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firstSheet="17" activeTab="1"/>
  </bookViews>
  <sheets>
    <sheet name="Info" sheetId="40" r:id="rId1"/>
    <sheet name="Master" sheetId="1" r:id="rId2"/>
    <sheet name="Cover Page" sheetId="36" r:id="rId3"/>
    <sheet name="forwarding letter" sheetId="20" r:id="rId4"/>
    <sheet name="abc" sheetId="26" r:id="rId5"/>
    <sheet name="Format 1A" sheetId="9" r:id="rId6"/>
    <sheet name="Format 1B" sheetId="11" r:id="rId7"/>
    <sheet name="Format 1C" sheetId="12" r:id="rId8"/>
    <sheet name="Summary" sheetId="3" r:id="rId9"/>
    <sheet name="sharansh" sheetId="27" r:id="rId10"/>
    <sheet name="A" sheetId="28" r:id="rId11"/>
    <sheet name="Formet 8" sheetId="4" r:id="rId12"/>
    <sheet name="Formet 9" sheetId="5" r:id="rId13"/>
    <sheet name="GA2" sheetId="24" r:id="rId14"/>
    <sheet name="GA3" sheetId="25" r:id="rId15"/>
    <sheet name="9 (GA-4)" sheetId="32" r:id="rId16"/>
    <sheet name=" Formet 10" sheetId="2" r:id="rId17"/>
    <sheet name="Namankan" sheetId="7" r:id="rId18"/>
    <sheet name="01 Salary" sheetId="8" r:id="rId19"/>
    <sheet name="P-2" sheetId="29" r:id="rId20"/>
    <sheet name="P 3" sheetId="30" r:id="rId21"/>
    <sheet name="P 4(A)" sheetId="31" r:id="rId22"/>
    <sheet name="(1) Prapatra kh" sheetId="6" state="hidden" r:id="rId23"/>
    <sheet name="Pending TA-Med List" sheetId="10" r:id="rId24"/>
    <sheet name="Scholership" sheetId="13" state="hidden" r:id="rId25"/>
    <sheet name="PL Encash" sheetId="16" r:id="rId26"/>
    <sheet name="Liveries" sheetId="15" r:id="rId27"/>
    <sheet name="Fix Pay" sheetId="17" r:id="rId28"/>
    <sheet name="Fix Pay NPS" sheetId="38" state="hidden" r:id="rId29"/>
    <sheet name="DA AREAR" sheetId="39" r:id="rId30"/>
    <sheet name="Sanvida" sheetId="18" r:id="rId31"/>
    <sheet name="Income" sheetId="19" state="hidden" r:id="rId32"/>
    <sheet name="Vardi" sheetId="21" r:id="rId33"/>
    <sheet name="7th pay fix. arr." sheetId="22" state="hidden" r:id="rId34"/>
    <sheet name="vidhyarthimitra" sheetId="23" state="hidden" r:id="rId35"/>
    <sheet name="P-14" sheetId="33" r:id="rId36"/>
    <sheet name="P-7" sheetId="34" r:id="rId37"/>
    <sheet name="P-5" sheetId="35" r:id="rId38"/>
    <sheet name="Bonus Calc." sheetId="37" r:id="rId39"/>
  </sheets>
  <externalReferences>
    <externalReference r:id="rId40"/>
    <externalReference r:id="rId41"/>
    <externalReference r:id="rId42"/>
  </externalReferences>
  <definedNames>
    <definedName name="_xlnm._FilterDatabase" localSheetId="1" hidden="1">Master!$C$58:$M$59</definedName>
    <definedName name="_xlnm.Print_Area" localSheetId="16">' Formet 10'!$A$1:$O$21</definedName>
    <definedName name="_xlnm.Print_Area" localSheetId="22">'(1) Prapatra kh'!$A$1:$I$21</definedName>
    <definedName name="_xlnm.Print_Area" localSheetId="18">'01 Salary'!$A$1:$H$17</definedName>
    <definedName name="_xlnm.Print_Area" localSheetId="33">'7th pay fix. arr.'!$A$1:$I$45</definedName>
    <definedName name="_xlnm.Print_Area" localSheetId="27">'Fix Pay'!$A$1:$K$123</definedName>
    <definedName name="_xlnm.Print_Area" localSheetId="28">'Fix Pay NPS'!$A$1:$N$156</definedName>
    <definedName name="_xlnm.Print_Area" localSheetId="5">'Format 1A'!$A$1:$P$38</definedName>
    <definedName name="_xlnm.Print_Area" localSheetId="7">'Format 1C'!$A$1:$G$34</definedName>
    <definedName name="_xlnm.Print_Area" localSheetId="11">'Formet 8'!$B$1:$O$377</definedName>
    <definedName name="_xlnm.Print_Area" localSheetId="12">'Formet 9'!$A$1:$T$37</definedName>
    <definedName name="_xlnm.Print_Area" localSheetId="3">'forwarding letter'!$A$1:$C$20</definedName>
    <definedName name="_xlnm.Print_Area" localSheetId="13">'GA2'!$A$1:$N$23</definedName>
    <definedName name="_xlnm.Print_Area" localSheetId="26">Liveries!$A$1:$S$20</definedName>
    <definedName name="_xlnm.Print_Area" localSheetId="17">Namankan!$A$1:$W$26</definedName>
    <definedName name="_xlnm.Print_Area" localSheetId="23">'Pending TA-Med List'!$A$1:$R$57</definedName>
    <definedName name="_xlnm.Print_Area" localSheetId="25">'PL Encash'!$A$1:$H$20</definedName>
    <definedName name="_xlnm.Print_Area" localSheetId="30">Sanvida!$A$1:$K$34</definedName>
    <definedName name="_xlnm.Print_Area" localSheetId="24">Scholership!$A$1:$U$43</definedName>
    <definedName name="_xlnm.Print_Area" localSheetId="8">Summary!$A$1:$C$51</definedName>
    <definedName name="_xlnm.Print_Area" localSheetId="32">Vardi!$A$1:$K$13</definedName>
    <definedName name="_xlnm.Print_Area" localSheetId="34">vidhyarthimitra!$A$1:$H$20</definedName>
    <definedName name="_xlnm.Print_Titles" localSheetId="38">'Bonus Calc.'!$6:$7</definedName>
    <definedName name="_xlnm.Print_Titles" localSheetId="29">'DA AREAR'!$5:$5</definedName>
    <definedName name="_xlnm.Print_Titles" localSheetId="30">Sanvida!$7:$7</definedName>
  </definedNames>
  <calcPr calcId="124519"/>
</workbook>
</file>

<file path=xl/calcChain.xml><?xml version="1.0" encoding="utf-8"?>
<calcChain xmlns="http://schemas.openxmlformats.org/spreadsheetml/2006/main">
  <c r="N221" i="4"/>
  <c r="M221"/>
  <c r="N32" i="32"/>
  <c r="M32"/>
  <c r="L32"/>
  <c r="N31"/>
  <c r="M31"/>
  <c r="L31"/>
  <c r="N30"/>
  <c r="M30"/>
  <c r="L30"/>
  <c r="N27"/>
  <c r="M27"/>
  <c r="L27"/>
  <c r="N26"/>
  <c r="M26"/>
  <c r="L26"/>
  <c r="N25"/>
  <c r="M25"/>
  <c r="L25"/>
  <c r="N24"/>
  <c r="M24"/>
  <c r="L24"/>
  <c r="N23"/>
  <c r="M23"/>
  <c r="L23"/>
  <c r="N22"/>
  <c r="M22"/>
  <c r="L22"/>
  <c r="N21"/>
  <c r="M21"/>
  <c r="L21"/>
  <c r="N20"/>
  <c r="M20"/>
  <c r="L20"/>
  <c r="N18"/>
  <c r="M18"/>
  <c r="L18"/>
  <c r="N17"/>
  <c r="M17"/>
  <c r="L17"/>
  <c r="N16"/>
  <c r="M16"/>
  <c r="L16"/>
  <c r="N15"/>
  <c r="M15"/>
  <c r="L15"/>
  <c r="N13"/>
  <c r="M13"/>
  <c r="L13"/>
  <c r="L10"/>
  <c r="M10"/>
  <c r="N10"/>
  <c r="L11"/>
  <c r="M11"/>
  <c r="N11"/>
  <c r="N9"/>
  <c r="M9"/>
  <c r="L9"/>
  <c r="D29"/>
  <c r="E29"/>
  <c r="F29"/>
  <c r="G29"/>
  <c r="H29"/>
  <c r="I29"/>
  <c r="D28"/>
  <c r="E28"/>
  <c r="F28"/>
  <c r="G28"/>
  <c r="H28"/>
  <c r="I28"/>
  <c r="D11"/>
  <c r="E11"/>
  <c r="F11"/>
  <c r="G11"/>
  <c r="H11"/>
  <c r="I11"/>
  <c r="J11"/>
  <c r="K11"/>
  <c r="D19" i="24"/>
  <c r="E19"/>
  <c r="F19"/>
  <c r="G19"/>
  <c r="H19"/>
  <c r="I19"/>
  <c r="C19"/>
  <c r="E30" i="5"/>
  <c r="F30"/>
  <c r="G30"/>
  <c r="H30"/>
  <c r="I30"/>
  <c r="J30"/>
  <c r="K30"/>
  <c r="L30"/>
  <c r="M30"/>
  <c r="N30"/>
  <c r="O30"/>
  <c r="P30"/>
  <c r="Q30"/>
  <c r="R30"/>
  <c r="E31"/>
  <c r="F31"/>
  <c r="G31"/>
  <c r="H31"/>
  <c r="I31"/>
  <c r="J31"/>
  <c r="K31"/>
  <c r="N31"/>
  <c r="O31"/>
  <c r="P31"/>
  <c r="Q31"/>
  <c r="R31"/>
  <c r="E32"/>
  <c r="F32"/>
  <c r="G32"/>
  <c r="H32"/>
  <c r="I32"/>
  <c r="J32"/>
  <c r="N32"/>
  <c r="D32"/>
  <c r="D31"/>
  <c r="D30"/>
  <c r="E24"/>
  <c r="F24"/>
  <c r="G24"/>
  <c r="H24"/>
  <c r="I24"/>
  <c r="J24"/>
  <c r="K24"/>
  <c r="L24"/>
  <c r="L31" s="1"/>
  <c r="M24"/>
  <c r="M31" s="1"/>
  <c r="N24"/>
  <c r="O24"/>
  <c r="P24"/>
  <c r="Q24"/>
  <c r="R24"/>
  <c r="D24"/>
  <c r="E14"/>
  <c r="F14"/>
  <c r="G14"/>
  <c r="H14"/>
  <c r="I14"/>
  <c r="J14"/>
  <c r="N14"/>
  <c r="D14"/>
  <c r="F30" i="1"/>
  <c r="G30"/>
  <c r="H30"/>
  <c r="I30"/>
  <c r="J30"/>
  <c r="K30"/>
  <c r="F31"/>
  <c r="G31"/>
  <c r="H31"/>
  <c r="I31"/>
  <c r="J31"/>
  <c r="K31"/>
  <c r="F32"/>
  <c r="G32"/>
  <c r="H32"/>
  <c r="I32"/>
  <c r="J32"/>
  <c r="K32"/>
  <c r="E32"/>
  <c r="E31"/>
  <c r="F24"/>
  <c r="G24"/>
  <c r="H24"/>
  <c r="I24"/>
  <c r="J24"/>
  <c r="K24"/>
  <c r="G31" i="12"/>
  <c r="F31"/>
  <c r="O10" i="9"/>
  <c r="O11"/>
  <c r="O12"/>
  <c r="O13"/>
  <c r="O14"/>
  <c r="O15"/>
  <c r="O16"/>
  <c r="O17"/>
  <c r="O18"/>
  <c r="O19"/>
  <c r="O20"/>
  <c r="O21"/>
  <c r="O22"/>
  <c r="O23"/>
  <c r="O24"/>
  <c r="O25"/>
  <c r="O26"/>
  <c r="O27"/>
  <c r="O28"/>
  <c r="O29"/>
  <c r="O30"/>
  <c r="O31"/>
  <c r="O32"/>
  <c r="O9"/>
  <c r="B10" i="25"/>
  <c r="C10"/>
  <c r="D10"/>
  <c r="E10"/>
  <c r="F10"/>
  <c r="G10"/>
  <c r="H10"/>
  <c r="I10"/>
  <c r="J10"/>
  <c r="K10"/>
  <c r="B11"/>
  <c r="C11"/>
  <c r="D11"/>
  <c r="E11"/>
  <c r="F11"/>
  <c r="G11"/>
  <c r="H11"/>
  <c r="I11"/>
  <c r="J11"/>
  <c r="K11"/>
  <c r="B12"/>
  <c r="C12"/>
  <c r="D12"/>
  <c r="E12"/>
  <c r="F12"/>
  <c r="G12"/>
  <c r="H12"/>
  <c r="I12"/>
  <c r="J12"/>
  <c r="K12"/>
  <c r="B13"/>
  <c r="C13"/>
  <c r="D13"/>
  <c r="E13"/>
  <c r="F13"/>
  <c r="G13"/>
  <c r="H13"/>
  <c r="I13"/>
  <c r="J13"/>
  <c r="K13"/>
  <c r="B14"/>
  <c r="C14"/>
  <c r="D14"/>
  <c r="E14"/>
  <c r="F14"/>
  <c r="G14"/>
  <c r="H14"/>
  <c r="I14"/>
  <c r="J14"/>
  <c r="K14"/>
  <c r="B15"/>
  <c r="C15"/>
  <c r="D15"/>
  <c r="E15"/>
  <c r="F15"/>
  <c r="G15"/>
  <c r="H15"/>
  <c r="I15"/>
  <c r="J15"/>
  <c r="K15"/>
  <c r="K9"/>
  <c r="J9"/>
  <c r="D7" i="2"/>
  <c r="E7"/>
  <c r="F7"/>
  <c r="G7"/>
  <c r="H7"/>
  <c r="I7"/>
  <c r="C7"/>
  <c r="C9" i="25"/>
  <c r="D9"/>
  <c r="E9"/>
  <c r="F9"/>
  <c r="G9"/>
  <c r="H9"/>
  <c r="I9"/>
  <c r="B9"/>
  <c r="D15" i="2"/>
  <c r="E15"/>
  <c r="F15"/>
  <c r="G15"/>
  <c r="H15"/>
  <c r="I15"/>
  <c r="J15"/>
  <c r="K15"/>
  <c r="L15"/>
  <c r="M15"/>
  <c r="N15"/>
  <c r="O15"/>
  <c r="C15"/>
  <c r="M13"/>
  <c r="N13"/>
  <c r="O13"/>
  <c r="M14"/>
  <c r="N14"/>
  <c r="O14"/>
  <c r="B10"/>
  <c r="C10"/>
  <c r="D10"/>
  <c r="E10"/>
  <c r="F10"/>
  <c r="G10"/>
  <c r="H10"/>
  <c r="I10"/>
  <c r="J10"/>
  <c r="K10"/>
  <c r="L10"/>
  <c r="B11"/>
  <c r="C11"/>
  <c r="D11"/>
  <c r="E11"/>
  <c r="F11"/>
  <c r="G11"/>
  <c r="H11"/>
  <c r="I11"/>
  <c r="J11"/>
  <c r="K11"/>
  <c r="L11"/>
  <c r="B12"/>
  <c r="C12"/>
  <c r="D12"/>
  <c r="E12"/>
  <c r="F12"/>
  <c r="G12"/>
  <c r="H12"/>
  <c r="I12"/>
  <c r="J12"/>
  <c r="K12"/>
  <c r="L12"/>
  <c r="B13"/>
  <c r="C13"/>
  <c r="D13"/>
  <c r="E13"/>
  <c r="F13"/>
  <c r="G13"/>
  <c r="H13"/>
  <c r="I13"/>
  <c r="J13"/>
  <c r="K13"/>
  <c r="L13"/>
  <c r="B14"/>
  <c r="C14"/>
  <c r="D14"/>
  <c r="E14"/>
  <c r="F14"/>
  <c r="G14"/>
  <c r="H14"/>
  <c r="I14"/>
  <c r="J14"/>
  <c r="K14"/>
  <c r="L14"/>
  <c r="C9"/>
  <c r="D9"/>
  <c r="E9"/>
  <c r="F9"/>
  <c r="G9"/>
  <c r="H9"/>
  <c r="I9"/>
  <c r="J9"/>
  <c r="K9"/>
  <c r="L9"/>
  <c r="B9"/>
  <c r="M39" i="1"/>
  <c r="M40"/>
  <c r="M41"/>
  <c r="M42"/>
  <c r="M43"/>
  <c r="M38"/>
  <c r="M44" s="1"/>
  <c r="K39"/>
  <c r="K40"/>
  <c r="K41"/>
  <c r="K42"/>
  <c r="K43"/>
  <c r="K38"/>
  <c r="K44" s="1"/>
  <c r="F44"/>
  <c r="G44"/>
  <c r="H44"/>
  <c r="I44"/>
  <c r="J44"/>
  <c r="L44"/>
  <c r="N44"/>
  <c r="E44"/>
  <c r="K10" i="9"/>
  <c r="L10" s="1"/>
  <c r="K11"/>
  <c r="K12"/>
  <c r="K13"/>
  <c r="K14"/>
  <c r="L14" s="1"/>
  <c r="K15"/>
  <c r="K16"/>
  <c r="K17"/>
  <c r="K18"/>
  <c r="L18" s="1"/>
  <c r="K19"/>
  <c r="K20"/>
  <c r="K21"/>
  <c r="K22"/>
  <c r="L22" s="1"/>
  <c r="K23"/>
  <c r="K24"/>
  <c r="K25"/>
  <c r="K26"/>
  <c r="L26" s="1"/>
  <c r="K27"/>
  <c r="K28"/>
  <c r="L28" s="1"/>
  <c r="K29"/>
  <c r="K30"/>
  <c r="L30" s="1"/>
  <c r="K31"/>
  <c r="K32"/>
  <c r="L32" s="1"/>
  <c r="K9"/>
  <c r="Y9"/>
  <c r="L11"/>
  <c r="L12"/>
  <c r="L13"/>
  <c r="L15"/>
  <c r="L16"/>
  <c r="L17"/>
  <c r="L19"/>
  <c r="L20"/>
  <c r="L21"/>
  <c r="L23"/>
  <c r="L24"/>
  <c r="L25"/>
  <c r="L27"/>
  <c r="L29"/>
  <c r="L31"/>
  <c r="D9" i="29"/>
  <c r="L4" i="31"/>
  <c r="F12"/>
  <c r="E30" i="12"/>
  <c r="D30"/>
  <c r="D8"/>
  <c r="E8"/>
  <c r="D9"/>
  <c r="E9"/>
  <c r="D10"/>
  <c r="E10"/>
  <c r="D11"/>
  <c r="E11"/>
  <c r="D12"/>
  <c r="E12"/>
  <c r="D13"/>
  <c r="E13"/>
  <c r="D14"/>
  <c r="E14"/>
  <c r="D15"/>
  <c r="E15"/>
  <c r="D16"/>
  <c r="E16"/>
  <c r="D17"/>
  <c r="E17"/>
  <c r="D18"/>
  <c r="E18"/>
  <c r="D19"/>
  <c r="E19"/>
  <c r="D20"/>
  <c r="E20"/>
  <c r="D21"/>
  <c r="E21"/>
  <c r="D22"/>
  <c r="E22"/>
  <c r="D23"/>
  <c r="E23"/>
  <c r="D24"/>
  <c r="E24"/>
  <c r="D25"/>
  <c r="E25"/>
  <c r="D26"/>
  <c r="E26"/>
  <c r="D27"/>
  <c r="E27"/>
  <c r="D28"/>
  <c r="E28"/>
  <c r="D29"/>
  <c r="E29"/>
  <c r="D7"/>
  <c r="E7"/>
  <c r="C31" i="11"/>
  <c r="C32" i="9" s="1"/>
  <c r="C30" i="12" s="1"/>
  <c r="D31" i="11"/>
  <c r="E31"/>
  <c r="C30"/>
  <c r="C31" i="9" s="1"/>
  <c r="C29" i="12" s="1"/>
  <c r="E30" i="11"/>
  <c r="D30"/>
  <c r="E29"/>
  <c r="D29"/>
  <c r="E28"/>
  <c r="D28"/>
  <c r="E27"/>
  <c r="D27"/>
  <c r="E26"/>
  <c r="D26"/>
  <c r="E25"/>
  <c r="D25"/>
  <c r="E24"/>
  <c r="D24"/>
  <c r="E23"/>
  <c r="D23"/>
  <c r="E22"/>
  <c r="D22"/>
  <c r="E21"/>
  <c r="D21"/>
  <c r="E20"/>
  <c r="D20"/>
  <c r="E19"/>
  <c r="D19"/>
  <c r="E18"/>
  <c r="D18"/>
  <c r="E17"/>
  <c r="D17"/>
  <c r="E16"/>
  <c r="D16"/>
  <c r="E15"/>
  <c r="D15"/>
  <c r="E14"/>
  <c r="D14"/>
  <c r="E13"/>
  <c r="D13"/>
  <c r="E12"/>
  <c r="D12"/>
  <c r="E11"/>
  <c r="D11"/>
  <c r="E10"/>
  <c r="D10"/>
  <c r="E9"/>
  <c r="D9"/>
  <c r="E8"/>
  <c r="D8"/>
  <c r="A1" i="36"/>
  <c r="F120" i="17" s="1"/>
  <c r="I22" i="28"/>
  <c r="I11" i="21"/>
  <c r="I33" i="18"/>
  <c r="P16" i="15"/>
  <c r="F15" i="16"/>
  <c r="O53" i="10"/>
  <c r="F53"/>
  <c r="F33" i="12"/>
  <c r="N36" i="11"/>
  <c r="L36" i="9"/>
  <c r="G14" i="8"/>
  <c r="R23" i="7"/>
  <c r="B51" i="3"/>
  <c r="A3"/>
  <c r="L36" i="32"/>
  <c r="L34"/>
  <c r="L19" i="2"/>
  <c r="K19" i="25"/>
  <c r="K22" i="24"/>
  <c r="P35" i="5"/>
  <c r="M375" i="4"/>
  <c r="C19" i="20"/>
  <c r="J140" i="37"/>
  <c r="J141"/>
  <c r="J142"/>
  <c r="J143"/>
  <c r="J144"/>
  <c r="J145"/>
  <c r="J146"/>
  <c r="J147"/>
  <c r="J148"/>
  <c r="J149"/>
  <c r="J150"/>
  <c r="J151"/>
  <c r="I140"/>
  <c r="I141"/>
  <c r="I142"/>
  <c r="I143"/>
  <c r="I144"/>
  <c r="I145"/>
  <c r="I146"/>
  <c r="I147"/>
  <c r="I148"/>
  <c r="I149"/>
  <c r="I150"/>
  <c r="I151"/>
  <c r="E435" i="1"/>
  <c r="E436"/>
  <c r="E437"/>
  <c r="E438"/>
  <c r="E439"/>
  <c r="E440"/>
  <c r="E441"/>
  <c r="E442"/>
  <c r="E443"/>
  <c r="E444"/>
  <c r="E445"/>
  <c r="E446"/>
  <c r="E447"/>
  <c r="E448"/>
  <c r="E449"/>
  <c r="E450"/>
  <c r="E451"/>
  <c r="E452"/>
  <c r="E453"/>
  <c r="E454"/>
  <c r="E455"/>
  <c r="E456"/>
  <c r="E457"/>
  <c r="E434"/>
  <c r="K33" i="9" l="1"/>
  <c r="L9"/>
  <c r="L33" s="1"/>
  <c r="A1" i="20"/>
  <c r="A2" i="5"/>
  <c r="F5" i="25"/>
  <c r="B2" i="4"/>
  <c r="A2" i="2"/>
  <c r="A4" i="32"/>
  <c r="D3" i="28"/>
  <c r="F5" i="24"/>
  <c r="A2" i="3"/>
  <c r="K116" i="17"/>
  <c r="J116"/>
  <c r="BM116"/>
  <c r="BN116"/>
  <c r="C4" i="29"/>
  <c r="D4" i="30" s="1"/>
  <c r="E4" i="31" s="1"/>
  <c r="A1" i="11" s="1"/>
  <c r="A1" i="12" s="1"/>
  <c r="H45" i="27"/>
  <c r="H41"/>
  <c r="BV366" i="4"/>
  <c r="A236"/>
  <c r="A237"/>
  <c r="H10" i="16"/>
  <c r="G10" s="1"/>
  <c r="H8"/>
  <c r="G8" s="1"/>
  <c r="K9" i="10"/>
  <c r="L9"/>
  <c r="M9"/>
  <c r="N9"/>
  <c r="O9"/>
  <c r="P9"/>
  <c r="Q9"/>
  <c r="R9"/>
  <c r="K10"/>
  <c r="L10"/>
  <c r="M10"/>
  <c r="N10"/>
  <c r="O10"/>
  <c r="P10"/>
  <c r="Q10"/>
  <c r="R10"/>
  <c r="K11"/>
  <c r="L11"/>
  <c r="M11"/>
  <c r="N11"/>
  <c r="O11"/>
  <c r="P11"/>
  <c r="Q11"/>
  <c r="R11"/>
  <c r="K12"/>
  <c r="L12"/>
  <c r="M12"/>
  <c r="N12"/>
  <c r="O12"/>
  <c r="P12"/>
  <c r="Q12"/>
  <c r="R12"/>
  <c r="K13"/>
  <c r="L13"/>
  <c r="M13"/>
  <c r="N13"/>
  <c r="O13"/>
  <c r="P13"/>
  <c r="Q13"/>
  <c r="R13"/>
  <c r="K14"/>
  <c r="R14" s="1"/>
  <c r="L14"/>
  <c r="M14"/>
  <c r="N14"/>
  <c r="O14"/>
  <c r="P14"/>
  <c r="Q14"/>
  <c r="K15"/>
  <c r="R15" s="1"/>
  <c r="L15"/>
  <c r="M15"/>
  <c r="N15"/>
  <c r="O15"/>
  <c r="P15"/>
  <c r="Q15"/>
  <c r="K16"/>
  <c r="R16" s="1"/>
  <c r="L16"/>
  <c r="M16"/>
  <c r="N16"/>
  <c r="O16"/>
  <c r="P16"/>
  <c r="Q16"/>
  <c r="K17"/>
  <c r="R17" s="1"/>
  <c r="L17"/>
  <c r="M17"/>
  <c r="N17"/>
  <c r="O17"/>
  <c r="P17"/>
  <c r="Q17"/>
  <c r="K18"/>
  <c r="R18" s="1"/>
  <c r="L18"/>
  <c r="M18"/>
  <c r="N18"/>
  <c r="O18"/>
  <c r="P18"/>
  <c r="Q18"/>
  <c r="K19"/>
  <c r="R19" s="1"/>
  <c r="L19"/>
  <c r="M19"/>
  <c r="N19"/>
  <c r="O19"/>
  <c r="P19"/>
  <c r="Q19"/>
  <c r="K20"/>
  <c r="R20" s="1"/>
  <c r="L20"/>
  <c r="M20"/>
  <c r="N20"/>
  <c r="O20"/>
  <c r="P20"/>
  <c r="Q20"/>
  <c r="K21"/>
  <c r="R21" s="1"/>
  <c r="L21"/>
  <c r="M21"/>
  <c r="N21"/>
  <c r="O21"/>
  <c r="P21"/>
  <c r="Q21"/>
  <c r="K22"/>
  <c r="R22" s="1"/>
  <c r="L22"/>
  <c r="M22"/>
  <c r="N22"/>
  <c r="O22"/>
  <c r="P22"/>
  <c r="Q22"/>
  <c r="K23"/>
  <c r="R23" s="1"/>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K29"/>
  <c r="R29" s="1"/>
  <c r="L29"/>
  <c r="M29"/>
  <c r="N29"/>
  <c r="O29"/>
  <c r="P29"/>
  <c r="Q29"/>
  <c r="K30"/>
  <c r="R30" s="1"/>
  <c r="L30"/>
  <c r="M30"/>
  <c r="N30"/>
  <c r="O30"/>
  <c r="P30"/>
  <c r="Q30"/>
  <c r="K31"/>
  <c r="R31" s="1"/>
  <c r="L31"/>
  <c r="M31"/>
  <c r="N31"/>
  <c r="O31"/>
  <c r="P31"/>
  <c r="Q31"/>
  <c r="K32"/>
  <c r="R32" s="1"/>
  <c r="L32"/>
  <c r="M32"/>
  <c r="N32"/>
  <c r="O32"/>
  <c r="P32"/>
  <c r="Q32"/>
  <c r="K33"/>
  <c r="R33" s="1"/>
  <c r="L33"/>
  <c r="M33"/>
  <c r="N33"/>
  <c r="O33"/>
  <c r="P33"/>
  <c r="Q33"/>
  <c r="K34"/>
  <c r="R34" s="1"/>
  <c r="L34"/>
  <c r="M34"/>
  <c r="N34"/>
  <c r="O34"/>
  <c r="P34"/>
  <c r="Q34"/>
  <c r="K35"/>
  <c r="R35" s="1"/>
  <c r="L35"/>
  <c r="M35"/>
  <c r="N35"/>
  <c r="O35"/>
  <c r="P35"/>
  <c r="Q35"/>
  <c r="K36"/>
  <c r="R36" s="1"/>
  <c r="L36"/>
  <c r="M36"/>
  <c r="N36"/>
  <c r="O36"/>
  <c r="P36"/>
  <c r="Q36"/>
  <c r="K37"/>
  <c r="R37" s="1"/>
  <c r="L37"/>
  <c r="M37"/>
  <c r="N37"/>
  <c r="O37"/>
  <c r="P37"/>
  <c r="Q37"/>
  <c r="K38"/>
  <c r="R38" s="1"/>
  <c r="L38"/>
  <c r="M38"/>
  <c r="N38"/>
  <c r="O38"/>
  <c r="P38"/>
  <c r="Q38"/>
  <c r="K39"/>
  <c r="R39" s="1"/>
  <c r="L39"/>
  <c r="M39"/>
  <c r="N39"/>
  <c r="O39"/>
  <c r="P39"/>
  <c r="Q39"/>
  <c r="K40"/>
  <c r="R40" s="1"/>
  <c r="L40"/>
  <c r="M40"/>
  <c r="N40"/>
  <c r="O40"/>
  <c r="P40"/>
  <c r="Q40"/>
  <c r="K41"/>
  <c r="R41" s="1"/>
  <c r="L41"/>
  <c r="M41"/>
  <c r="N41"/>
  <c r="O41"/>
  <c r="P41"/>
  <c r="Q41"/>
  <c r="K42"/>
  <c r="R42" s="1"/>
  <c r="L42"/>
  <c r="M42"/>
  <c r="N42"/>
  <c r="O42"/>
  <c r="P42"/>
  <c r="Q42"/>
  <c r="K43"/>
  <c r="R43" s="1"/>
  <c r="L43"/>
  <c r="M43"/>
  <c r="N43"/>
  <c r="O43"/>
  <c r="P43"/>
  <c r="Q43"/>
  <c r="K44"/>
  <c r="R44" s="1"/>
  <c r="L44"/>
  <c r="M44"/>
  <c r="N44"/>
  <c r="O44"/>
  <c r="P44"/>
  <c r="Q44"/>
  <c r="K45"/>
  <c r="R45" s="1"/>
  <c r="L45"/>
  <c r="M45"/>
  <c r="N45"/>
  <c r="O45"/>
  <c r="P45"/>
  <c r="Q45"/>
  <c r="K46"/>
  <c r="R46" s="1"/>
  <c r="L46"/>
  <c r="M46"/>
  <c r="N46"/>
  <c r="O46"/>
  <c r="P46"/>
  <c r="Q46"/>
  <c r="K47"/>
  <c r="R47" s="1"/>
  <c r="L47"/>
  <c r="M47"/>
  <c r="N47"/>
  <c r="O47"/>
  <c r="P47"/>
  <c r="Q47"/>
  <c r="K8"/>
  <c r="R8" s="1"/>
  <c r="M8"/>
  <c r="N8"/>
  <c r="O8"/>
  <c r="P8"/>
  <c r="Q8"/>
  <c r="L8"/>
  <c r="B9"/>
  <c r="I9" s="1"/>
  <c r="C9"/>
  <c r="D9"/>
  <c r="E9"/>
  <c r="F9"/>
  <c r="G9"/>
  <c r="H9"/>
  <c r="B10"/>
  <c r="I10" s="1"/>
  <c r="C10"/>
  <c r="D10"/>
  <c r="E10"/>
  <c r="F10"/>
  <c r="G10"/>
  <c r="H10"/>
  <c r="B11"/>
  <c r="I11" s="1"/>
  <c r="C11"/>
  <c r="D11"/>
  <c r="E11"/>
  <c r="F11"/>
  <c r="G11"/>
  <c r="H11"/>
  <c r="B12"/>
  <c r="I12" s="1"/>
  <c r="C12"/>
  <c r="D12"/>
  <c r="E12"/>
  <c r="F12"/>
  <c r="G12"/>
  <c r="H12"/>
  <c r="B13"/>
  <c r="I13" s="1"/>
  <c r="C13"/>
  <c r="D13"/>
  <c r="E13"/>
  <c r="F13"/>
  <c r="G13"/>
  <c r="H13"/>
  <c r="B14"/>
  <c r="I14" s="1"/>
  <c r="C14"/>
  <c r="D14"/>
  <c r="E14"/>
  <c r="F14"/>
  <c r="G14"/>
  <c r="H14"/>
  <c r="B15"/>
  <c r="I15" s="1"/>
  <c r="C15"/>
  <c r="D15"/>
  <c r="E15"/>
  <c r="F15"/>
  <c r="G15"/>
  <c r="H15"/>
  <c r="B16"/>
  <c r="I16" s="1"/>
  <c r="C16"/>
  <c r="D16"/>
  <c r="E16"/>
  <c r="F16"/>
  <c r="G16"/>
  <c r="H16"/>
  <c r="B17"/>
  <c r="I17" s="1"/>
  <c r="C17"/>
  <c r="D17"/>
  <c r="E17"/>
  <c r="F17"/>
  <c r="G17"/>
  <c r="H17"/>
  <c r="B18"/>
  <c r="I18" s="1"/>
  <c r="C18"/>
  <c r="D18"/>
  <c r="E18"/>
  <c r="F18"/>
  <c r="G18"/>
  <c r="H18"/>
  <c r="B19"/>
  <c r="I19" s="1"/>
  <c r="C19"/>
  <c r="D19"/>
  <c r="E19"/>
  <c r="F19"/>
  <c r="G19"/>
  <c r="H19"/>
  <c r="B20"/>
  <c r="I20" s="1"/>
  <c r="C20"/>
  <c r="D20"/>
  <c r="E20"/>
  <c r="F20"/>
  <c r="G20"/>
  <c r="H20"/>
  <c r="B21"/>
  <c r="I21" s="1"/>
  <c r="C21"/>
  <c r="D21"/>
  <c r="E21"/>
  <c r="F21"/>
  <c r="G21"/>
  <c r="H21"/>
  <c r="B22"/>
  <c r="I22" s="1"/>
  <c r="C22"/>
  <c r="D22"/>
  <c r="E22"/>
  <c r="F22"/>
  <c r="G22"/>
  <c r="H22"/>
  <c r="B23"/>
  <c r="I23" s="1"/>
  <c r="C23"/>
  <c r="D23"/>
  <c r="E23"/>
  <c r="F23"/>
  <c r="G23"/>
  <c r="H23"/>
  <c r="B24"/>
  <c r="I24" s="1"/>
  <c r="C24"/>
  <c r="D24"/>
  <c r="E24"/>
  <c r="F24"/>
  <c r="G24"/>
  <c r="H24"/>
  <c r="B25"/>
  <c r="I25" s="1"/>
  <c r="C25"/>
  <c r="D25"/>
  <c r="E25"/>
  <c r="F25"/>
  <c r="G25"/>
  <c r="H25"/>
  <c r="B26"/>
  <c r="I26" s="1"/>
  <c r="C26"/>
  <c r="D26"/>
  <c r="E26"/>
  <c r="F26"/>
  <c r="G26"/>
  <c r="H26"/>
  <c r="B27"/>
  <c r="I27" s="1"/>
  <c r="C27"/>
  <c r="D27"/>
  <c r="E27"/>
  <c r="F27"/>
  <c r="G27"/>
  <c r="H27"/>
  <c r="B28"/>
  <c r="I28" s="1"/>
  <c r="C28"/>
  <c r="D28"/>
  <c r="E28"/>
  <c r="F28"/>
  <c r="G28"/>
  <c r="H28"/>
  <c r="B29"/>
  <c r="I29" s="1"/>
  <c r="C29"/>
  <c r="D29"/>
  <c r="E29"/>
  <c r="F29"/>
  <c r="G29"/>
  <c r="H29"/>
  <c r="B30"/>
  <c r="I30" s="1"/>
  <c r="C30"/>
  <c r="D30"/>
  <c r="E30"/>
  <c r="F30"/>
  <c r="G30"/>
  <c r="H30"/>
  <c r="B31"/>
  <c r="I31" s="1"/>
  <c r="C31"/>
  <c r="D31"/>
  <c r="E31"/>
  <c r="F31"/>
  <c r="G31"/>
  <c r="H31"/>
  <c r="B32"/>
  <c r="I32" s="1"/>
  <c r="C32"/>
  <c r="D32"/>
  <c r="E32"/>
  <c r="F32"/>
  <c r="G32"/>
  <c r="H32"/>
  <c r="B33"/>
  <c r="I33" s="1"/>
  <c r="C33"/>
  <c r="D33"/>
  <c r="E33"/>
  <c r="F33"/>
  <c r="G33"/>
  <c r="H33"/>
  <c r="B34"/>
  <c r="I34" s="1"/>
  <c r="C34"/>
  <c r="D34"/>
  <c r="E34"/>
  <c r="F34"/>
  <c r="G34"/>
  <c r="H34"/>
  <c r="B35"/>
  <c r="I35" s="1"/>
  <c r="C35"/>
  <c r="D35"/>
  <c r="E35"/>
  <c r="F35"/>
  <c r="G35"/>
  <c r="H35"/>
  <c r="B36"/>
  <c r="I36" s="1"/>
  <c r="C36"/>
  <c r="D36"/>
  <c r="E36"/>
  <c r="F36"/>
  <c r="G36"/>
  <c r="H36"/>
  <c r="B37"/>
  <c r="I37" s="1"/>
  <c r="C37"/>
  <c r="D37"/>
  <c r="E37"/>
  <c r="F37"/>
  <c r="G37"/>
  <c r="H37"/>
  <c r="B38"/>
  <c r="I38" s="1"/>
  <c r="C38"/>
  <c r="D38"/>
  <c r="E38"/>
  <c r="F38"/>
  <c r="G38"/>
  <c r="H38"/>
  <c r="B39"/>
  <c r="I39" s="1"/>
  <c r="C39"/>
  <c r="D39"/>
  <c r="E39"/>
  <c r="F39"/>
  <c r="G39"/>
  <c r="H39"/>
  <c r="B40"/>
  <c r="I40" s="1"/>
  <c r="C40"/>
  <c r="D40"/>
  <c r="E40"/>
  <c r="F40"/>
  <c r="G40"/>
  <c r="H40"/>
  <c r="B41"/>
  <c r="I41" s="1"/>
  <c r="C41"/>
  <c r="D41"/>
  <c r="E41"/>
  <c r="F41"/>
  <c r="G41"/>
  <c r="H41"/>
  <c r="B42"/>
  <c r="I42" s="1"/>
  <c r="C42"/>
  <c r="D42"/>
  <c r="E42"/>
  <c r="F42"/>
  <c r="G42"/>
  <c r="H42"/>
  <c r="B43"/>
  <c r="I43" s="1"/>
  <c r="C43"/>
  <c r="D43"/>
  <c r="E43"/>
  <c r="F43"/>
  <c r="G43"/>
  <c r="H43"/>
  <c r="B44"/>
  <c r="I44" s="1"/>
  <c r="C44"/>
  <c r="D44"/>
  <c r="E44"/>
  <c r="F44"/>
  <c r="G44"/>
  <c r="H44"/>
  <c r="B45"/>
  <c r="I45" s="1"/>
  <c r="C45"/>
  <c r="D45"/>
  <c r="E45"/>
  <c r="F45"/>
  <c r="G45"/>
  <c r="H45"/>
  <c r="B46"/>
  <c r="I46" s="1"/>
  <c r="C46"/>
  <c r="D46"/>
  <c r="E46"/>
  <c r="F46"/>
  <c r="G46"/>
  <c r="H46"/>
  <c r="B47"/>
  <c r="I47" s="1"/>
  <c r="C47"/>
  <c r="D47"/>
  <c r="E47"/>
  <c r="F47"/>
  <c r="G47"/>
  <c r="H47"/>
  <c r="H8"/>
  <c r="G8"/>
  <c r="F8"/>
  <c r="E8"/>
  <c r="D8"/>
  <c r="C8"/>
  <c r="B8"/>
  <c r="I8" s="1"/>
  <c r="D7"/>
  <c r="M7" s="1"/>
  <c r="E7"/>
  <c r="N7" s="1"/>
  <c r="F7"/>
  <c r="O7" s="1"/>
  <c r="G7"/>
  <c r="P7" s="1"/>
  <c r="H7"/>
  <c r="Q7" s="1"/>
  <c r="C7"/>
  <c r="L7" s="1"/>
  <c r="F9" i="9"/>
  <c r="A61" i="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60"/>
  <c r="F10" i="9"/>
  <c r="F11"/>
  <c r="F9" i="12" s="1"/>
  <c r="F12" i="9"/>
  <c r="F13"/>
  <c r="F14"/>
  <c r="F15"/>
  <c r="F16"/>
  <c r="F17"/>
  <c r="F18"/>
  <c r="F19"/>
  <c r="F20"/>
  <c r="F21"/>
  <c r="F22"/>
  <c r="F23"/>
  <c r="F21" i="12" s="1"/>
  <c r="F24" i="9"/>
  <c r="F22" i="12" s="1"/>
  <c r="F25" i="9"/>
  <c r="F26"/>
  <c r="F27"/>
  <c r="F28"/>
  <c r="F29"/>
  <c r="F30"/>
  <c r="F31"/>
  <c r="F29" i="12" s="1"/>
  <c r="F32" i="9"/>
  <c r="AS217" i="4"/>
  <c r="AS218"/>
  <c r="AS219"/>
  <c r="AS220"/>
  <c r="AS221"/>
  <c r="AS222"/>
  <c r="AS223"/>
  <c r="AS224"/>
  <c r="AS225"/>
  <c r="AS226"/>
  <c r="AS227"/>
  <c r="AS236"/>
  <c r="AS237"/>
  <c r="AS339"/>
  <c r="AS340"/>
  <c r="AS345"/>
  <c r="AS346"/>
  <c r="AS367"/>
  <c r="AS368"/>
  <c r="AS369"/>
  <c r="AS370"/>
  <c r="AS371"/>
  <c r="H21" i="27"/>
  <c r="F48" i="10" l="1"/>
  <c r="O48"/>
  <c r="D48"/>
  <c r="W27" i="9"/>
  <c r="A27" s="1"/>
  <c r="F25" i="12"/>
  <c r="W19" i="9"/>
  <c r="A19" s="1"/>
  <c r="F17" i="12"/>
  <c r="W15" i="9"/>
  <c r="A15" s="1"/>
  <c r="F13" i="12"/>
  <c r="R9" i="9"/>
  <c r="W9" s="1"/>
  <c r="A9" s="1"/>
  <c r="F7" i="12"/>
  <c r="C48" i="10"/>
  <c r="G48"/>
  <c r="W28" i="9"/>
  <c r="A28" s="1"/>
  <c r="F26" i="12"/>
  <c r="W20" i="9"/>
  <c r="A20" s="1"/>
  <c r="F18" i="12"/>
  <c r="W16" i="9"/>
  <c r="A16" s="1"/>
  <c r="F14" i="12"/>
  <c r="W12" i="9"/>
  <c r="A12" s="1"/>
  <c r="F10" i="12"/>
  <c r="R32" i="9"/>
  <c r="F30" i="12"/>
  <c r="R29" i="9"/>
  <c r="F27" i="12"/>
  <c r="R25" i="9"/>
  <c r="F23" i="12"/>
  <c r="W21" i="9"/>
  <c r="A21" s="1"/>
  <c r="F19" i="12"/>
  <c r="R17" i="9"/>
  <c r="F15" i="12"/>
  <c r="R13" i="9"/>
  <c r="F11" i="12"/>
  <c r="E48" i="10"/>
  <c r="W30" i="9"/>
  <c r="A30" s="1"/>
  <c r="F28" i="12"/>
  <c r="R26" i="9"/>
  <c r="F24" i="12"/>
  <c r="W22" i="9"/>
  <c r="A22" s="1"/>
  <c r="F20" i="12"/>
  <c r="R18" i="9"/>
  <c r="F16" i="12"/>
  <c r="W14" i="9"/>
  <c r="A14" s="1"/>
  <c r="F12" i="12"/>
  <c r="W10" i="9"/>
  <c r="A10" s="1"/>
  <c r="A9" i="11" s="1"/>
  <c r="F8" i="12"/>
  <c r="H48" i="10"/>
  <c r="I48"/>
  <c r="B1" i="27"/>
  <c r="A1" i="7" s="1"/>
  <c r="P48" i="10"/>
  <c r="Q48"/>
  <c r="M48"/>
  <c r="W11" i="9"/>
  <c r="A11" s="1"/>
  <c r="W17"/>
  <c r="A17" s="1"/>
  <c r="W25"/>
  <c r="A25" s="1"/>
  <c r="W29"/>
  <c r="A29" s="1"/>
  <c r="W13"/>
  <c r="A13" s="1"/>
  <c r="R30"/>
  <c r="R22"/>
  <c r="R14"/>
  <c r="R31"/>
  <c r="R27"/>
  <c r="R23"/>
  <c r="R19"/>
  <c r="R15"/>
  <c r="R11"/>
  <c r="W26"/>
  <c r="A26" s="1"/>
  <c r="R10"/>
  <c r="R28"/>
  <c r="R24"/>
  <c r="R20"/>
  <c r="R16"/>
  <c r="R12"/>
  <c r="R21"/>
  <c r="R48" i="10"/>
  <c r="L48"/>
  <c r="N48"/>
  <c r="A8" i="12" l="1"/>
  <c r="A15"/>
  <c r="A16" i="11"/>
  <c r="A19" i="12"/>
  <c r="A20" i="11"/>
  <c r="A11"/>
  <c r="A10" i="12"/>
  <c r="A19" i="11"/>
  <c r="A18" i="12"/>
  <c r="A14" i="11"/>
  <c r="A13" i="12"/>
  <c r="A26" i="11"/>
  <c r="A25" i="12"/>
  <c r="A24"/>
  <c r="A25" i="11"/>
  <c r="A23" i="12"/>
  <c r="A24" i="11"/>
  <c r="A27" i="12"/>
  <c r="A28" i="11"/>
  <c r="A15"/>
  <c r="A14" i="12"/>
  <c r="A27" i="11"/>
  <c r="A26" i="12"/>
  <c r="A7"/>
  <c r="A8" i="11"/>
  <c r="A18"/>
  <c r="A17" i="12"/>
  <c r="A11"/>
  <c r="A12" i="11"/>
  <c r="A10"/>
  <c r="A9" i="12"/>
  <c r="A12"/>
  <c r="A13" i="11"/>
  <c r="A20" i="12"/>
  <c r="A21" i="11"/>
  <c r="A28" i="12"/>
  <c r="A29" i="11"/>
  <c r="W18" i="9"/>
  <c r="A18" l="1"/>
  <c r="W23"/>
  <c r="A23" s="1"/>
  <c r="A16" i="12" l="1"/>
  <c r="A17" i="11"/>
  <c r="A22"/>
  <c r="A21" i="12"/>
  <c r="W24" i="9"/>
  <c r="A24" l="1"/>
  <c r="W31"/>
  <c r="A31" s="1"/>
  <c r="A23" i="11" l="1"/>
  <c r="A22" i="12"/>
  <c r="A30" i="11"/>
  <c r="A29" i="12"/>
  <c r="W32" i="9"/>
  <c r="A32" s="1"/>
  <c r="J4" i="27"/>
  <c r="E2" i="1"/>
  <c r="H27" i="27" s="1"/>
  <c r="H332" i="1"/>
  <c r="I332"/>
  <c r="J332"/>
  <c r="K332"/>
  <c r="L332"/>
  <c r="G332"/>
  <c r="H13" i="34"/>
  <c r="H9" i="33" s="1"/>
  <c r="H11" s="1"/>
  <c r="H11" i="34"/>
  <c r="M370" i="4"/>
  <c r="K12" i="24"/>
  <c r="A30" i="12" l="1"/>
  <c r="A31" i="11"/>
  <c r="D16" i="28"/>
  <c r="D12"/>
  <c r="E11"/>
  <c r="E10"/>
  <c r="E18"/>
  <c r="E14"/>
  <c r="D14"/>
  <c r="D11"/>
  <c r="E9"/>
  <c r="D13"/>
  <c r="E16"/>
  <c r="D18"/>
  <c r="D10"/>
  <c r="E12"/>
  <c r="E15"/>
  <c r="D9"/>
  <c r="E17"/>
  <c r="D15"/>
  <c r="E13"/>
  <c r="D17"/>
  <c r="J15" i="1"/>
  <c r="G9" i="28" l="1"/>
  <c r="H9"/>
  <c r="J17"/>
  <c r="H17"/>
  <c r="E15" i="27" s="1"/>
  <c r="I17" i="28"/>
  <c r="G17"/>
  <c r="D15" i="27" s="1"/>
  <c r="F17" i="28"/>
  <c r="C15" i="27" s="1"/>
  <c r="G10" i="28"/>
  <c r="D8" i="27" s="1"/>
  <c r="F10" i="28"/>
  <c r="H10"/>
  <c r="E8" i="27" s="1"/>
  <c r="B16"/>
  <c r="I18" i="28"/>
  <c r="G18"/>
  <c r="D16" i="27" s="1"/>
  <c r="F18" i="28"/>
  <c r="C16" i="27" s="1"/>
  <c r="H18" i="28"/>
  <c r="E16" i="27" s="1"/>
  <c r="G11" i="28"/>
  <c r="D9" i="27" s="1"/>
  <c r="F11" i="28"/>
  <c r="H11"/>
  <c r="E9" i="27" s="1"/>
  <c r="F9" i="28"/>
  <c r="B14" i="27"/>
  <c r="F16" i="28"/>
  <c r="C14" i="27" s="1"/>
  <c r="H16" i="28"/>
  <c r="E14" i="27" s="1"/>
  <c r="I16" i="28"/>
  <c r="G16"/>
  <c r="D14" i="27" s="1"/>
  <c r="G14" i="28"/>
  <c r="D12" i="27" s="1"/>
  <c r="F14" i="28"/>
  <c r="C12" i="27" s="1"/>
  <c r="H14" i="28"/>
  <c r="E12" i="27" s="1"/>
  <c r="B13"/>
  <c r="G15" i="28"/>
  <c r="D13" i="27" s="1"/>
  <c r="F15" i="28"/>
  <c r="C13" i="27" s="1"/>
  <c r="H15" i="28"/>
  <c r="E13" i="27" s="1"/>
  <c r="H13" i="28"/>
  <c r="E11" i="27" s="1"/>
  <c r="G13" i="28"/>
  <c r="D11" i="27" s="1"/>
  <c r="F13" i="28"/>
  <c r="C11" i="27" s="1"/>
  <c r="B10"/>
  <c r="F12" i="28"/>
  <c r="C10" i="27" s="1"/>
  <c r="H12" i="28"/>
  <c r="E10" i="27" s="1"/>
  <c r="G12" i="28"/>
  <c r="D10" i="27" s="1"/>
  <c r="J18" i="28"/>
  <c r="B15" i="27"/>
  <c r="B12"/>
  <c r="J16" i="28"/>
  <c r="B11" i="27"/>
  <c r="I32" i="9"/>
  <c r="F31" i="11" s="1"/>
  <c r="I9" i="28" l="1"/>
  <c r="J9" s="1"/>
  <c r="I15"/>
  <c r="J15" s="1"/>
  <c r="F10" i="27"/>
  <c r="G10" s="1"/>
  <c r="F19" i="28"/>
  <c r="G16" i="27"/>
  <c r="F16"/>
  <c r="G14"/>
  <c r="F14"/>
  <c r="F11"/>
  <c r="G11" s="1"/>
  <c r="I10" i="28"/>
  <c r="J10" s="1"/>
  <c r="F12" i="27"/>
  <c r="G12" s="1"/>
  <c r="I11" i="28"/>
  <c r="J11" s="1"/>
  <c r="E7" i="27"/>
  <c r="E17" s="1"/>
  <c r="H19" i="28"/>
  <c r="F15" i="27"/>
  <c r="G15"/>
  <c r="D7"/>
  <c r="G19" i="28"/>
  <c r="I13"/>
  <c r="J13" s="1"/>
  <c r="I12"/>
  <c r="J12" s="1"/>
  <c r="F13" i="27"/>
  <c r="G13" s="1"/>
  <c r="I14" i="28"/>
  <c r="J14" s="1"/>
  <c r="B61" i="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60"/>
  <c r="DC278"/>
  <c r="CQ278" s="1"/>
  <c r="DB278"/>
  <c r="DA278"/>
  <c r="CZ278"/>
  <c r="CY278"/>
  <c r="CX278"/>
  <c r="CW278"/>
  <c r="CV278"/>
  <c r="CU278"/>
  <c r="CT278"/>
  <c r="CS278"/>
  <c r="CP278"/>
  <c r="CD278" s="1"/>
  <c r="CO278"/>
  <c r="CN278"/>
  <c r="CM278"/>
  <c r="CL278"/>
  <c r="CK278"/>
  <c r="CJ278"/>
  <c r="CI278"/>
  <c r="CH278"/>
  <c r="CG278"/>
  <c r="CF278"/>
  <c r="CC278"/>
  <c r="BQ278" s="1"/>
  <c r="CB278"/>
  <c r="CA278"/>
  <c r="BZ278"/>
  <c r="BY278"/>
  <c r="BX278"/>
  <c r="BW278"/>
  <c r="BV278"/>
  <c r="BU278"/>
  <c r="BT278"/>
  <c r="BS278"/>
  <c r="BP278"/>
  <c r="BD278" s="1"/>
  <c r="BO278"/>
  <c r="BN278"/>
  <c r="BM278"/>
  <c r="BL278"/>
  <c r="BK278"/>
  <c r="BJ278"/>
  <c r="BI278"/>
  <c r="BH278"/>
  <c r="BG278"/>
  <c r="BF278"/>
  <c r="BC278"/>
  <c r="AQ278" s="1"/>
  <c r="BB278"/>
  <c r="BA278"/>
  <c r="AZ278"/>
  <c r="AY278"/>
  <c r="AX278"/>
  <c r="AW278"/>
  <c r="AV278"/>
  <c r="AU278"/>
  <c r="AT278"/>
  <c r="AS278"/>
  <c r="AP278"/>
  <c r="AD278" s="1"/>
  <c r="AO278"/>
  <c r="AN278"/>
  <c r="AM278"/>
  <c r="AL278"/>
  <c r="AK278"/>
  <c r="AJ278"/>
  <c r="AI278"/>
  <c r="AH278"/>
  <c r="AG278"/>
  <c r="AF278"/>
  <c r="AC278"/>
  <c r="AB278"/>
  <c r="DC277"/>
  <c r="CQ277" s="1"/>
  <c r="DB277"/>
  <c r="DA277"/>
  <c r="CZ277"/>
  <c r="CY277"/>
  <c r="CX277"/>
  <c r="CW277"/>
  <c r="CV277"/>
  <c r="CU277"/>
  <c r="CT277"/>
  <c r="CS277"/>
  <c r="CP277"/>
  <c r="CD277" s="1"/>
  <c r="CO277"/>
  <c r="CN277"/>
  <c r="CM277"/>
  <c r="CL277"/>
  <c r="CK277"/>
  <c r="CJ277"/>
  <c r="CI277"/>
  <c r="CH277"/>
  <c r="CG277"/>
  <c r="CF277"/>
  <c r="CC277"/>
  <c r="BQ277" s="1"/>
  <c r="CB277"/>
  <c r="CA277"/>
  <c r="BZ277"/>
  <c r="BY277"/>
  <c r="BX277"/>
  <c r="BW277"/>
  <c r="BV277"/>
  <c r="BU277"/>
  <c r="BT277"/>
  <c r="BS277"/>
  <c r="BP277"/>
  <c r="BD277" s="1"/>
  <c r="BO277"/>
  <c r="BN277"/>
  <c r="BM277"/>
  <c r="BL277"/>
  <c r="BK277"/>
  <c r="BJ277"/>
  <c r="BI277"/>
  <c r="BH277"/>
  <c r="BG277"/>
  <c r="BF277"/>
  <c r="BC277"/>
  <c r="AQ277" s="1"/>
  <c r="BB277"/>
  <c r="BA277"/>
  <c r="AZ277"/>
  <c r="AY277"/>
  <c r="AX277"/>
  <c r="AW277"/>
  <c r="AV277"/>
  <c r="AU277"/>
  <c r="AT277"/>
  <c r="AS277"/>
  <c r="AP277"/>
  <c r="AD277" s="1"/>
  <c r="AO277"/>
  <c r="AN277"/>
  <c r="AM277"/>
  <c r="AL277"/>
  <c r="AK277"/>
  <c r="AJ277"/>
  <c r="AI277"/>
  <c r="AH277"/>
  <c r="AG277"/>
  <c r="AF277"/>
  <c r="AC277"/>
  <c r="AB277"/>
  <c r="DC276"/>
  <c r="CQ276" s="1"/>
  <c r="DB276"/>
  <c r="DA276"/>
  <c r="CZ276"/>
  <c r="CY276"/>
  <c r="CX276"/>
  <c r="CW276"/>
  <c r="CV276"/>
  <c r="CU276"/>
  <c r="CT276"/>
  <c r="CS276"/>
  <c r="CP276"/>
  <c r="CD276" s="1"/>
  <c r="CO276"/>
  <c r="CN276"/>
  <c r="CM276"/>
  <c r="CL276"/>
  <c r="CK276"/>
  <c r="CJ276"/>
  <c r="CI276"/>
  <c r="CH276"/>
  <c r="CG276"/>
  <c r="CF276"/>
  <c r="CC276"/>
  <c r="BQ276" s="1"/>
  <c r="CB276"/>
  <c r="CA276"/>
  <c r="BZ276"/>
  <c r="BY276"/>
  <c r="BX276"/>
  <c r="BW276"/>
  <c r="BV276"/>
  <c r="BU276"/>
  <c r="BT276"/>
  <c r="BS276"/>
  <c r="BP276"/>
  <c r="BD276" s="1"/>
  <c r="BO276"/>
  <c r="BN276"/>
  <c r="BM276"/>
  <c r="BL276"/>
  <c r="BK276"/>
  <c r="BJ276"/>
  <c r="BI276"/>
  <c r="BH276"/>
  <c r="BG276"/>
  <c r="BF276"/>
  <c r="BC276"/>
  <c r="AQ276" s="1"/>
  <c r="BB276"/>
  <c r="BA276"/>
  <c r="AZ276"/>
  <c r="AY276"/>
  <c r="AX276"/>
  <c r="AW276"/>
  <c r="AV276"/>
  <c r="AU276"/>
  <c r="AT276"/>
  <c r="AS276"/>
  <c r="AP276"/>
  <c r="AD276" s="1"/>
  <c r="AO276"/>
  <c r="AN276"/>
  <c r="AM276"/>
  <c r="AL276"/>
  <c r="AK276"/>
  <c r="AJ276"/>
  <c r="AI276"/>
  <c r="AH276"/>
  <c r="AG276"/>
  <c r="AF276"/>
  <c r="AC276"/>
  <c r="AB276"/>
  <c r="DC275"/>
  <c r="CQ275" s="1"/>
  <c r="DB275"/>
  <c r="DA275"/>
  <c r="CZ275"/>
  <c r="CY275"/>
  <c r="CX275"/>
  <c r="CW275"/>
  <c r="CV275"/>
  <c r="CU275"/>
  <c r="CT275"/>
  <c r="CS275"/>
  <c r="CP275"/>
  <c r="CD275" s="1"/>
  <c r="CO275"/>
  <c r="CN275"/>
  <c r="CM275"/>
  <c r="CL275"/>
  <c r="CK275"/>
  <c r="CJ275"/>
  <c r="CI275"/>
  <c r="CH275"/>
  <c r="CG275"/>
  <c r="CF275"/>
  <c r="CC275"/>
  <c r="BQ275" s="1"/>
  <c r="CB275"/>
  <c r="CA275"/>
  <c r="BZ275"/>
  <c r="BY275"/>
  <c r="BX275"/>
  <c r="BW275"/>
  <c r="BV275"/>
  <c r="BU275"/>
  <c r="BT275"/>
  <c r="BS275"/>
  <c r="BP275"/>
  <c r="BD275" s="1"/>
  <c r="BO275"/>
  <c r="BN275"/>
  <c r="BM275"/>
  <c r="BL275"/>
  <c r="BK275"/>
  <c r="BJ275"/>
  <c r="BI275"/>
  <c r="BH275"/>
  <c r="BG275"/>
  <c r="BF275"/>
  <c r="BC275"/>
  <c r="AQ275" s="1"/>
  <c r="BB275"/>
  <c r="BA275"/>
  <c r="AZ275"/>
  <c r="AY275"/>
  <c r="AX275"/>
  <c r="AW275"/>
  <c r="AV275"/>
  <c r="AU275"/>
  <c r="AT275"/>
  <c r="AS275"/>
  <c r="AP275"/>
  <c r="AD275" s="1"/>
  <c r="AO275"/>
  <c r="AN275"/>
  <c r="AM275"/>
  <c r="AL275"/>
  <c r="AK275"/>
  <c r="AJ275"/>
  <c r="AI275"/>
  <c r="AH275"/>
  <c r="AG275"/>
  <c r="AF275"/>
  <c r="AC275"/>
  <c r="AB275"/>
  <c r="DC274"/>
  <c r="CQ274" s="1"/>
  <c r="DB274"/>
  <c r="DA274"/>
  <c r="CZ274"/>
  <c r="CY274"/>
  <c r="CX274"/>
  <c r="CW274"/>
  <c r="CV274"/>
  <c r="CU274"/>
  <c r="CT274"/>
  <c r="CS274"/>
  <c r="CP274"/>
  <c r="CD274" s="1"/>
  <c r="CO274"/>
  <c r="CN274"/>
  <c r="CM274"/>
  <c r="CL274"/>
  <c r="CK274"/>
  <c r="CJ274"/>
  <c r="CI274"/>
  <c r="CH274"/>
  <c r="CG274"/>
  <c r="CF274"/>
  <c r="CC274"/>
  <c r="BQ274" s="1"/>
  <c r="CB274"/>
  <c r="CA274"/>
  <c r="BZ274"/>
  <c r="BY274"/>
  <c r="BX274"/>
  <c r="BW274"/>
  <c r="BV274"/>
  <c r="BU274"/>
  <c r="BT274"/>
  <c r="BS274"/>
  <c r="BP274"/>
  <c r="BD274" s="1"/>
  <c r="BO274"/>
  <c r="BN274"/>
  <c r="BM274"/>
  <c r="BL274"/>
  <c r="BK274"/>
  <c r="BJ274"/>
  <c r="BI274"/>
  <c r="BH274"/>
  <c r="BG274"/>
  <c r="BF274"/>
  <c r="BC274"/>
  <c r="AQ274" s="1"/>
  <c r="BB274"/>
  <c r="BA274"/>
  <c r="AZ274"/>
  <c r="AY274"/>
  <c r="AX274"/>
  <c r="AW274"/>
  <c r="AV274"/>
  <c r="AU274"/>
  <c r="AT274"/>
  <c r="AS274"/>
  <c r="AP274"/>
  <c r="AD274" s="1"/>
  <c r="AO274"/>
  <c r="AN274"/>
  <c r="AM274"/>
  <c r="AL274"/>
  <c r="AK274"/>
  <c r="AJ274"/>
  <c r="AI274"/>
  <c r="AH274"/>
  <c r="AG274"/>
  <c r="AF274"/>
  <c r="AC274"/>
  <c r="AB274"/>
  <c r="DC273"/>
  <c r="CQ273" s="1"/>
  <c r="DB273"/>
  <c r="DA273"/>
  <c r="CZ273"/>
  <c r="CY273"/>
  <c r="CX273"/>
  <c r="CW273"/>
  <c r="CV273"/>
  <c r="CU273"/>
  <c r="CT273"/>
  <c r="CS273"/>
  <c r="CP273"/>
  <c r="CD273" s="1"/>
  <c r="CO273"/>
  <c r="CN273"/>
  <c r="CM273"/>
  <c r="CL273"/>
  <c r="CK273"/>
  <c r="CJ273"/>
  <c r="CI273"/>
  <c r="CH273"/>
  <c r="CG273"/>
  <c r="CF273"/>
  <c r="CC273"/>
  <c r="BQ273" s="1"/>
  <c r="CB273"/>
  <c r="CA273"/>
  <c r="BZ273"/>
  <c r="BY273"/>
  <c r="BX273"/>
  <c r="BW273"/>
  <c r="BV273"/>
  <c r="BU273"/>
  <c r="BT273"/>
  <c r="BS273"/>
  <c r="BP273"/>
  <c r="BD273" s="1"/>
  <c r="BO273"/>
  <c r="BN273"/>
  <c r="BM273"/>
  <c r="BL273"/>
  <c r="BK273"/>
  <c r="BJ273"/>
  <c r="BI273"/>
  <c r="BH273"/>
  <c r="BG273"/>
  <c r="BF273"/>
  <c r="BC273"/>
  <c r="AQ273" s="1"/>
  <c r="BB273"/>
  <c r="BA273"/>
  <c r="AZ273"/>
  <c r="AY273"/>
  <c r="AX273"/>
  <c r="AW273"/>
  <c r="AV273"/>
  <c r="AU273"/>
  <c r="AT273"/>
  <c r="AS273"/>
  <c r="AP273"/>
  <c r="AD273" s="1"/>
  <c r="AO273"/>
  <c r="AN273"/>
  <c r="AM273"/>
  <c r="AL273"/>
  <c r="AK273"/>
  <c r="AJ273"/>
  <c r="AI273"/>
  <c r="AH273"/>
  <c r="AG273"/>
  <c r="AF273"/>
  <c r="AC273"/>
  <c r="AB273"/>
  <c r="DC272"/>
  <c r="CQ272" s="1"/>
  <c r="DB272"/>
  <c r="DA272"/>
  <c r="CZ272"/>
  <c r="CY272"/>
  <c r="CX272"/>
  <c r="CW272"/>
  <c r="CV272"/>
  <c r="CU272"/>
  <c r="CT272"/>
  <c r="CS272"/>
  <c r="CP272"/>
  <c r="CD272" s="1"/>
  <c r="CO272"/>
  <c r="CN272"/>
  <c r="CM272"/>
  <c r="CL272"/>
  <c r="CK272"/>
  <c r="CJ272"/>
  <c r="CI272"/>
  <c r="CH272"/>
  <c r="CG272"/>
  <c r="CF272"/>
  <c r="CC272"/>
  <c r="BQ272" s="1"/>
  <c r="CB272"/>
  <c r="CA272"/>
  <c r="BZ272"/>
  <c r="BY272"/>
  <c r="BX272"/>
  <c r="BW272"/>
  <c r="BV272"/>
  <c r="BU272"/>
  <c r="BT272"/>
  <c r="BS272"/>
  <c r="BP272"/>
  <c r="BD272" s="1"/>
  <c r="BO272"/>
  <c r="BN272"/>
  <c r="BM272"/>
  <c r="BL272"/>
  <c r="BK272"/>
  <c r="BJ272"/>
  <c r="BI272"/>
  <c r="BH272"/>
  <c r="BG272"/>
  <c r="BF272"/>
  <c r="BC272"/>
  <c r="BB272"/>
  <c r="BA272"/>
  <c r="AZ272"/>
  <c r="AY272"/>
  <c r="AX272"/>
  <c r="AW272"/>
  <c r="AV272"/>
  <c r="AU272"/>
  <c r="AT272"/>
  <c r="AS272"/>
  <c r="AP272"/>
  <c r="AD272" s="1"/>
  <c r="AO272"/>
  <c r="AN272"/>
  <c r="AM272"/>
  <c r="AL272"/>
  <c r="AK272"/>
  <c r="AJ272"/>
  <c r="AI272"/>
  <c r="AH272"/>
  <c r="AG272"/>
  <c r="AF272"/>
  <c r="AC272"/>
  <c r="AB272"/>
  <c r="DC271"/>
  <c r="DB271"/>
  <c r="DA271"/>
  <c r="CZ271"/>
  <c r="CY271"/>
  <c r="CX271"/>
  <c r="CW271"/>
  <c r="CV271"/>
  <c r="CU271"/>
  <c r="CT271"/>
  <c r="CS271"/>
  <c r="CP271"/>
  <c r="CD271" s="1"/>
  <c r="CO271"/>
  <c r="CN271"/>
  <c r="CM271"/>
  <c r="CL271"/>
  <c r="CK271"/>
  <c r="CJ271"/>
  <c r="CI271"/>
  <c r="CH271"/>
  <c r="CG271"/>
  <c r="CF271"/>
  <c r="CC271"/>
  <c r="BQ271" s="1"/>
  <c r="CB271"/>
  <c r="CA271"/>
  <c r="BZ271"/>
  <c r="BY271"/>
  <c r="BX271"/>
  <c r="BW271"/>
  <c r="BV271"/>
  <c r="BU271"/>
  <c r="BT271"/>
  <c r="BS271"/>
  <c r="BP271"/>
  <c r="BD271" s="1"/>
  <c r="BO271"/>
  <c r="BN271"/>
  <c r="BM271"/>
  <c r="BL271"/>
  <c r="BK271"/>
  <c r="BJ271"/>
  <c r="BI271"/>
  <c r="BH271"/>
  <c r="BG271"/>
  <c r="BF271"/>
  <c r="BC271"/>
  <c r="BB271"/>
  <c r="BA271"/>
  <c r="AZ271"/>
  <c r="AY271"/>
  <c r="AX271"/>
  <c r="AW271"/>
  <c r="AV271"/>
  <c r="AU271"/>
  <c r="AT271"/>
  <c r="AS271"/>
  <c r="AP271"/>
  <c r="AD271" s="1"/>
  <c r="AO271"/>
  <c r="AN271"/>
  <c r="AM271"/>
  <c r="AL271"/>
  <c r="AK271"/>
  <c r="AJ271"/>
  <c r="AI271"/>
  <c r="AH271"/>
  <c r="AG271"/>
  <c r="AF271"/>
  <c r="AC271"/>
  <c r="AB271"/>
  <c r="DC270"/>
  <c r="DB270"/>
  <c r="DA270"/>
  <c r="CZ270"/>
  <c r="CY270"/>
  <c r="CX270"/>
  <c r="CW270"/>
  <c r="CV270"/>
  <c r="CU270"/>
  <c r="CT270"/>
  <c r="CS270"/>
  <c r="CP270"/>
  <c r="CD270" s="1"/>
  <c r="CO270"/>
  <c r="CN270"/>
  <c r="CM270"/>
  <c r="CL270"/>
  <c r="CK270"/>
  <c r="CJ270"/>
  <c r="CI270"/>
  <c r="CH270"/>
  <c r="CG270"/>
  <c r="CF270"/>
  <c r="CC270"/>
  <c r="BQ270" s="1"/>
  <c r="CB270"/>
  <c r="CA270"/>
  <c r="BZ270"/>
  <c r="BY270"/>
  <c r="BX270"/>
  <c r="BW270"/>
  <c r="BV270"/>
  <c r="BU270"/>
  <c r="BT270"/>
  <c r="BS270"/>
  <c r="BP270"/>
  <c r="BD270" s="1"/>
  <c r="BO270"/>
  <c r="BN270"/>
  <c r="BM270"/>
  <c r="BL270"/>
  <c r="BK270"/>
  <c r="BJ270"/>
  <c r="BI270"/>
  <c r="BH270"/>
  <c r="BG270"/>
  <c r="BF270"/>
  <c r="BC270"/>
  <c r="BB270"/>
  <c r="BA270"/>
  <c r="AZ270"/>
  <c r="AY270"/>
  <c r="AX270"/>
  <c r="AW270"/>
  <c r="AV270"/>
  <c r="AU270"/>
  <c r="AT270"/>
  <c r="AS270"/>
  <c r="AP270"/>
  <c r="AD270" s="1"/>
  <c r="AO270"/>
  <c r="AN270"/>
  <c r="AM270"/>
  <c r="AL270"/>
  <c r="AK270"/>
  <c r="AJ270"/>
  <c r="AI270"/>
  <c r="AH270"/>
  <c r="AG270"/>
  <c r="AF270"/>
  <c r="AC270"/>
  <c r="AB270"/>
  <c r="DC269"/>
  <c r="DB269"/>
  <c r="DA269"/>
  <c r="CZ269"/>
  <c r="CY269"/>
  <c r="CX269"/>
  <c r="CW269"/>
  <c r="CV269"/>
  <c r="CU269"/>
  <c r="CT269"/>
  <c r="CS269"/>
  <c r="CP269"/>
  <c r="CD269" s="1"/>
  <c r="CO269"/>
  <c r="CN269"/>
  <c r="CM269"/>
  <c r="CL269"/>
  <c r="CK269"/>
  <c r="CJ269"/>
  <c r="CI269"/>
  <c r="CH269"/>
  <c r="CG269"/>
  <c r="CF269"/>
  <c r="CC269"/>
  <c r="CB269"/>
  <c r="CA269"/>
  <c r="BZ269"/>
  <c r="BY269"/>
  <c r="BX269"/>
  <c r="BW269"/>
  <c r="BV269"/>
  <c r="BU269"/>
  <c r="BT269"/>
  <c r="BS269"/>
  <c r="BP269"/>
  <c r="BD269" s="1"/>
  <c r="BO269"/>
  <c r="BN269"/>
  <c r="BM269"/>
  <c r="BL269"/>
  <c r="BK269"/>
  <c r="BJ269"/>
  <c r="BI269"/>
  <c r="BH269"/>
  <c r="BG269"/>
  <c r="BF269"/>
  <c r="BC269"/>
  <c r="BB269"/>
  <c r="BA269"/>
  <c r="AZ269"/>
  <c r="AY269"/>
  <c r="AX269"/>
  <c r="AW269"/>
  <c r="AV269"/>
  <c r="AU269"/>
  <c r="AT269"/>
  <c r="AS269"/>
  <c r="AP269"/>
  <c r="AD269" s="1"/>
  <c r="AO269"/>
  <c r="AN269"/>
  <c r="AM269"/>
  <c r="AL269"/>
  <c r="AK269"/>
  <c r="AJ269"/>
  <c r="AI269"/>
  <c r="AH269"/>
  <c r="AG269"/>
  <c r="AF269"/>
  <c r="AC269"/>
  <c r="AB269"/>
  <c r="DC268"/>
  <c r="DB268"/>
  <c r="DA268"/>
  <c r="CZ268"/>
  <c r="CY268"/>
  <c r="CX268"/>
  <c r="CW268"/>
  <c r="CV268"/>
  <c r="CU268"/>
  <c r="CT268"/>
  <c r="CS268"/>
  <c r="CP268"/>
  <c r="CD268" s="1"/>
  <c r="CO268"/>
  <c r="CN268"/>
  <c r="CM268"/>
  <c r="CL268"/>
  <c r="CK268"/>
  <c r="CJ268"/>
  <c r="CI268"/>
  <c r="CH268"/>
  <c r="CG268"/>
  <c r="CF268"/>
  <c r="CC268"/>
  <c r="CB268"/>
  <c r="CA268"/>
  <c r="BZ268"/>
  <c r="BY268"/>
  <c r="BX268"/>
  <c r="BW268"/>
  <c r="BV268"/>
  <c r="BU268"/>
  <c r="BT268"/>
  <c r="BS268"/>
  <c r="BP268"/>
  <c r="BD268" s="1"/>
  <c r="BO268"/>
  <c r="BN268"/>
  <c r="BM268"/>
  <c r="BL268"/>
  <c r="BK268"/>
  <c r="BJ268"/>
  <c r="BI268"/>
  <c r="BH268"/>
  <c r="BG268"/>
  <c r="BF268"/>
  <c r="BC268"/>
  <c r="BB268"/>
  <c r="BA268"/>
  <c r="AZ268"/>
  <c r="AY268"/>
  <c r="AX268"/>
  <c r="AW268"/>
  <c r="AV268"/>
  <c r="AU268"/>
  <c r="AT268"/>
  <c r="AS268"/>
  <c r="AP268"/>
  <c r="AD268" s="1"/>
  <c r="AO268"/>
  <c r="AN268"/>
  <c r="AM268"/>
  <c r="AL268"/>
  <c r="AK268"/>
  <c r="AJ268"/>
  <c r="AI268"/>
  <c r="AH268"/>
  <c r="AG268"/>
  <c r="AF268"/>
  <c r="AC268"/>
  <c r="AB268"/>
  <c r="DC267"/>
  <c r="DB267"/>
  <c r="DA267"/>
  <c r="CZ267"/>
  <c r="CY267"/>
  <c r="CX267"/>
  <c r="CW267"/>
  <c r="CV267"/>
  <c r="CU267"/>
  <c r="CT267"/>
  <c r="CS267"/>
  <c r="CP267"/>
  <c r="CD267" s="1"/>
  <c r="CO267"/>
  <c r="CN267"/>
  <c r="CM267"/>
  <c r="CL267"/>
  <c r="CK267"/>
  <c r="CJ267"/>
  <c r="CI267"/>
  <c r="CH267"/>
  <c r="CG267"/>
  <c r="CF267"/>
  <c r="CC267"/>
  <c r="BQ267" s="1"/>
  <c r="CB267"/>
  <c r="CA267"/>
  <c r="BZ267"/>
  <c r="BY267"/>
  <c r="BX267"/>
  <c r="BW267"/>
  <c r="BV267"/>
  <c r="BU267"/>
  <c r="BT267"/>
  <c r="BS267"/>
  <c r="BP267"/>
  <c r="BD267" s="1"/>
  <c r="BO267"/>
  <c r="BN267"/>
  <c r="BM267"/>
  <c r="BL267"/>
  <c r="BK267"/>
  <c r="BJ267"/>
  <c r="BI267"/>
  <c r="BH267"/>
  <c r="BG267"/>
  <c r="BF267"/>
  <c r="BC267"/>
  <c r="BB267"/>
  <c r="BA267"/>
  <c r="AZ267"/>
  <c r="AY267"/>
  <c r="AX267"/>
  <c r="AW267"/>
  <c r="AV267"/>
  <c r="AU267"/>
  <c r="AT267"/>
  <c r="AS267"/>
  <c r="AP267"/>
  <c r="AD267" s="1"/>
  <c r="AO267"/>
  <c r="AN267"/>
  <c r="AM267"/>
  <c r="AL267"/>
  <c r="AK267"/>
  <c r="AJ267"/>
  <c r="AI267"/>
  <c r="AH267"/>
  <c r="AG267"/>
  <c r="AF267"/>
  <c r="AC267"/>
  <c r="AB267"/>
  <c r="DC266"/>
  <c r="DB266"/>
  <c r="DA266"/>
  <c r="CZ266"/>
  <c r="CY266"/>
  <c r="CX266"/>
  <c r="CW266"/>
  <c r="CV266"/>
  <c r="CU266"/>
  <c r="CT266"/>
  <c r="CS266"/>
  <c r="CP266"/>
  <c r="CD266" s="1"/>
  <c r="CO266"/>
  <c r="CN266"/>
  <c r="CM266"/>
  <c r="CL266"/>
  <c r="CK266"/>
  <c r="CJ266"/>
  <c r="CI266"/>
  <c r="CH266"/>
  <c r="CG266"/>
  <c r="CF266"/>
  <c r="CC266"/>
  <c r="BQ266" s="1"/>
  <c r="CB266"/>
  <c r="CA266"/>
  <c r="BZ266"/>
  <c r="BY266"/>
  <c r="BX266"/>
  <c r="BW266"/>
  <c r="BV266"/>
  <c r="BU266"/>
  <c r="BT266"/>
  <c r="BS266"/>
  <c r="BP266"/>
  <c r="BD266" s="1"/>
  <c r="BO266"/>
  <c r="BN266"/>
  <c r="BM266"/>
  <c r="BL266"/>
  <c r="BK266"/>
  <c r="BJ266"/>
  <c r="BI266"/>
  <c r="BH266"/>
  <c r="BG266"/>
  <c r="BF266"/>
  <c r="BC266"/>
  <c r="BB266"/>
  <c r="BA266"/>
  <c r="AZ266"/>
  <c r="AY266"/>
  <c r="AX266"/>
  <c r="AW266"/>
  <c r="AV266"/>
  <c r="AU266"/>
  <c r="AT266"/>
  <c r="AS266"/>
  <c r="AP266"/>
  <c r="AD266" s="1"/>
  <c r="AO266"/>
  <c r="AN266"/>
  <c r="AM266"/>
  <c r="AL266"/>
  <c r="AK266"/>
  <c r="AJ266"/>
  <c r="AI266"/>
  <c r="AH266"/>
  <c r="AG266"/>
  <c r="AF266"/>
  <c r="AC266"/>
  <c r="AB266"/>
  <c r="DC265"/>
  <c r="DB265"/>
  <c r="DA265"/>
  <c r="CZ265"/>
  <c r="CY265"/>
  <c r="CX265"/>
  <c r="CW265"/>
  <c r="CV265"/>
  <c r="CU265"/>
  <c r="CT265"/>
  <c r="CS265"/>
  <c r="CP265"/>
  <c r="CD265" s="1"/>
  <c r="CO265"/>
  <c r="CN265"/>
  <c r="CM265"/>
  <c r="CL265"/>
  <c r="CK265"/>
  <c r="CJ265"/>
  <c r="CI265"/>
  <c r="CH265"/>
  <c r="CG265"/>
  <c r="CF265"/>
  <c r="CC265"/>
  <c r="BQ265" s="1"/>
  <c r="CB265"/>
  <c r="CA265"/>
  <c r="BZ265"/>
  <c r="BY265"/>
  <c r="BX265"/>
  <c r="BW265"/>
  <c r="BV265"/>
  <c r="BU265"/>
  <c r="BT265"/>
  <c r="BS265"/>
  <c r="BP265"/>
  <c r="BD265" s="1"/>
  <c r="BO265"/>
  <c r="BN265"/>
  <c r="BM265"/>
  <c r="BL265"/>
  <c r="BK265"/>
  <c r="BJ265"/>
  <c r="BI265"/>
  <c r="BH265"/>
  <c r="BG265"/>
  <c r="BF265"/>
  <c r="BC265"/>
  <c r="BB265"/>
  <c r="BA265"/>
  <c r="AZ265"/>
  <c r="AY265"/>
  <c r="AX265"/>
  <c r="AW265"/>
  <c r="AV265"/>
  <c r="AU265"/>
  <c r="AT265"/>
  <c r="AS265"/>
  <c r="AP265"/>
  <c r="AD265" s="1"/>
  <c r="AO265"/>
  <c r="AN265"/>
  <c r="AM265"/>
  <c r="AL265"/>
  <c r="AK265"/>
  <c r="AJ265"/>
  <c r="AI265"/>
  <c r="AH265"/>
  <c r="AG265"/>
  <c r="AF265"/>
  <c r="AC265"/>
  <c r="AB265"/>
  <c r="DC264"/>
  <c r="DB264"/>
  <c r="DA264"/>
  <c r="CZ264"/>
  <c r="CY264"/>
  <c r="CX264"/>
  <c r="CW264"/>
  <c r="CV264"/>
  <c r="CU264"/>
  <c r="CT264"/>
  <c r="CS264"/>
  <c r="CP264"/>
  <c r="CD264" s="1"/>
  <c r="CO264"/>
  <c r="CN264"/>
  <c r="CM264"/>
  <c r="CL264"/>
  <c r="CK264"/>
  <c r="CJ264"/>
  <c r="CI264"/>
  <c r="CH264"/>
  <c r="CG264"/>
  <c r="CF264"/>
  <c r="CC264"/>
  <c r="BQ264" s="1"/>
  <c r="CB264"/>
  <c r="CA264"/>
  <c r="BZ264"/>
  <c r="BY264"/>
  <c r="BX264"/>
  <c r="BW264"/>
  <c r="BV264"/>
  <c r="BU264"/>
  <c r="BT264"/>
  <c r="BS264"/>
  <c r="BP264"/>
  <c r="BD264" s="1"/>
  <c r="BO264"/>
  <c r="BN264"/>
  <c r="BM264"/>
  <c r="BL264"/>
  <c r="BK264"/>
  <c r="BJ264"/>
  <c r="BI264"/>
  <c r="BH264"/>
  <c r="BG264"/>
  <c r="BF264"/>
  <c r="BC264"/>
  <c r="BB264"/>
  <c r="BA264"/>
  <c r="AZ264"/>
  <c r="AY264"/>
  <c r="AX264"/>
  <c r="AW264"/>
  <c r="AV264"/>
  <c r="AU264"/>
  <c r="AT264"/>
  <c r="AS264"/>
  <c r="AP264"/>
  <c r="AD264" s="1"/>
  <c r="AO264"/>
  <c r="AN264"/>
  <c r="AM264"/>
  <c r="AL264"/>
  <c r="AK264"/>
  <c r="AJ264"/>
  <c r="AI264"/>
  <c r="AH264"/>
  <c r="AG264"/>
  <c r="AF264"/>
  <c r="AC264"/>
  <c r="AB264"/>
  <c r="DC263"/>
  <c r="DB263"/>
  <c r="DA263"/>
  <c r="CZ263"/>
  <c r="CY263"/>
  <c r="CX263"/>
  <c r="CW263"/>
  <c r="CV263"/>
  <c r="CU263"/>
  <c r="CT263"/>
  <c r="CS263"/>
  <c r="CP263"/>
  <c r="CD263" s="1"/>
  <c r="CO263"/>
  <c r="CN263"/>
  <c r="CM263"/>
  <c r="CL263"/>
  <c r="CK263"/>
  <c r="CJ263"/>
  <c r="CI263"/>
  <c r="CH263"/>
  <c r="CG263"/>
  <c r="CF263"/>
  <c r="CC263"/>
  <c r="BQ263" s="1"/>
  <c r="CB263"/>
  <c r="CA263"/>
  <c r="BZ263"/>
  <c r="BY263"/>
  <c r="BX263"/>
  <c r="BW263"/>
  <c r="BV263"/>
  <c r="BU263"/>
  <c r="BT263"/>
  <c r="BS263"/>
  <c r="BP263"/>
  <c r="BD263" s="1"/>
  <c r="BO263"/>
  <c r="BN263"/>
  <c r="BM263"/>
  <c r="BL263"/>
  <c r="BK263"/>
  <c r="BJ263"/>
  <c r="BI263"/>
  <c r="BH263"/>
  <c r="BG263"/>
  <c r="BF263"/>
  <c r="BC263"/>
  <c r="BB263"/>
  <c r="BA263"/>
  <c r="AZ263"/>
  <c r="AY263"/>
  <c r="AX263"/>
  <c r="AW263"/>
  <c r="AV263"/>
  <c r="AU263"/>
  <c r="AT263"/>
  <c r="AS263"/>
  <c r="AP263"/>
  <c r="AD263" s="1"/>
  <c r="AO263"/>
  <c r="AN263"/>
  <c r="AM263"/>
  <c r="AL263"/>
  <c r="AK263"/>
  <c r="AJ263"/>
  <c r="AI263"/>
  <c r="AH263"/>
  <c r="AG263"/>
  <c r="AF263"/>
  <c r="AC263"/>
  <c r="AB263"/>
  <c r="DC262"/>
  <c r="DB262"/>
  <c r="DA262"/>
  <c r="CZ262"/>
  <c r="CY262"/>
  <c r="CX262"/>
  <c r="CW262"/>
  <c r="CV262"/>
  <c r="CU262"/>
  <c r="CT262"/>
  <c r="CS262"/>
  <c r="CP262"/>
  <c r="CD262" s="1"/>
  <c r="CO262"/>
  <c r="CN262"/>
  <c r="CM262"/>
  <c r="CL262"/>
  <c r="CK262"/>
  <c r="CJ262"/>
  <c r="CI262"/>
  <c r="CH262"/>
  <c r="CG262"/>
  <c r="CF262"/>
  <c r="CC262"/>
  <c r="BQ262" s="1"/>
  <c r="CB262"/>
  <c r="CA262"/>
  <c r="BZ262"/>
  <c r="BY262"/>
  <c r="BX262"/>
  <c r="BW262"/>
  <c r="BV262"/>
  <c r="BU262"/>
  <c r="BT262"/>
  <c r="BS262"/>
  <c r="BP262"/>
  <c r="BD262" s="1"/>
  <c r="BO262"/>
  <c r="BN262"/>
  <c r="BM262"/>
  <c r="BL262"/>
  <c r="BK262"/>
  <c r="BJ262"/>
  <c r="BI262"/>
  <c r="BH262"/>
  <c r="BG262"/>
  <c r="BF262"/>
  <c r="BC262"/>
  <c r="BB262"/>
  <c r="BA262"/>
  <c r="AZ262"/>
  <c r="AY262"/>
  <c r="AX262"/>
  <c r="AW262"/>
  <c r="AV262"/>
  <c r="AU262"/>
  <c r="AT262"/>
  <c r="AS262"/>
  <c r="AP262"/>
  <c r="AD262" s="1"/>
  <c r="AO262"/>
  <c r="AN262"/>
  <c r="AM262"/>
  <c r="AL262"/>
  <c r="AK262"/>
  <c r="AJ262"/>
  <c r="AI262"/>
  <c r="AH262"/>
  <c r="AG262"/>
  <c r="AF262"/>
  <c r="AC262"/>
  <c r="AB262"/>
  <c r="DC261"/>
  <c r="DB261"/>
  <c r="DA261"/>
  <c r="CZ261"/>
  <c r="CY261"/>
  <c r="CX261"/>
  <c r="CW261"/>
  <c r="CV261"/>
  <c r="CU261"/>
  <c r="CT261"/>
  <c r="CS261"/>
  <c r="CP261"/>
  <c r="CD261" s="1"/>
  <c r="CO261"/>
  <c r="CN261"/>
  <c r="CM261"/>
  <c r="CL261"/>
  <c r="CK261"/>
  <c r="CJ261"/>
  <c r="CI261"/>
  <c r="CH261"/>
  <c r="CG261"/>
  <c r="CF261"/>
  <c r="CC261"/>
  <c r="BQ261" s="1"/>
  <c r="CB261"/>
  <c r="CA261"/>
  <c r="BZ261"/>
  <c r="BY261"/>
  <c r="BX261"/>
  <c r="BW261"/>
  <c r="BV261"/>
  <c r="BU261"/>
  <c r="BT261"/>
  <c r="BS261"/>
  <c r="BP261"/>
  <c r="BD261" s="1"/>
  <c r="BO261"/>
  <c r="BN261"/>
  <c r="BM261"/>
  <c r="BL261"/>
  <c r="BK261"/>
  <c r="BJ261"/>
  <c r="BI261"/>
  <c r="BH261"/>
  <c r="BG261"/>
  <c r="BF261"/>
  <c r="BC261"/>
  <c r="BB261"/>
  <c r="BA261"/>
  <c r="AZ261"/>
  <c r="AY261"/>
  <c r="AX261"/>
  <c r="AW261"/>
  <c r="AV261"/>
  <c r="AU261"/>
  <c r="AT261"/>
  <c r="AS261"/>
  <c r="AP261"/>
  <c r="AD261" s="1"/>
  <c r="AO261"/>
  <c r="AN261"/>
  <c r="AM261"/>
  <c r="AL261"/>
  <c r="AK261"/>
  <c r="AJ261"/>
  <c r="AI261"/>
  <c r="AH261"/>
  <c r="AG261"/>
  <c r="AF261"/>
  <c r="AC261"/>
  <c r="AB261"/>
  <c r="DC260"/>
  <c r="DB260"/>
  <c r="DA260"/>
  <c r="CZ260"/>
  <c r="CY260"/>
  <c r="CX260"/>
  <c r="CW260"/>
  <c r="CV260"/>
  <c r="CU260"/>
  <c r="CT260"/>
  <c r="CS260"/>
  <c r="CP260"/>
  <c r="CD260" s="1"/>
  <c r="CO260"/>
  <c r="CN260"/>
  <c r="CM260"/>
  <c r="CL260"/>
  <c r="CK260"/>
  <c r="CJ260"/>
  <c r="CI260"/>
  <c r="CH260"/>
  <c r="CG260"/>
  <c r="CF260"/>
  <c r="CC260"/>
  <c r="BQ260" s="1"/>
  <c r="CB260"/>
  <c r="CA260"/>
  <c r="BZ260"/>
  <c r="BY260"/>
  <c r="BX260"/>
  <c r="BW260"/>
  <c r="BV260"/>
  <c r="BU260"/>
  <c r="BT260"/>
  <c r="BS260"/>
  <c r="BP260"/>
  <c r="BD260" s="1"/>
  <c r="BO260"/>
  <c r="BN260"/>
  <c r="BM260"/>
  <c r="BL260"/>
  <c r="BK260"/>
  <c r="BJ260"/>
  <c r="BI260"/>
  <c r="BH260"/>
  <c r="BG260"/>
  <c r="BF260"/>
  <c r="BC260"/>
  <c r="BB260"/>
  <c r="BA260"/>
  <c r="AZ260"/>
  <c r="AY260"/>
  <c r="AX260"/>
  <c r="AW260"/>
  <c r="AV260"/>
  <c r="AU260"/>
  <c r="AT260"/>
  <c r="AS260"/>
  <c r="AP260"/>
  <c r="AD260" s="1"/>
  <c r="AO260"/>
  <c r="AN260"/>
  <c r="AM260"/>
  <c r="AL260"/>
  <c r="AK260"/>
  <c r="AJ260"/>
  <c r="AI260"/>
  <c r="AH260"/>
  <c r="AG260"/>
  <c r="AF260"/>
  <c r="AC260"/>
  <c r="AB260"/>
  <c r="DC259"/>
  <c r="DB259"/>
  <c r="DA259"/>
  <c r="CZ259"/>
  <c r="CY259"/>
  <c r="CX259"/>
  <c r="CW259"/>
  <c r="CV259"/>
  <c r="CU259"/>
  <c r="CT259"/>
  <c r="CS259"/>
  <c r="CP259"/>
  <c r="CD259" s="1"/>
  <c r="CO259"/>
  <c r="CN259"/>
  <c r="CM259"/>
  <c r="CL259"/>
  <c r="CK259"/>
  <c r="CJ259"/>
  <c r="CI259"/>
  <c r="CH259"/>
  <c r="CG259"/>
  <c r="CF259"/>
  <c r="CC259"/>
  <c r="BQ259" s="1"/>
  <c r="CB259"/>
  <c r="CA259"/>
  <c r="BZ259"/>
  <c r="BY259"/>
  <c r="BX259"/>
  <c r="BW259"/>
  <c r="BV259"/>
  <c r="BU259"/>
  <c r="BT259"/>
  <c r="BS259"/>
  <c r="BP259"/>
  <c r="BD259" s="1"/>
  <c r="BO259"/>
  <c r="BN259"/>
  <c r="BM259"/>
  <c r="BL259"/>
  <c r="BK259"/>
  <c r="BJ259"/>
  <c r="BI259"/>
  <c r="BH259"/>
  <c r="BG259"/>
  <c r="BF259"/>
  <c r="BC259"/>
  <c r="BB259"/>
  <c r="BA259"/>
  <c r="AZ259"/>
  <c r="AY259"/>
  <c r="AX259"/>
  <c r="AW259"/>
  <c r="AV259"/>
  <c r="AU259"/>
  <c r="AT259"/>
  <c r="AS259"/>
  <c r="AP259"/>
  <c r="AD259" s="1"/>
  <c r="AO259"/>
  <c r="AN259"/>
  <c r="AM259"/>
  <c r="AL259"/>
  <c r="AK259"/>
  <c r="AJ259"/>
  <c r="AI259"/>
  <c r="AH259"/>
  <c r="AG259"/>
  <c r="AF259"/>
  <c r="AC259"/>
  <c r="AB259"/>
  <c r="DC258"/>
  <c r="DB258"/>
  <c r="DA258"/>
  <c r="CZ258"/>
  <c r="CY258"/>
  <c r="CX258"/>
  <c r="CW258"/>
  <c r="CV258"/>
  <c r="CU258"/>
  <c r="CT258"/>
  <c r="CS258"/>
  <c r="CP258"/>
  <c r="CD258" s="1"/>
  <c r="CO258"/>
  <c r="CN258"/>
  <c r="CM258"/>
  <c r="CL258"/>
  <c r="CK258"/>
  <c r="CJ258"/>
  <c r="CI258"/>
  <c r="CH258"/>
  <c r="CG258"/>
  <c r="CF258"/>
  <c r="CC258"/>
  <c r="BQ258" s="1"/>
  <c r="CB258"/>
  <c r="CA258"/>
  <c r="BZ258"/>
  <c r="BY258"/>
  <c r="BX258"/>
  <c r="BW258"/>
  <c r="BV258"/>
  <c r="BU258"/>
  <c r="BT258"/>
  <c r="BS258"/>
  <c r="BP258"/>
  <c r="BD258" s="1"/>
  <c r="BO258"/>
  <c r="BN258"/>
  <c r="BM258"/>
  <c r="BL258"/>
  <c r="BK258"/>
  <c r="BJ258"/>
  <c r="BI258"/>
  <c r="BH258"/>
  <c r="BG258"/>
  <c r="BF258"/>
  <c r="BC258"/>
  <c r="BB258"/>
  <c r="BA258"/>
  <c r="AZ258"/>
  <c r="AY258"/>
  <c r="AX258"/>
  <c r="AW258"/>
  <c r="AV258"/>
  <c r="AU258"/>
  <c r="AT258"/>
  <c r="AS258"/>
  <c r="AP258"/>
  <c r="AD258" s="1"/>
  <c r="AO258"/>
  <c r="AN258"/>
  <c r="AM258"/>
  <c r="AL258"/>
  <c r="AK258"/>
  <c r="AJ258"/>
  <c r="AI258"/>
  <c r="AH258"/>
  <c r="AG258"/>
  <c r="AF258"/>
  <c r="AC258"/>
  <c r="AB258"/>
  <c r="DC257"/>
  <c r="DB257"/>
  <c r="DA257"/>
  <c r="CZ257"/>
  <c r="CY257"/>
  <c r="CX257"/>
  <c r="CW257"/>
  <c r="CV257"/>
  <c r="CU257"/>
  <c r="CT257"/>
  <c r="CS257"/>
  <c r="CP257"/>
  <c r="CD257" s="1"/>
  <c r="CO257"/>
  <c r="CN257"/>
  <c r="CM257"/>
  <c r="CL257"/>
  <c r="CK257"/>
  <c r="CJ257"/>
  <c r="CI257"/>
  <c r="CH257"/>
  <c r="CG257"/>
  <c r="CF257"/>
  <c r="CC257"/>
  <c r="BQ257" s="1"/>
  <c r="CB257"/>
  <c r="CA257"/>
  <c r="BZ257"/>
  <c r="BY257"/>
  <c r="BX257"/>
  <c r="BW257"/>
  <c r="BV257"/>
  <c r="BU257"/>
  <c r="BT257"/>
  <c r="BS257"/>
  <c r="BP257"/>
  <c r="BD257" s="1"/>
  <c r="BO257"/>
  <c r="BN257"/>
  <c r="BM257"/>
  <c r="BL257"/>
  <c r="BK257"/>
  <c r="BJ257"/>
  <c r="BI257"/>
  <c r="BH257"/>
  <c r="BG257"/>
  <c r="BF257"/>
  <c r="BC257"/>
  <c r="BB257"/>
  <c r="BA257"/>
  <c r="AZ257"/>
  <c r="AY257"/>
  <c r="AX257"/>
  <c r="AW257"/>
  <c r="AV257"/>
  <c r="AU257"/>
  <c r="AT257"/>
  <c r="AS257"/>
  <c r="AP257"/>
  <c r="AD257" s="1"/>
  <c r="AO257"/>
  <c r="AN257"/>
  <c r="AM257"/>
  <c r="AL257"/>
  <c r="AK257"/>
  <c r="AJ257"/>
  <c r="AI257"/>
  <c r="AH257"/>
  <c r="AG257"/>
  <c r="AF257"/>
  <c r="AC257"/>
  <c r="AB257"/>
  <c r="DC256"/>
  <c r="CQ256" s="1"/>
  <c r="DB256"/>
  <c r="DA256"/>
  <c r="CZ256"/>
  <c r="CY256"/>
  <c r="CX256"/>
  <c r="CW256"/>
  <c r="CV256"/>
  <c r="CU256"/>
  <c r="CT256"/>
  <c r="CS256"/>
  <c r="CP256"/>
  <c r="CD256" s="1"/>
  <c r="CO256"/>
  <c r="CN256"/>
  <c r="CM256"/>
  <c r="CL256"/>
  <c r="CK256"/>
  <c r="CJ256"/>
  <c r="CI256"/>
  <c r="CH256"/>
  <c r="CG256"/>
  <c r="CF256"/>
  <c r="CC256"/>
  <c r="BQ256" s="1"/>
  <c r="CB256"/>
  <c r="CA256"/>
  <c r="BZ256"/>
  <c r="BY256"/>
  <c r="BX256"/>
  <c r="BW256"/>
  <c r="BV256"/>
  <c r="BU256"/>
  <c r="BT256"/>
  <c r="BS256"/>
  <c r="BP256"/>
  <c r="BD256" s="1"/>
  <c r="BO256"/>
  <c r="BN256"/>
  <c r="BM256"/>
  <c r="BL256"/>
  <c r="BK256"/>
  <c r="BJ256"/>
  <c r="BI256"/>
  <c r="BH256"/>
  <c r="BG256"/>
  <c r="BF256"/>
  <c r="BC256"/>
  <c r="BB256"/>
  <c r="BA256"/>
  <c r="AZ256"/>
  <c r="AY256"/>
  <c r="AX256"/>
  <c r="AW256"/>
  <c r="AV256"/>
  <c r="AU256"/>
  <c r="AT256"/>
  <c r="AS256"/>
  <c r="AP256"/>
  <c r="AD256" s="1"/>
  <c r="AO256"/>
  <c r="AN256"/>
  <c r="AM256"/>
  <c r="AL256"/>
  <c r="AK256"/>
  <c r="AJ256"/>
  <c r="AI256"/>
  <c r="AH256"/>
  <c r="AG256"/>
  <c r="AF256"/>
  <c r="AC256"/>
  <c r="AB256"/>
  <c r="DC255"/>
  <c r="CQ255" s="1"/>
  <c r="DB255"/>
  <c r="DA255"/>
  <c r="CZ255"/>
  <c r="CY255"/>
  <c r="CX255"/>
  <c r="CW255"/>
  <c r="CV255"/>
  <c r="CU255"/>
  <c r="CT255"/>
  <c r="CS255"/>
  <c r="CP255"/>
  <c r="CD255" s="1"/>
  <c r="CO255"/>
  <c r="CN255"/>
  <c r="CM255"/>
  <c r="CL255"/>
  <c r="CK255"/>
  <c r="CJ255"/>
  <c r="CI255"/>
  <c r="CH255"/>
  <c r="CG255"/>
  <c r="CF255"/>
  <c r="CC255"/>
  <c r="BQ255" s="1"/>
  <c r="CB255"/>
  <c r="CA255"/>
  <c r="BZ255"/>
  <c r="BY255"/>
  <c r="BX255"/>
  <c r="BW255"/>
  <c r="BV255"/>
  <c r="BU255"/>
  <c r="BT255"/>
  <c r="BS255"/>
  <c r="BP255"/>
  <c r="BD255" s="1"/>
  <c r="BO255"/>
  <c r="BN255"/>
  <c r="BM255"/>
  <c r="BL255"/>
  <c r="BK255"/>
  <c r="BJ255"/>
  <c r="BI255"/>
  <c r="BH255"/>
  <c r="BG255"/>
  <c r="BF255"/>
  <c r="BC255"/>
  <c r="BB255"/>
  <c r="BA255"/>
  <c r="AZ255"/>
  <c r="AY255"/>
  <c r="AX255"/>
  <c r="AW255"/>
  <c r="AV255"/>
  <c r="AU255"/>
  <c r="AT255"/>
  <c r="AS255"/>
  <c r="AP255"/>
  <c r="AD255" s="1"/>
  <c r="AO255"/>
  <c r="AN255"/>
  <c r="AM255"/>
  <c r="AL255"/>
  <c r="AK255"/>
  <c r="AJ255"/>
  <c r="AI255"/>
  <c r="AH255"/>
  <c r="AG255"/>
  <c r="AF255"/>
  <c r="AC255"/>
  <c r="AB255"/>
  <c r="DC254"/>
  <c r="CQ254" s="1"/>
  <c r="DB254"/>
  <c r="DA254"/>
  <c r="CZ254"/>
  <c r="CY254"/>
  <c r="CX254"/>
  <c r="CW254"/>
  <c r="CV254"/>
  <c r="CU254"/>
  <c r="CT254"/>
  <c r="CS254"/>
  <c r="CP254"/>
  <c r="CD254" s="1"/>
  <c r="CO254"/>
  <c r="CN254"/>
  <c r="CM254"/>
  <c r="CL254"/>
  <c r="CK254"/>
  <c r="CJ254"/>
  <c r="CI254"/>
  <c r="CH254"/>
  <c r="CG254"/>
  <c r="CF254"/>
  <c r="CC254"/>
  <c r="BQ254" s="1"/>
  <c r="CB254"/>
  <c r="CA254"/>
  <c r="BZ254"/>
  <c r="BY254"/>
  <c r="BX254"/>
  <c r="BW254"/>
  <c r="BV254"/>
  <c r="BU254"/>
  <c r="BT254"/>
  <c r="BS254"/>
  <c r="BP254"/>
  <c r="BD254" s="1"/>
  <c r="BO254"/>
  <c r="BN254"/>
  <c r="BM254"/>
  <c r="BL254"/>
  <c r="BK254"/>
  <c r="BJ254"/>
  <c r="BI254"/>
  <c r="BH254"/>
  <c r="BG254"/>
  <c r="BF254"/>
  <c r="BC254"/>
  <c r="BB254"/>
  <c r="BA254"/>
  <c r="AZ254"/>
  <c r="AY254"/>
  <c r="AX254"/>
  <c r="AW254"/>
  <c r="AV254"/>
  <c r="AU254"/>
  <c r="AT254"/>
  <c r="AS254"/>
  <c r="AP254"/>
  <c r="AD254" s="1"/>
  <c r="AO254"/>
  <c r="AN254"/>
  <c r="AM254"/>
  <c r="AL254"/>
  <c r="AK254"/>
  <c r="AJ254"/>
  <c r="AI254"/>
  <c r="AH254"/>
  <c r="AG254"/>
  <c r="AF254"/>
  <c r="AC254"/>
  <c r="AB254"/>
  <c r="DC253"/>
  <c r="CQ253" s="1"/>
  <c r="DB253"/>
  <c r="DA253"/>
  <c r="CZ253"/>
  <c r="CY253"/>
  <c r="CX253"/>
  <c r="CW253"/>
  <c r="CV253"/>
  <c r="CU253"/>
  <c r="CT253"/>
  <c r="CS253"/>
  <c r="CP253"/>
  <c r="CD253" s="1"/>
  <c r="CO253"/>
  <c r="CN253"/>
  <c r="CM253"/>
  <c r="CL253"/>
  <c r="CK253"/>
  <c r="CJ253"/>
  <c r="CI253"/>
  <c r="CH253"/>
  <c r="CG253"/>
  <c r="CF253"/>
  <c r="CC253"/>
  <c r="BQ253" s="1"/>
  <c r="CB253"/>
  <c r="CA253"/>
  <c r="BZ253"/>
  <c r="BY253"/>
  <c r="BX253"/>
  <c r="BW253"/>
  <c r="BV253"/>
  <c r="BU253"/>
  <c r="BT253"/>
  <c r="BS253"/>
  <c r="BP253"/>
  <c r="BD253" s="1"/>
  <c r="BO253"/>
  <c r="BN253"/>
  <c r="BM253"/>
  <c r="BL253"/>
  <c r="BK253"/>
  <c r="BJ253"/>
  <c r="BI253"/>
  <c r="BH253"/>
  <c r="BG253"/>
  <c r="BF253"/>
  <c r="BC253"/>
  <c r="BB253"/>
  <c r="BA253"/>
  <c r="AZ253"/>
  <c r="AY253"/>
  <c r="AX253"/>
  <c r="AW253"/>
  <c r="AV253"/>
  <c r="AU253"/>
  <c r="AT253"/>
  <c r="AS253"/>
  <c r="AP253"/>
  <c r="AD253" s="1"/>
  <c r="AO253"/>
  <c r="AN253"/>
  <c r="AM253"/>
  <c r="AL253"/>
  <c r="AK253"/>
  <c r="AJ253"/>
  <c r="AI253"/>
  <c r="AH253"/>
  <c r="AG253"/>
  <c r="AF253"/>
  <c r="AC253"/>
  <c r="AB253"/>
  <c r="DC252"/>
  <c r="CQ252" s="1"/>
  <c r="DB252"/>
  <c r="DA252"/>
  <c r="CZ252"/>
  <c r="CY252"/>
  <c r="CX252"/>
  <c r="CW252"/>
  <c r="CV252"/>
  <c r="CU252"/>
  <c r="CT252"/>
  <c r="CS252"/>
  <c r="CP252"/>
  <c r="CD252" s="1"/>
  <c r="CO252"/>
  <c r="CN252"/>
  <c r="CM252"/>
  <c r="CL252"/>
  <c r="CK252"/>
  <c r="CJ252"/>
  <c r="CI252"/>
  <c r="CH252"/>
  <c r="CG252"/>
  <c r="CF252"/>
  <c r="CC252"/>
  <c r="BQ252" s="1"/>
  <c r="CB252"/>
  <c r="CA252"/>
  <c r="BZ252"/>
  <c r="BY252"/>
  <c r="BX252"/>
  <c r="BW252"/>
  <c r="BV252"/>
  <c r="BU252"/>
  <c r="BT252"/>
  <c r="BS252"/>
  <c r="BP252"/>
  <c r="BD252" s="1"/>
  <c r="BO252"/>
  <c r="BN252"/>
  <c r="BM252"/>
  <c r="BL252"/>
  <c r="BK252"/>
  <c r="BJ252"/>
  <c r="BI252"/>
  <c r="BH252"/>
  <c r="BG252"/>
  <c r="BF252"/>
  <c r="BC252"/>
  <c r="BB252"/>
  <c r="BA252"/>
  <c r="AZ252"/>
  <c r="AY252"/>
  <c r="AX252"/>
  <c r="AW252"/>
  <c r="AV252"/>
  <c r="AU252"/>
  <c r="AT252"/>
  <c r="AS252"/>
  <c r="AP252"/>
  <c r="AD252" s="1"/>
  <c r="AO252"/>
  <c r="AN252"/>
  <c r="AM252"/>
  <c r="AL252"/>
  <c r="AK252"/>
  <c r="AJ252"/>
  <c r="AI252"/>
  <c r="AH252"/>
  <c r="AG252"/>
  <c r="AF252"/>
  <c r="AC252"/>
  <c r="AB252"/>
  <c r="DC251"/>
  <c r="CQ251" s="1"/>
  <c r="DB251"/>
  <c r="DA251"/>
  <c r="CZ251"/>
  <c r="CY251"/>
  <c r="CX251"/>
  <c r="CW251"/>
  <c r="CV251"/>
  <c r="CU251"/>
  <c r="CT251"/>
  <c r="CS251"/>
  <c r="CP251"/>
  <c r="CD251" s="1"/>
  <c r="CO251"/>
  <c r="CN251"/>
  <c r="CM251"/>
  <c r="CL251"/>
  <c r="CK251"/>
  <c r="CJ251"/>
  <c r="CI251"/>
  <c r="CH251"/>
  <c r="CG251"/>
  <c r="CF251"/>
  <c r="CC251"/>
  <c r="BQ251" s="1"/>
  <c r="CB251"/>
  <c r="CA251"/>
  <c r="BZ251"/>
  <c r="BY251"/>
  <c r="BX251"/>
  <c r="BW251"/>
  <c r="BV251"/>
  <c r="BU251"/>
  <c r="BT251"/>
  <c r="BS251"/>
  <c r="BP251"/>
  <c r="BD251" s="1"/>
  <c r="BO251"/>
  <c r="BN251"/>
  <c r="BM251"/>
  <c r="BL251"/>
  <c r="BK251"/>
  <c r="BJ251"/>
  <c r="BI251"/>
  <c r="BH251"/>
  <c r="BG251"/>
  <c r="BF251"/>
  <c r="BC251"/>
  <c r="BB251"/>
  <c r="BA251"/>
  <c r="AZ251"/>
  <c r="AY251"/>
  <c r="AX251"/>
  <c r="AW251"/>
  <c r="AV251"/>
  <c r="AU251"/>
  <c r="AT251"/>
  <c r="AS251"/>
  <c r="AP251"/>
  <c r="AD251" s="1"/>
  <c r="AO251"/>
  <c r="AN251"/>
  <c r="AM251"/>
  <c r="AL251"/>
  <c r="AK251"/>
  <c r="AJ251"/>
  <c r="AI251"/>
  <c r="AH251"/>
  <c r="AG251"/>
  <c r="AF251"/>
  <c r="AC251"/>
  <c r="AB251"/>
  <c r="DC250"/>
  <c r="CQ250" s="1"/>
  <c r="DB250"/>
  <c r="DA250"/>
  <c r="CZ250"/>
  <c r="CY250"/>
  <c r="CX250"/>
  <c r="CW250"/>
  <c r="CV250"/>
  <c r="CU250"/>
  <c r="CT250"/>
  <c r="CS250"/>
  <c r="CP250"/>
  <c r="CD250" s="1"/>
  <c r="CO250"/>
  <c r="CN250"/>
  <c r="CM250"/>
  <c r="CL250"/>
  <c r="CK250"/>
  <c r="CJ250"/>
  <c r="CI250"/>
  <c r="CH250"/>
  <c r="CG250"/>
  <c r="CF250"/>
  <c r="CC250"/>
  <c r="BQ250" s="1"/>
  <c r="CB250"/>
  <c r="CA250"/>
  <c r="BZ250"/>
  <c r="BY250"/>
  <c r="BX250"/>
  <c r="BW250"/>
  <c r="BV250"/>
  <c r="BU250"/>
  <c r="BT250"/>
  <c r="BS250"/>
  <c r="BP250"/>
  <c r="BD250" s="1"/>
  <c r="BO250"/>
  <c r="BN250"/>
  <c r="BM250"/>
  <c r="BL250"/>
  <c r="BK250"/>
  <c r="BJ250"/>
  <c r="BI250"/>
  <c r="BH250"/>
  <c r="BG250"/>
  <c r="BF250"/>
  <c r="BC250"/>
  <c r="BB250"/>
  <c r="BA250"/>
  <c r="AZ250"/>
  <c r="AY250"/>
  <c r="AX250"/>
  <c r="AW250"/>
  <c r="AV250"/>
  <c r="AU250"/>
  <c r="AT250"/>
  <c r="AS250"/>
  <c r="AP250"/>
  <c r="AD250" s="1"/>
  <c r="AO250"/>
  <c r="AN250"/>
  <c r="AM250"/>
  <c r="AL250"/>
  <c r="AK250"/>
  <c r="AJ250"/>
  <c r="AI250"/>
  <c r="AH250"/>
  <c r="AG250"/>
  <c r="AF250"/>
  <c r="AC250"/>
  <c r="AB250"/>
  <c r="DC249"/>
  <c r="CQ249" s="1"/>
  <c r="DB249"/>
  <c r="DA249"/>
  <c r="CZ249"/>
  <c r="CY249"/>
  <c r="CX249"/>
  <c r="CW249"/>
  <c r="CV249"/>
  <c r="CU249"/>
  <c r="CT249"/>
  <c r="CS249"/>
  <c r="CP249"/>
  <c r="CD249" s="1"/>
  <c r="CO249"/>
  <c r="CN249"/>
  <c r="CM249"/>
  <c r="CL249"/>
  <c r="CK249"/>
  <c r="CJ249"/>
  <c r="CI249"/>
  <c r="CH249"/>
  <c r="CG249"/>
  <c r="CF249"/>
  <c r="CC249"/>
  <c r="BQ249" s="1"/>
  <c r="CB249"/>
  <c r="CA249"/>
  <c r="BZ249"/>
  <c r="BY249"/>
  <c r="BX249"/>
  <c r="BW249"/>
  <c r="BV249"/>
  <c r="BU249"/>
  <c r="BT249"/>
  <c r="BS249"/>
  <c r="BP249"/>
  <c r="BD249" s="1"/>
  <c r="BO249"/>
  <c r="BN249"/>
  <c r="BM249"/>
  <c r="BL249"/>
  <c r="BK249"/>
  <c r="BJ249"/>
  <c r="BI249"/>
  <c r="BH249"/>
  <c r="BG249"/>
  <c r="BF249"/>
  <c r="BC249"/>
  <c r="BB249"/>
  <c r="BA249"/>
  <c r="AZ249"/>
  <c r="AY249"/>
  <c r="AX249"/>
  <c r="AW249"/>
  <c r="AV249"/>
  <c r="AU249"/>
  <c r="AT249"/>
  <c r="AS249"/>
  <c r="AP249"/>
  <c r="AD249" s="1"/>
  <c r="AO249"/>
  <c r="AN249"/>
  <c r="AM249"/>
  <c r="AL249"/>
  <c r="AK249"/>
  <c r="AJ249"/>
  <c r="AI249"/>
  <c r="AH249"/>
  <c r="AG249"/>
  <c r="AF249"/>
  <c r="AC249"/>
  <c r="AB249"/>
  <c r="DC248"/>
  <c r="DB248"/>
  <c r="DA248"/>
  <c r="CZ248"/>
  <c r="CY248"/>
  <c r="CX248"/>
  <c r="CW248"/>
  <c r="CV248"/>
  <c r="CU248"/>
  <c r="CT248"/>
  <c r="CS248"/>
  <c r="CP248"/>
  <c r="CD248" s="1"/>
  <c r="CO248"/>
  <c r="CN248"/>
  <c r="CM248"/>
  <c r="CL248"/>
  <c r="CK248"/>
  <c r="CJ248"/>
  <c r="CI248"/>
  <c r="CH248"/>
  <c r="CG248"/>
  <c r="CF248"/>
  <c r="CC248"/>
  <c r="BQ248" s="1"/>
  <c r="CB248"/>
  <c r="CA248"/>
  <c r="BZ248"/>
  <c r="BY248"/>
  <c r="BX248"/>
  <c r="BW248"/>
  <c r="BV248"/>
  <c r="BU248"/>
  <c r="BT248"/>
  <c r="BS248"/>
  <c r="BP248"/>
  <c r="BD248" s="1"/>
  <c r="BO248"/>
  <c r="BN248"/>
  <c r="BM248"/>
  <c r="BL248"/>
  <c r="BK248"/>
  <c r="BJ248"/>
  <c r="BI248"/>
  <c r="BH248"/>
  <c r="BG248"/>
  <c r="BF248"/>
  <c r="BC248"/>
  <c r="BB248"/>
  <c r="BA248"/>
  <c r="AZ248"/>
  <c r="AY248"/>
  <c r="AX248"/>
  <c r="AW248"/>
  <c r="AV248"/>
  <c r="AU248"/>
  <c r="AT248"/>
  <c r="AS248"/>
  <c r="AP248"/>
  <c r="AD248" s="1"/>
  <c r="AO248"/>
  <c r="AN248"/>
  <c r="AM248"/>
  <c r="AL248"/>
  <c r="AK248"/>
  <c r="AJ248"/>
  <c r="AI248"/>
  <c r="AH248"/>
  <c r="AG248"/>
  <c r="AF248"/>
  <c r="AC248"/>
  <c r="AB248"/>
  <c r="DC247"/>
  <c r="CQ247" s="1"/>
  <c r="DB247"/>
  <c r="DA247"/>
  <c r="CZ247"/>
  <c r="CY247"/>
  <c r="CX247"/>
  <c r="CW247"/>
  <c r="CV247"/>
  <c r="CU247"/>
  <c r="CT247"/>
  <c r="CS247"/>
  <c r="CP247"/>
  <c r="CD247" s="1"/>
  <c r="CO247"/>
  <c r="CN247"/>
  <c r="CM247"/>
  <c r="CL247"/>
  <c r="CK247"/>
  <c r="CJ247"/>
  <c r="CI247"/>
  <c r="CH247"/>
  <c r="CG247"/>
  <c r="CF247"/>
  <c r="CC247"/>
  <c r="CB247"/>
  <c r="CA247"/>
  <c r="BZ247"/>
  <c r="BY247"/>
  <c r="BX247"/>
  <c r="BW247"/>
  <c r="BV247"/>
  <c r="BU247"/>
  <c r="BT247"/>
  <c r="BS247"/>
  <c r="BP247"/>
  <c r="BD247" s="1"/>
  <c r="BO247"/>
  <c r="BN247"/>
  <c r="BM247"/>
  <c r="BL247"/>
  <c r="BK247"/>
  <c r="BJ247"/>
  <c r="BI247"/>
  <c r="BH247"/>
  <c r="BG247"/>
  <c r="BF247"/>
  <c r="BC247"/>
  <c r="BB247"/>
  <c r="BA247"/>
  <c r="AZ247"/>
  <c r="AY247"/>
  <c r="AX247"/>
  <c r="AW247"/>
  <c r="AV247"/>
  <c r="AU247"/>
  <c r="AT247"/>
  <c r="AS247"/>
  <c r="AP247"/>
  <c r="AD247" s="1"/>
  <c r="AO247"/>
  <c r="AN247"/>
  <c r="AM247"/>
  <c r="AL247"/>
  <c r="AK247"/>
  <c r="AJ247"/>
  <c r="AI247"/>
  <c r="AH247"/>
  <c r="AG247"/>
  <c r="AF247"/>
  <c r="AC247"/>
  <c r="AB247"/>
  <c r="DC246"/>
  <c r="CQ246" s="1"/>
  <c r="DB246"/>
  <c r="DA246"/>
  <c r="CZ246"/>
  <c r="CY246"/>
  <c r="CX246"/>
  <c r="CW246"/>
  <c r="CV246"/>
  <c r="CU246"/>
  <c r="CT246"/>
  <c r="CS246"/>
  <c r="CP246"/>
  <c r="CD246" s="1"/>
  <c r="CO246"/>
  <c r="CN246"/>
  <c r="CM246"/>
  <c r="CL246"/>
  <c r="CK246"/>
  <c r="CJ246"/>
  <c r="CI246"/>
  <c r="CH246"/>
  <c r="CG246"/>
  <c r="CF246"/>
  <c r="CC246"/>
  <c r="BQ246" s="1"/>
  <c r="CB246"/>
  <c r="CA246"/>
  <c r="BZ246"/>
  <c r="BY246"/>
  <c r="BX246"/>
  <c r="BW246"/>
  <c r="BV246"/>
  <c r="BU246"/>
  <c r="BT246"/>
  <c r="BS246"/>
  <c r="BP246"/>
  <c r="BD246" s="1"/>
  <c r="BO246"/>
  <c r="BN246"/>
  <c r="BM246"/>
  <c r="BL246"/>
  <c r="BK246"/>
  <c r="BJ246"/>
  <c r="BI246"/>
  <c r="BH246"/>
  <c r="BG246"/>
  <c r="BF246"/>
  <c r="BC246"/>
  <c r="BB246"/>
  <c r="BA246"/>
  <c r="AZ246"/>
  <c r="AY246"/>
  <c r="AX246"/>
  <c r="AW246"/>
  <c r="AV246"/>
  <c r="AU246"/>
  <c r="AT246"/>
  <c r="AS246"/>
  <c r="AP246"/>
  <c r="AD246" s="1"/>
  <c r="AO246"/>
  <c r="AN246"/>
  <c r="AM246"/>
  <c r="AL246"/>
  <c r="AK246"/>
  <c r="AJ246"/>
  <c r="AI246"/>
  <c r="AH246"/>
  <c r="AG246"/>
  <c r="AF246"/>
  <c r="AC246"/>
  <c r="AB246"/>
  <c r="DC245"/>
  <c r="CQ245" s="1"/>
  <c r="DB245"/>
  <c r="DA245"/>
  <c r="CZ245"/>
  <c r="CY245"/>
  <c r="CX245"/>
  <c r="CW245"/>
  <c r="CV245"/>
  <c r="CU245"/>
  <c r="CT245"/>
  <c r="CS245"/>
  <c r="CP245"/>
  <c r="CD245" s="1"/>
  <c r="CO245"/>
  <c r="CN245"/>
  <c r="CM245"/>
  <c r="CL245"/>
  <c r="CK245"/>
  <c r="CJ245"/>
  <c r="CI245"/>
  <c r="CH245"/>
  <c r="CG245"/>
  <c r="CF245"/>
  <c r="CC245"/>
  <c r="BQ245" s="1"/>
  <c r="CB245"/>
  <c r="CA245"/>
  <c r="BZ245"/>
  <c r="BY245"/>
  <c r="BX245"/>
  <c r="BW245"/>
  <c r="BV245"/>
  <c r="BU245"/>
  <c r="BT245"/>
  <c r="BS245"/>
  <c r="BP245"/>
  <c r="BD245" s="1"/>
  <c r="BO245"/>
  <c r="BN245"/>
  <c r="BM245"/>
  <c r="BL245"/>
  <c r="BK245"/>
  <c r="BJ245"/>
  <c r="BI245"/>
  <c r="BH245"/>
  <c r="BG245"/>
  <c r="BF245"/>
  <c r="BC245"/>
  <c r="BB245"/>
  <c r="BA245"/>
  <c r="AZ245"/>
  <c r="AY245"/>
  <c r="AX245"/>
  <c r="AW245"/>
  <c r="AV245"/>
  <c r="AU245"/>
  <c r="AT245"/>
  <c r="AS245"/>
  <c r="AP245"/>
  <c r="AD245" s="1"/>
  <c r="AO245"/>
  <c r="AN245"/>
  <c r="AM245"/>
  <c r="AL245"/>
  <c r="AK245"/>
  <c r="AJ245"/>
  <c r="AI245"/>
  <c r="AH245"/>
  <c r="AG245"/>
  <c r="AF245"/>
  <c r="AC245"/>
  <c r="AB245"/>
  <c r="DC244"/>
  <c r="CQ244" s="1"/>
  <c r="DB244"/>
  <c r="DA244"/>
  <c r="CZ244"/>
  <c r="CY244"/>
  <c r="CX244"/>
  <c r="CW244"/>
  <c r="CV244"/>
  <c r="CU244"/>
  <c r="CT244"/>
  <c r="CS244"/>
  <c r="CP244"/>
  <c r="CD244" s="1"/>
  <c r="CO244"/>
  <c r="CN244"/>
  <c r="CM244"/>
  <c r="CL244"/>
  <c r="CK244"/>
  <c r="CJ244"/>
  <c r="CI244"/>
  <c r="CH244"/>
  <c r="CG244"/>
  <c r="CF244"/>
  <c r="CC244"/>
  <c r="BQ244" s="1"/>
  <c r="CB244"/>
  <c r="CA244"/>
  <c r="BZ244"/>
  <c r="BY244"/>
  <c r="BX244"/>
  <c r="BW244"/>
  <c r="BV244"/>
  <c r="BU244"/>
  <c r="BT244"/>
  <c r="BS244"/>
  <c r="BP244"/>
  <c r="BD244" s="1"/>
  <c r="BO244"/>
  <c r="BN244"/>
  <c r="BM244"/>
  <c r="BL244"/>
  <c r="BK244"/>
  <c r="BJ244"/>
  <c r="BI244"/>
  <c r="BH244"/>
  <c r="BG244"/>
  <c r="BF244"/>
  <c r="BC244"/>
  <c r="BB244"/>
  <c r="BA244"/>
  <c r="AZ244"/>
  <c r="AY244"/>
  <c r="AX244"/>
  <c r="AW244"/>
  <c r="AV244"/>
  <c r="AU244"/>
  <c r="AT244"/>
  <c r="AS244"/>
  <c r="AP244"/>
  <c r="AD244" s="1"/>
  <c r="AO244"/>
  <c r="AN244"/>
  <c r="AM244"/>
  <c r="AL244"/>
  <c r="AK244"/>
  <c r="AJ244"/>
  <c r="AI244"/>
  <c r="AH244"/>
  <c r="AG244"/>
  <c r="AF244"/>
  <c r="AC244"/>
  <c r="AB244"/>
  <c r="DC243"/>
  <c r="CQ243" s="1"/>
  <c r="DB243"/>
  <c r="DA243"/>
  <c r="CZ243"/>
  <c r="CY243"/>
  <c r="CX243"/>
  <c r="CW243"/>
  <c r="CV243"/>
  <c r="CU243"/>
  <c r="CT243"/>
  <c r="CS243"/>
  <c r="CP243"/>
  <c r="CD243" s="1"/>
  <c r="CO243"/>
  <c r="CN243"/>
  <c r="CM243"/>
  <c r="CL243"/>
  <c r="CK243"/>
  <c r="CJ243"/>
  <c r="CI243"/>
  <c r="CH243"/>
  <c r="CG243"/>
  <c r="CF243"/>
  <c r="CC243"/>
  <c r="BQ243" s="1"/>
  <c r="CB243"/>
  <c r="CA243"/>
  <c r="BZ243"/>
  <c r="BY243"/>
  <c r="BX243"/>
  <c r="BW243"/>
  <c r="BV243"/>
  <c r="BU243"/>
  <c r="BT243"/>
  <c r="BS243"/>
  <c r="BP243"/>
  <c r="BD243" s="1"/>
  <c r="BO243"/>
  <c r="BN243"/>
  <c r="BM243"/>
  <c r="BL243"/>
  <c r="BK243"/>
  <c r="BJ243"/>
  <c r="BI243"/>
  <c r="BH243"/>
  <c r="BG243"/>
  <c r="BF243"/>
  <c r="BC243"/>
  <c r="BB243"/>
  <c r="BA243"/>
  <c r="AZ243"/>
  <c r="AY243"/>
  <c r="AX243"/>
  <c r="AW243"/>
  <c r="AV243"/>
  <c r="AU243"/>
  <c r="AT243"/>
  <c r="AS243"/>
  <c r="AP243"/>
  <c r="AD243" s="1"/>
  <c r="AO243"/>
  <c r="AN243"/>
  <c r="AM243"/>
  <c r="AL243"/>
  <c r="AK243"/>
  <c r="AJ243"/>
  <c r="AI243"/>
  <c r="AH243"/>
  <c r="AG243"/>
  <c r="AF243"/>
  <c r="AC243"/>
  <c r="AB243"/>
  <c r="DC242"/>
  <c r="CQ242" s="1"/>
  <c r="DB242"/>
  <c r="DA242"/>
  <c r="CZ242"/>
  <c r="CY242"/>
  <c r="CX242"/>
  <c r="CW242"/>
  <c r="CV242"/>
  <c r="CU242"/>
  <c r="CT242"/>
  <c r="CS242"/>
  <c r="CP242"/>
  <c r="CD242" s="1"/>
  <c r="CO242"/>
  <c r="CN242"/>
  <c r="CM242"/>
  <c r="CL242"/>
  <c r="CK242"/>
  <c r="CJ242"/>
  <c r="CI242"/>
  <c r="CH242"/>
  <c r="CG242"/>
  <c r="CF242"/>
  <c r="CC242"/>
  <c r="BQ242" s="1"/>
  <c r="CB242"/>
  <c r="CA242"/>
  <c r="BZ242"/>
  <c r="BY242"/>
  <c r="BX242"/>
  <c r="BW242"/>
  <c r="BV242"/>
  <c r="BU242"/>
  <c r="BT242"/>
  <c r="BS242"/>
  <c r="BP242"/>
  <c r="BD242" s="1"/>
  <c r="BO242"/>
  <c r="BN242"/>
  <c r="BM242"/>
  <c r="BL242"/>
  <c r="BK242"/>
  <c r="BJ242"/>
  <c r="BI242"/>
  <c r="BH242"/>
  <c r="BG242"/>
  <c r="BF242"/>
  <c r="BC242"/>
  <c r="BB242"/>
  <c r="BA242"/>
  <c r="AZ242"/>
  <c r="AY242"/>
  <c r="AX242"/>
  <c r="AW242"/>
  <c r="AV242"/>
  <c r="AU242"/>
  <c r="AT242"/>
  <c r="AS242"/>
  <c r="AP242"/>
  <c r="AD242" s="1"/>
  <c r="AO242"/>
  <c r="AN242"/>
  <c r="AM242"/>
  <c r="AL242"/>
  <c r="AK242"/>
  <c r="AJ242"/>
  <c r="AI242"/>
  <c r="AH242"/>
  <c r="AG242"/>
  <c r="AF242"/>
  <c r="AC242"/>
  <c r="AB242"/>
  <c r="DC241"/>
  <c r="CQ241" s="1"/>
  <c r="DB241"/>
  <c r="DA241"/>
  <c r="CZ241"/>
  <c r="CY241"/>
  <c r="CX241"/>
  <c r="CW241"/>
  <c r="CV241"/>
  <c r="CU241"/>
  <c r="CT241"/>
  <c r="CS241"/>
  <c r="CP241"/>
  <c r="CD241" s="1"/>
  <c r="CO241"/>
  <c r="CN241"/>
  <c r="CM241"/>
  <c r="CL241"/>
  <c r="CK241"/>
  <c r="CJ241"/>
  <c r="CI241"/>
  <c r="CH241"/>
  <c r="CG241"/>
  <c r="CF241"/>
  <c r="CC241"/>
  <c r="BQ241" s="1"/>
  <c r="CB241"/>
  <c r="CA241"/>
  <c r="BZ241"/>
  <c r="BY241"/>
  <c r="BX241"/>
  <c r="BW241"/>
  <c r="BV241"/>
  <c r="BU241"/>
  <c r="BT241"/>
  <c r="BS241"/>
  <c r="BP241"/>
  <c r="BD241" s="1"/>
  <c r="BO241"/>
  <c r="BN241"/>
  <c r="BM241"/>
  <c r="BL241"/>
  <c r="BK241"/>
  <c r="BJ241"/>
  <c r="BI241"/>
  <c r="BH241"/>
  <c r="BG241"/>
  <c r="BF241"/>
  <c r="BC241"/>
  <c r="BB241"/>
  <c r="BA241"/>
  <c r="AZ241"/>
  <c r="AY241"/>
  <c r="AX241"/>
  <c r="AW241"/>
  <c r="AV241"/>
  <c r="AU241"/>
  <c r="AT241"/>
  <c r="AS241"/>
  <c r="AP241"/>
  <c r="AD241" s="1"/>
  <c r="AO241"/>
  <c r="AN241"/>
  <c r="AM241"/>
  <c r="AL241"/>
  <c r="AK241"/>
  <c r="AJ241"/>
  <c r="AI241"/>
  <c r="AH241"/>
  <c r="AG241"/>
  <c r="AF241"/>
  <c r="AC241"/>
  <c r="AB241"/>
  <c r="DC240"/>
  <c r="CQ240" s="1"/>
  <c r="DB240"/>
  <c r="DA240"/>
  <c r="CZ240"/>
  <c r="CY240"/>
  <c r="CX240"/>
  <c r="CW240"/>
  <c r="CV240"/>
  <c r="CU240"/>
  <c r="CT240"/>
  <c r="CS240"/>
  <c r="CP240"/>
  <c r="CD240" s="1"/>
  <c r="CO240"/>
  <c r="CN240"/>
  <c r="CM240"/>
  <c r="CL240"/>
  <c r="CK240"/>
  <c r="CJ240"/>
  <c r="CI240"/>
  <c r="CH240"/>
  <c r="CG240"/>
  <c r="CF240"/>
  <c r="CC240"/>
  <c r="BQ240" s="1"/>
  <c r="CB240"/>
  <c r="CA240"/>
  <c r="BZ240"/>
  <c r="BY240"/>
  <c r="BX240"/>
  <c r="BW240"/>
  <c r="BV240"/>
  <c r="BU240"/>
  <c r="BT240"/>
  <c r="BS240"/>
  <c r="BP240"/>
  <c r="BD240" s="1"/>
  <c r="BO240"/>
  <c r="BN240"/>
  <c r="BM240"/>
  <c r="BL240"/>
  <c r="BK240"/>
  <c r="BJ240"/>
  <c r="BI240"/>
  <c r="BH240"/>
  <c r="BG240"/>
  <c r="BF240"/>
  <c r="BC240"/>
  <c r="BB240"/>
  <c r="BA240"/>
  <c r="AZ240"/>
  <c r="AY240"/>
  <c r="AX240"/>
  <c r="AW240"/>
  <c r="AV240"/>
  <c r="AU240"/>
  <c r="AT240"/>
  <c r="AS240"/>
  <c r="AP240"/>
  <c r="AD240" s="1"/>
  <c r="AO240"/>
  <c r="AN240"/>
  <c r="AM240"/>
  <c r="AL240"/>
  <c r="AK240"/>
  <c r="AJ240"/>
  <c r="AI240"/>
  <c r="AH240"/>
  <c r="AG240"/>
  <c r="AF240"/>
  <c r="AC240"/>
  <c r="AB240"/>
  <c r="DC239"/>
  <c r="CQ239" s="1"/>
  <c r="DB239"/>
  <c r="DA239"/>
  <c r="CZ239"/>
  <c r="CY239"/>
  <c r="CX239"/>
  <c r="CW239"/>
  <c r="CV239"/>
  <c r="CU239"/>
  <c r="CT239"/>
  <c r="CS239"/>
  <c r="CP239"/>
  <c r="CD239" s="1"/>
  <c r="CO239"/>
  <c r="CN239"/>
  <c r="CM239"/>
  <c r="CL239"/>
  <c r="CK239"/>
  <c r="CJ239"/>
  <c r="CI239"/>
  <c r="CH239"/>
  <c r="CG239"/>
  <c r="CF239"/>
  <c r="CC239"/>
  <c r="BQ239" s="1"/>
  <c r="CB239"/>
  <c r="CA239"/>
  <c r="BZ239"/>
  <c r="BY239"/>
  <c r="BX239"/>
  <c r="BW239"/>
  <c r="BV239"/>
  <c r="BU239"/>
  <c r="BT239"/>
  <c r="BS239"/>
  <c r="BP239"/>
  <c r="BD239" s="1"/>
  <c r="BO239"/>
  <c r="BN239"/>
  <c r="BM239"/>
  <c r="BL239"/>
  <c r="BK239"/>
  <c r="BJ239"/>
  <c r="BI239"/>
  <c r="BH239"/>
  <c r="BG239"/>
  <c r="BF239"/>
  <c r="BC239"/>
  <c r="BB239"/>
  <c r="BA239"/>
  <c r="AZ239"/>
  <c r="AY239"/>
  <c r="AX239"/>
  <c r="AW239"/>
  <c r="AV239"/>
  <c r="AU239"/>
  <c r="AT239"/>
  <c r="AS239"/>
  <c r="AP239"/>
  <c r="AD239" s="1"/>
  <c r="AO239"/>
  <c r="AN239"/>
  <c r="AM239"/>
  <c r="AL239"/>
  <c r="AK239"/>
  <c r="AJ239"/>
  <c r="AI239"/>
  <c r="AH239"/>
  <c r="AG239"/>
  <c r="AF239"/>
  <c r="AC239"/>
  <c r="AB239"/>
  <c r="DC238"/>
  <c r="CQ238" s="1"/>
  <c r="DB238"/>
  <c r="DA238"/>
  <c r="CZ238"/>
  <c r="CY238"/>
  <c r="CX238"/>
  <c r="CW238"/>
  <c r="CV238"/>
  <c r="CU238"/>
  <c r="CT238"/>
  <c r="CS238"/>
  <c r="CP238"/>
  <c r="CD238" s="1"/>
  <c r="CO238"/>
  <c r="CN238"/>
  <c r="CM238"/>
  <c r="CL238"/>
  <c r="CK238"/>
  <c r="CJ238"/>
  <c r="CI238"/>
  <c r="CH238"/>
  <c r="CG238"/>
  <c r="CF238"/>
  <c r="CC238"/>
  <c r="BQ238" s="1"/>
  <c r="CB238"/>
  <c r="CA238"/>
  <c r="BZ238"/>
  <c r="BY238"/>
  <c r="BX238"/>
  <c r="BW238"/>
  <c r="BV238"/>
  <c r="BU238"/>
  <c r="BT238"/>
  <c r="BS238"/>
  <c r="BP238"/>
  <c r="BD238" s="1"/>
  <c r="BO238"/>
  <c r="BN238"/>
  <c r="BM238"/>
  <c r="BL238"/>
  <c r="BK238"/>
  <c r="BJ238"/>
  <c r="BI238"/>
  <c r="BH238"/>
  <c r="BG238"/>
  <c r="BF238"/>
  <c r="BC238"/>
  <c r="BB238"/>
  <c r="BA238"/>
  <c r="AZ238"/>
  <c r="AY238"/>
  <c r="AX238"/>
  <c r="AW238"/>
  <c r="AV238"/>
  <c r="AU238"/>
  <c r="AT238"/>
  <c r="AS238"/>
  <c r="AP238"/>
  <c r="AD238" s="1"/>
  <c r="AO238"/>
  <c r="AN238"/>
  <c r="AM238"/>
  <c r="AL238"/>
  <c r="AK238"/>
  <c r="AJ238"/>
  <c r="AI238"/>
  <c r="AH238"/>
  <c r="AG238"/>
  <c r="AF238"/>
  <c r="AC238"/>
  <c r="AB238"/>
  <c r="DC237"/>
  <c r="DB237"/>
  <c r="DA237"/>
  <c r="CZ237"/>
  <c r="CY237"/>
  <c r="CX237"/>
  <c r="CW237"/>
  <c r="CV237"/>
  <c r="CU237"/>
  <c r="CT237"/>
  <c r="CS237"/>
  <c r="CP237"/>
  <c r="CD237" s="1"/>
  <c r="CO237"/>
  <c r="CN237"/>
  <c r="CM237"/>
  <c r="CL237"/>
  <c r="CK237"/>
  <c r="CJ237"/>
  <c r="CI237"/>
  <c r="CH237"/>
  <c r="CG237"/>
  <c r="CF237"/>
  <c r="CC237"/>
  <c r="BQ237" s="1"/>
  <c r="CB237"/>
  <c r="CA237"/>
  <c r="BZ237"/>
  <c r="BY237"/>
  <c r="BX237"/>
  <c r="BW237"/>
  <c r="BV237"/>
  <c r="BU237"/>
  <c r="BT237"/>
  <c r="BS237"/>
  <c r="BP237"/>
  <c r="BD237" s="1"/>
  <c r="BO237"/>
  <c r="BN237"/>
  <c r="BM237"/>
  <c r="BL237"/>
  <c r="BK237"/>
  <c r="BJ237"/>
  <c r="BI237"/>
  <c r="BH237"/>
  <c r="BG237"/>
  <c r="BF237"/>
  <c r="BC237"/>
  <c r="BB237"/>
  <c r="BA237"/>
  <c r="AZ237"/>
  <c r="AY237"/>
  <c r="AX237"/>
  <c r="AW237"/>
  <c r="AV237"/>
  <c r="AU237"/>
  <c r="AT237"/>
  <c r="AS237"/>
  <c r="AP237"/>
  <c r="AD237" s="1"/>
  <c r="AO237"/>
  <c r="AN237"/>
  <c r="AM237"/>
  <c r="AL237"/>
  <c r="AK237"/>
  <c r="AJ237"/>
  <c r="AI237"/>
  <c r="AH237"/>
  <c r="AG237"/>
  <c r="AF237"/>
  <c r="AC237"/>
  <c r="AB237"/>
  <c r="DC236"/>
  <c r="CQ236" s="1"/>
  <c r="DB236"/>
  <c r="DA236"/>
  <c r="CZ236"/>
  <c r="CY236"/>
  <c r="CX236"/>
  <c r="CW236"/>
  <c r="CV236"/>
  <c r="CU236"/>
  <c r="CT236"/>
  <c r="CS236"/>
  <c r="CP236"/>
  <c r="CD236" s="1"/>
  <c r="CO236"/>
  <c r="CN236"/>
  <c r="CM236"/>
  <c r="CL236"/>
  <c r="CK236"/>
  <c r="CJ236"/>
  <c r="CI236"/>
  <c r="CH236"/>
  <c r="CG236"/>
  <c r="CF236"/>
  <c r="CC236"/>
  <c r="BQ236" s="1"/>
  <c r="CB236"/>
  <c r="CA236"/>
  <c r="BZ236"/>
  <c r="BY236"/>
  <c r="BX236"/>
  <c r="BW236"/>
  <c r="BV236"/>
  <c r="BU236"/>
  <c r="BT236"/>
  <c r="BS236"/>
  <c r="BP236"/>
  <c r="BD236" s="1"/>
  <c r="BO236"/>
  <c r="BN236"/>
  <c r="BM236"/>
  <c r="BL236"/>
  <c r="BK236"/>
  <c r="BJ236"/>
  <c r="BI236"/>
  <c r="BH236"/>
  <c r="BG236"/>
  <c r="BF236"/>
  <c r="BC236"/>
  <c r="BB236"/>
  <c r="BA236"/>
  <c r="AZ236"/>
  <c r="AY236"/>
  <c r="AX236"/>
  <c r="AW236"/>
  <c r="AV236"/>
  <c r="AU236"/>
  <c r="AT236"/>
  <c r="AS236"/>
  <c r="AP236"/>
  <c r="AD236" s="1"/>
  <c r="AO236"/>
  <c r="AN236"/>
  <c r="AM236"/>
  <c r="AL236"/>
  <c r="AK236"/>
  <c r="AJ236"/>
  <c r="AI236"/>
  <c r="AH236"/>
  <c r="AG236"/>
  <c r="AF236"/>
  <c r="AC236"/>
  <c r="AB236"/>
  <c r="DC235"/>
  <c r="CQ235" s="1"/>
  <c r="DB235"/>
  <c r="DA235"/>
  <c r="CZ235"/>
  <c r="CY235"/>
  <c r="CX235"/>
  <c r="CW235"/>
  <c r="CV235"/>
  <c r="CU235"/>
  <c r="CT235"/>
  <c r="CS235"/>
  <c r="CP235"/>
  <c r="CD235" s="1"/>
  <c r="CO235"/>
  <c r="CN235"/>
  <c r="CM235"/>
  <c r="CL235"/>
  <c r="CK235"/>
  <c r="CJ235"/>
  <c r="CI235"/>
  <c r="CH235"/>
  <c r="CG235"/>
  <c r="CF235"/>
  <c r="CC235"/>
  <c r="BQ235" s="1"/>
  <c r="CB235"/>
  <c r="CA235"/>
  <c r="BZ235"/>
  <c r="BY235"/>
  <c r="BX235"/>
  <c r="BW235"/>
  <c r="BV235"/>
  <c r="BU235"/>
  <c r="BT235"/>
  <c r="BS235"/>
  <c r="BP235"/>
  <c r="BD235" s="1"/>
  <c r="BO235"/>
  <c r="BN235"/>
  <c r="BM235"/>
  <c r="BL235"/>
  <c r="BK235"/>
  <c r="BJ235"/>
  <c r="BI235"/>
  <c r="BH235"/>
  <c r="BG235"/>
  <c r="BF235"/>
  <c r="BC235"/>
  <c r="BB235"/>
  <c r="BA235"/>
  <c r="AZ235"/>
  <c r="AY235"/>
  <c r="AX235"/>
  <c r="AW235"/>
  <c r="AV235"/>
  <c r="AU235"/>
  <c r="AT235"/>
  <c r="AS235"/>
  <c r="AP235"/>
  <c r="AD235" s="1"/>
  <c r="AO235"/>
  <c r="AN235"/>
  <c r="AM235"/>
  <c r="AL235"/>
  <c r="AK235"/>
  <c r="AJ235"/>
  <c r="AI235"/>
  <c r="AH235"/>
  <c r="AG235"/>
  <c r="AF235"/>
  <c r="AC235"/>
  <c r="AB235"/>
  <c r="DC234"/>
  <c r="CQ234" s="1"/>
  <c r="DB234"/>
  <c r="DA234"/>
  <c r="CZ234"/>
  <c r="CY234"/>
  <c r="CX234"/>
  <c r="CW234"/>
  <c r="CV234"/>
  <c r="CU234"/>
  <c r="CT234"/>
  <c r="CS234"/>
  <c r="CP234"/>
  <c r="CD234" s="1"/>
  <c r="CO234"/>
  <c r="CN234"/>
  <c r="CM234"/>
  <c r="CL234"/>
  <c r="CK234"/>
  <c r="CJ234"/>
  <c r="CI234"/>
  <c r="CH234"/>
  <c r="CG234"/>
  <c r="CF234"/>
  <c r="CC234"/>
  <c r="BQ234" s="1"/>
  <c r="CB234"/>
  <c r="CA234"/>
  <c r="BZ234"/>
  <c r="BY234"/>
  <c r="BX234"/>
  <c r="BW234"/>
  <c r="BV234"/>
  <c r="BU234"/>
  <c r="BT234"/>
  <c r="BS234"/>
  <c r="BP234"/>
  <c r="BD234" s="1"/>
  <c r="BO234"/>
  <c r="BN234"/>
  <c r="BM234"/>
  <c r="BL234"/>
  <c r="BK234"/>
  <c r="BJ234"/>
  <c r="BI234"/>
  <c r="BH234"/>
  <c r="BG234"/>
  <c r="BF234"/>
  <c r="BC234"/>
  <c r="BB234"/>
  <c r="BA234"/>
  <c r="AZ234"/>
  <c r="AY234"/>
  <c r="AX234"/>
  <c r="AW234"/>
  <c r="AV234"/>
  <c r="AU234"/>
  <c r="AT234"/>
  <c r="AS234"/>
  <c r="AP234"/>
  <c r="AD234" s="1"/>
  <c r="AO234"/>
  <c r="AN234"/>
  <c r="AM234"/>
  <c r="AL234"/>
  <c r="AK234"/>
  <c r="AJ234"/>
  <c r="AI234"/>
  <c r="AH234"/>
  <c r="AG234"/>
  <c r="AF234"/>
  <c r="AC234"/>
  <c r="AB234"/>
  <c r="DC233"/>
  <c r="DB233"/>
  <c r="DA233"/>
  <c r="CZ233"/>
  <c r="CY233"/>
  <c r="CX233"/>
  <c r="CW233"/>
  <c r="CV233"/>
  <c r="CU233"/>
  <c r="CT233"/>
  <c r="CS233"/>
  <c r="CP233"/>
  <c r="CD233" s="1"/>
  <c r="CO233"/>
  <c r="CN233"/>
  <c r="CM233"/>
  <c r="CL233"/>
  <c r="CK233"/>
  <c r="CJ233"/>
  <c r="CI233"/>
  <c r="CH233"/>
  <c r="CG233"/>
  <c r="CF233"/>
  <c r="CC233"/>
  <c r="BQ233" s="1"/>
  <c r="CB233"/>
  <c r="CA233"/>
  <c r="BZ233"/>
  <c r="BY233"/>
  <c r="BX233"/>
  <c r="BW233"/>
  <c r="BV233"/>
  <c r="BU233"/>
  <c r="BT233"/>
  <c r="BS233"/>
  <c r="BP233"/>
  <c r="BD233" s="1"/>
  <c r="BO233"/>
  <c r="BN233"/>
  <c r="BM233"/>
  <c r="BL233"/>
  <c r="BK233"/>
  <c r="BJ233"/>
  <c r="BI233"/>
  <c r="BH233"/>
  <c r="BG233"/>
  <c r="BF233"/>
  <c r="BC233"/>
  <c r="BB233"/>
  <c r="BA233"/>
  <c r="AZ233"/>
  <c r="AY233"/>
  <c r="AX233"/>
  <c r="AW233"/>
  <c r="AV233"/>
  <c r="AU233"/>
  <c r="AT233"/>
  <c r="AS233"/>
  <c r="AP233"/>
  <c r="AD233" s="1"/>
  <c r="AO233"/>
  <c r="AN233"/>
  <c r="AM233"/>
  <c r="AL233"/>
  <c r="AK233"/>
  <c r="AJ233"/>
  <c r="AI233"/>
  <c r="AH233"/>
  <c r="AG233"/>
  <c r="AF233"/>
  <c r="AC233"/>
  <c r="AB233"/>
  <c r="DC232"/>
  <c r="CQ232" s="1"/>
  <c r="DB232"/>
  <c r="DA232"/>
  <c r="CZ232"/>
  <c r="CY232"/>
  <c r="CX232"/>
  <c r="CW232"/>
  <c r="CV232"/>
  <c r="CU232"/>
  <c r="CT232"/>
  <c r="CS232"/>
  <c r="CP232"/>
  <c r="CD232" s="1"/>
  <c r="CO232"/>
  <c r="CN232"/>
  <c r="CM232"/>
  <c r="CL232"/>
  <c r="CK232"/>
  <c r="CJ232"/>
  <c r="CI232"/>
  <c r="CH232"/>
  <c r="CG232"/>
  <c r="CF232"/>
  <c r="CC232"/>
  <c r="BQ232" s="1"/>
  <c r="CB232"/>
  <c r="CA232"/>
  <c r="BZ232"/>
  <c r="BY232"/>
  <c r="BX232"/>
  <c r="BW232"/>
  <c r="BV232"/>
  <c r="BU232"/>
  <c r="BT232"/>
  <c r="BS232"/>
  <c r="BP232"/>
  <c r="BD232" s="1"/>
  <c r="BO232"/>
  <c r="BN232"/>
  <c r="BM232"/>
  <c r="BL232"/>
  <c r="BK232"/>
  <c r="BJ232"/>
  <c r="BI232"/>
  <c r="BH232"/>
  <c r="BG232"/>
  <c r="BF232"/>
  <c r="BC232"/>
  <c r="BB232"/>
  <c r="BA232"/>
  <c r="AZ232"/>
  <c r="AY232"/>
  <c r="AX232"/>
  <c r="AW232"/>
  <c r="AV232"/>
  <c r="AU232"/>
  <c r="AT232"/>
  <c r="AS232"/>
  <c r="AP232"/>
  <c r="AD232" s="1"/>
  <c r="AO232"/>
  <c r="AN232"/>
  <c r="AM232"/>
  <c r="AL232"/>
  <c r="AK232"/>
  <c r="AJ232"/>
  <c r="AI232"/>
  <c r="AH232"/>
  <c r="AG232"/>
  <c r="AF232"/>
  <c r="AC232"/>
  <c r="AB232"/>
  <c r="DC231"/>
  <c r="DB231"/>
  <c r="DA231"/>
  <c r="CZ231"/>
  <c r="CY231"/>
  <c r="CX231"/>
  <c r="CW231"/>
  <c r="CV231"/>
  <c r="CU231"/>
  <c r="CT231"/>
  <c r="CS231"/>
  <c r="CP231"/>
  <c r="CD231" s="1"/>
  <c r="CO231"/>
  <c r="CN231"/>
  <c r="CM231"/>
  <c r="CL231"/>
  <c r="CK231"/>
  <c r="CJ231"/>
  <c r="CI231"/>
  <c r="CH231"/>
  <c r="CG231"/>
  <c r="CF231"/>
  <c r="CC231"/>
  <c r="CB231"/>
  <c r="CA231"/>
  <c r="BZ231"/>
  <c r="BY231"/>
  <c r="BX231"/>
  <c r="BW231"/>
  <c r="BV231"/>
  <c r="BU231"/>
  <c r="BT231"/>
  <c r="BS231"/>
  <c r="BP231"/>
  <c r="BD231" s="1"/>
  <c r="BO231"/>
  <c r="BN231"/>
  <c r="BM231"/>
  <c r="BL231"/>
  <c r="BK231"/>
  <c r="BJ231"/>
  <c r="BI231"/>
  <c r="BH231"/>
  <c r="BG231"/>
  <c r="BF231"/>
  <c r="BC231"/>
  <c r="BB231"/>
  <c r="BA231"/>
  <c r="AZ231"/>
  <c r="AY231"/>
  <c r="AX231"/>
  <c r="AW231"/>
  <c r="AV231"/>
  <c r="AU231"/>
  <c r="AT231"/>
  <c r="AS231"/>
  <c r="AP231"/>
  <c r="AD231" s="1"/>
  <c r="AO231"/>
  <c r="AN231"/>
  <c r="AM231"/>
  <c r="AL231"/>
  <c r="AK231"/>
  <c r="AJ231"/>
  <c r="AI231"/>
  <c r="AH231"/>
  <c r="AG231"/>
  <c r="AF231"/>
  <c r="AC231"/>
  <c r="AB231"/>
  <c r="DC230"/>
  <c r="DB230"/>
  <c r="DA230"/>
  <c r="CZ230"/>
  <c r="CY230"/>
  <c r="CX230"/>
  <c r="CW230"/>
  <c r="CV230"/>
  <c r="CU230"/>
  <c r="CT230"/>
  <c r="CS230"/>
  <c r="CP230"/>
  <c r="CD230" s="1"/>
  <c r="CO230"/>
  <c r="CN230"/>
  <c r="CM230"/>
  <c r="CL230"/>
  <c r="CK230"/>
  <c r="CJ230"/>
  <c r="CI230"/>
  <c r="CH230"/>
  <c r="CG230"/>
  <c r="CF230"/>
  <c r="CC230"/>
  <c r="BQ230" s="1"/>
  <c r="CB230"/>
  <c r="CA230"/>
  <c r="BZ230"/>
  <c r="BY230"/>
  <c r="BX230"/>
  <c r="BW230"/>
  <c r="BV230"/>
  <c r="BU230"/>
  <c r="BT230"/>
  <c r="BS230"/>
  <c r="BP230"/>
  <c r="BD230" s="1"/>
  <c r="BO230"/>
  <c r="BN230"/>
  <c r="BM230"/>
  <c r="BL230"/>
  <c r="BK230"/>
  <c r="BJ230"/>
  <c r="BI230"/>
  <c r="BH230"/>
  <c r="BG230"/>
  <c r="BF230"/>
  <c r="BC230"/>
  <c r="BB230"/>
  <c r="BA230"/>
  <c r="AZ230"/>
  <c r="AY230"/>
  <c r="AX230"/>
  <c r="AW230"/>
  <c r="AV230"/>
  <c r="AU230"/>
  <c r="AT230"/>
  <c r="AS230"/>
  <c r="AP230"/>
  <c r="AD230" s="1"/>
  <c r="AO230"/>
  <c r="AN230"/>
  <c r="AM230"/>
  <c r="AL230"/>
  <c r="AK230"/>
  <c r="AJ230"/>
  <c r="AI230"/>
  <c r="AH230"/>
  <c r="AG230"/>
  <c r="AF230"/>
  <c r="AC230"/>
  <c r="AB230"/>
  <c r="DC229"/>
  <c r="DB229"/>
  <c r="DA229"/>
  <c r="CZ229"/>
  <c r="CY229"/>
  <c r="CX229"/>
  <c r="CW229"/>
  <c r="CV229"/>
  <c r="CU229"/>
  <c r="CT229"/>
  <c r="CS229"/>
  <c r="CP229"/>
  <c r="CD229" s="1"/>
  <c r="CO229"/>
  <c r="CN229"/>
  <c r="CM229"/>
  <c r="CL229"/>
  <c r="CK229"/>
  <c r="CJ229"/>
  <c r="CI229"/>
  <c r="CH229"/>
  <c r="CG229"/>
  <c r="CF229"/>
  <c r="CC229"/>
  <c r="BQ229" s="1"/>
  <c r="CB229"/>
  <c r="CA229"/>
  <c r="BZ229"/>
  <c r="BY229"/>
  <c r="BX229"/>
  <c r="BW229"/>
  <c r="BV229"/>
  <c r="BU229"/>
  <c r="BT229"/>
  <c r="BS229"/>
  <c r="BP229"/>
  <c r="BD229" s="1"/>
  <c r="BO229"/>
  <c r="BN229"/>
  <c r="BM229"/>
  <c r="BL229"/>
  <c r="BK229"/>
  <c r="BJ229"/>
  <c r="BI229"/>
  <c r="BH229"/>
  <c r="BG229"/>
  <c r="BF229"/>
  <c r="BC229"/>
  <c r="BB229"/>
  <c r="BA229"/>
  <c r="AZ229"/>
  <c r="AY229"/>
  <c r="AX229"/>
  <c r="AW229"/>
  <c r="AV229"/>
  <c r="AU229"/>
  <c r="AT229"/>
  <c r="AS229"/>
  <c r="AP229"/>
  <c r="AD229" s="1"/>
  <c r="AO229"/>
  <c r="AN229"/>
  <c r="AM229"/>
  <c r="AL229"/>
  <c r="AK229"/>
  <c r="AJ229"/>
  <c r="AI229"/>
  <c r="AH229"/>
  <c r="AG229"/>
  <c r="AF229"/>
  <c r="AC229"/>
  <c r="AB229"/>
  <c r="DC228"/>
  <c r="DB228"/>
  <c r="DA228"/>
  <c r="CZ228"/>
  <c r="CY228"/>
  <c r="CX228"/>
  <c r="CW228"/>
  <c r="CV228"/>
  <c r="CU228"/>
  <c r="CT228"/>
  <c r="CS228"/>
  <c r="CP228"/>
  <c r="CD228" s="1"/>
  <c r="CO228"/>
  <c r="CN228"/>
  <c r="CM228"/>
  <c r="CL228"/>
  <c r="CK228"/>
  <c r="CJ228"/>
  <c r="CI228"/>
  <c r="CH228"/>
  <c r="CG228"/>
  <c r="CF228"/>
  <c r="CC228"/>
  <c r="BQ228" s="1"/>
  <c r="CB228"/>
  <c r="CA228"/>
  <c r="BZ228"/>
  <c r="BY228"/>
  <c r="BX228"/>
  <c r="BW228"/>
  <c r="BV228"/>
  <c r="BU228"/>
  <c r="BT228"/>
  <c r="BS228"/>
  <c r="BP228"/>
  <c r="BD228" s="1"/>
  <c r="BO228"/>
  <c r="BN228"/>
  <c r="BM228"/>
  <c r="BL228"/>
  <c r="BK228"/>
  <c r="BJ228"/>
  <c r="BI228"/>
  <c r="BH228"/>
  <c r="BG228"/>
  <c r="BF228"/>
  <c r="BC228"/>
  <c r="BB228"/>
  <c r="BA228"/>
  <c r="AZ228"/>
  <c r="AY228"/>
  <c r="AX228"/>
  <c r="AW228"/>
  <c r="AV228"/>
  <c r="AU228"/>
  <c r="AT228"/>
  <c r="AS228"/>
  <c r="AP228"/>
  <c r="AD228" s="1"/>
  <c r="AO228"/>
  <c r="AN228"/>
  <c r="AM228"/>
  <c r="AL228"/>
  <c r="AK228"/>
  <c r="AJ228"/>
  <c r="AI228"/>
  <c r="AH228"/>
  <c r="AG228"/>
  <c r="AF228"/>
  <c r="AC228"/>
  <c r="AB228"/>
  <c r="DC227"/>
  <c r="DB227"/>
  <c r="DA227"/>
  <c r="CZ227"/>
  <c r="CY227"/>
  <c r="CX227"/>
  <c r="CW227"/>
  <c r="CV227"/>
  <c r="CU227"/>
  <c r="CT227"/>
  <c r="CS227"/>
  <c r="CP227"/>
  <c r="CD227" s="1"/>
  <c r="CO227"/>
  <c r="CN227"/>
  <c r="CM227"/>
  <c r="CL227"/>
  <c r="CK227"/>
  <c r="CJ227"/>
  <c r="CI227"/>
  <c r="CH227"/>
  <c r="CG227"/>
  <c r="CF227"/>
  <c r="CC227"/>
  <c r="BQ227" s="1"/>
  <c r="CB227"/>
  <c r="CA227"/>
  <c r="BZ227"/>
  <c r="BY227"/>
  <c r="BX227"/>
  <c r="BW227"/>
  <c r="BV227"/>
  <c r="BU227"/>
  <c r="BT227"/>
  <c r="BS227"/>
  <c r="BP227"/>
  <c r="BD227" s="1"/>
  <c r="BO227"/>
  <c r="BN227"/>
  <c r="BM227"/>
  <c r="BL227"/>
  <c r="BK227"/>
  <c r="BJ227"/>
  <c r="BI227"/>
  <c r="BH227"/>
  <c r="BG227"/>
  <c r="BF227"/>
  <c r="BC227"/>
  <c r="BB227"/>
  <c r="BA227"/>
  <c r="AZ227"/>
  <c r="AY227"/>
  <c r="AX227"/>
  <c r="AW227"/>
  <c r="AV227"/>
  <c r="AU227"/>
  <c r="AT227"/>
  <c r="AS227"/>
  <c r="AP227"/>
  <c r="AD227" s="1"/>
  <c r="AO227"/>
  <c r="AN227"/>
  <c r="AM227"/>
  <c r="AL227"/>
  <c r="AK227"/>
  <c r="AJ227"/>
  <c r="AI227"/>
  <c r="AH227"/>
  <c r="AG227"/>
  <c r="AF227"/>
  <c r="AC227"/>
  <c r="AB227"/>
  <c r="DC226"/>
  <c r="DB226"/>
  <c r="DA226"/>
  <c r="CZ226"/>
  <c r="CY226"/>
  <c r="CX226"/>
  <c r="CW226"/>
  <c r="CV226"/>
  <c r="CU226"/>
  <c r="CT226"/>
  <c r="CS226"/>
  <c r="CP226"/>
  <c r="CD226" s="1"/>
  <c r="CO226"/>
  <c r="CN226"/>
  <c r="CM226"/>
  <c r="CL226"/>
  <c r="CK226"/>
  <c r="CJ226"/>
  <c r="CI226"/>
  <c r="CH226"/>
  <c r="CG226"/>
  <c r="CF226"/>
  <c r="CC226"/>
  <c r="BQ226" s="1"/>
  <c r="CB226"/>
  <c r="CA226"/>
  <c r="BZ226"/>
  <c r="BY226"/>
  <c r="BX226"/>
  <c r="BW226"/>
  <c r="BV226"/>
  <c r="BU226"/>
  <c r="BT226"/>
  <c r="BS226"/>
  <c r="BP226"/>
  <c r="BD226" s="1"/>
  <c r="BO226"/>
  <c r="BN226"/>
  <c r="BM226"/>
  <c r="BL226"/>
  <c r="BK226"/>
  <c r="BJ226"/>
  <c r="BI226"/>
  <c r="BH226"/>
  <c r="BG226"/>
  <c r="BF226"/>
  <c r="BC226"/>
  <c r="BB226"/>
  <c r="BA226"/>
  <c r="AZ226"/>
  <c r="AY226"/>
  <c r="AX226"/>
  <c r="AW226"/>
  <c r="AV226"/>
  <c r="AU226"/>
  <c r="AT226"/>
  <c r="AS226"/>
  <c r="AP226"/>
  <c r="AD226" s="1"/>
  <c r="AO226"/>
  <c r="AN226"/>
  <c r="AM226"/>
  <c r="AL226"/>
  <c r="AK226"/>
  <c r="AJ226"/>
  <c r="AI226"/>
  <c r="AH226"/>
  <c r="AG226"/>
  <c r="AF226"/>
  <c r="AC226"/>
  <c r="AB226"/>
  <c r="DC225"/>
  <c r="DB225"/>
  <c r="DA225"/>
  <c r="CZ225"/>
  <c r="CY225"/>
  <c r="CX225"/>
  <c r="CW225"/>
  <c r="CV225"/>
  <c r="CU225"/>
  <c r="CT225"/>
  <c r="CS225"/>
  <c r="CP225"/>
  <c r="CD225" s="1"/>
  <c r="CO225"/>
  <c r="CN225"/>
  <c r="CM225"/>
  <c r="CL225"/>
  <c r="CK225"/>
  <c r="CJ225"/>
  <c r="CI225"/>
  <c r="CH225"/>
  <c r="CG225"/>
  <c r="CF225"/>
  <c r="CC225"/>
  <c r="BQ225" s="1"/>
  <c r="CB225"/>
  <c r="CA225"/>
  <c r="BZ225"/>
  <c r="BY225"/>
  <c r="BX225"/>
  <c r="BW225"/>
  <c r="BV225"/>
  <c r="BU225"/>
  <c r="BT225"/>
  <c r="BS225"/>
  <c r="BP225"/>
  <c r="BD225" s="1"/>
  <c r="BO225"/>
  <c r="BN225"/>
  <c r="BM225"/>
  <c r="BL225"/>
  <c r="BK225"/>
  <c r="BJ225"/>
  <c r="BI225"/>
  <c r="BH225"/>
  <c r="BG225"/>
  <c r="BF225"/>
  <c r="BC225"/>
  <c r="BB225"/>
  <c r="BA225"/>
  <c r="AZ225"/>
  <c r="AY225"/>
  <c r="AX225"/>
  <c r="AW225"/>
  <c r="AV225"/>
  <c r="AU225"/>
  <c r="AT225"/>
  <c r="AS225"/>
  <c r="AP225"/>
  <c r="AD225" s="1"/>
  <c r="AO225"/>
  <c r="AN225"/>
  <c r="AM225"/>
  <c r="AL225"/>
  <c r="AK225"/>
  <c r="AJ225"/>
  <c r="AI225"/>
  <c r="AH225"/>
  <c r="AG225"/>
  <c r="AF225"/>
  <c r="AC225"/>
  <c r="AB225"/>
  <c r="DC224"/>
  <c r="DB224"/>
  <c r="DA224"/>
  <c r="CZ224"/>
  <c r="CY224"/>
  <c r="CX224"/>
  <c r="CW224"/>
  <c r="CV224"/>
  <c r="CU224"/>
  <c r="CT224"/>
  <c r="CS224"/>
  <c r="CP224"/>
  <c r="CD224" s="1"/>
  <c r="CO224"/>
  <c r="CN224"/>
  <c r="CM224"/>
  <c r="CL224"/>
  <c r="CK224"/>
  <c r="CJ224"/>
  <c r="CI224"/>
  <c r="CH224"/>
  <c r="CG224"/>
  <c r="CF224"/>
  <c r="CC224"/>
  <c r="CB224"/>
  <c r="CA224"/>
  <c r="BZ224"/>
  <c r="BY224"/>
  <c r="BX224"/>
  <c r="BW224"/>
  <c r="BV224"/>
  <c r="BU224"/>
  <c r="BT224"/>
  <c r="BS224"/>
  <c r="BP224"/>
  <c r="BD224" s="1"/>
  <c r="BO224"/>
  <c r="BN224"/>
  <c r="BM224"/>
  <c r="BL224"/>
  <c r="BK224"/>
  <c r="BJ224"/>
  <c r="BI224"/>
  <c r="BH224"/>
  <c r="BG224"/>
  <c r="BF224"/>
  <c r="BC224"/>
  <c r="BB224"/>
  <c r="BA224"/>
  <c r="AZ224"/>
  <c r="AY224"/>
  <c r="AX224"/>
  <c r="AW224"/>
  <c r="AV224"/>
  <c r="AU224"/>
  <c r="AT224"/>
  <c r="AS224"/>
  <c r="AP224"/>
  <c r="AD224" s="1"/>
  <c r="AO224"/>
  <c r="AN224"/>
  <c r="AM224"/>
  <c r="AL224"/>
  <c r="AK224"/>
  <c r="AJ224"/>
  <c r="AI224"/>
  <c r="AH224"/>
  <c r="AG224"/>
  <c r="AF224"/>
  <c r="AC224"/>
  <c r="AB224"/>
  <c r="DC223"/>
  <c r="DB223"/>
  <c r="DA223"/>
  <c r="CZ223"/>
  <c r="CY223"/>
  <c r="CX223"/>
  <c r="CW223"/>
  <c r="CV223"/>
  <c r="CU223"/>
  <c r="CT223"/>
  <c r="CS223"/>
  <c r="CP223"/>
  <c r="CD223" s="1"/>
  <c r="CO223"/>
  <c r="CN223"/>
  <c r="CM223"/>
  <c r="CL223"/>
  <c r="CK223"/>
  <c r="CJ223"/>
  <c r="CI223"/>
  <c r="CH223"/>
  <c r="CG223"/>
  <c r="CF223"/>
  <c r="CC223"/>
  <c r="BQ223" s="1"/>
  <c r="CB223"/>
  <c r="CA223"/>
  <c r="BZ223"/>
  <c r="BY223"/>
  <c r="BX223"/>
  <c r="BW223"/>
  <c r="BV223"/>
  <c r="BU223"/>
  <c r="BT223"/>
  <c r="BS223"/>
  <c r="BP223"/>
  <c r="BD223" s="1"/>
  <c r="BO223"/>
  <c r="BN223"/>
  <c r="BM223"/>
  <c r="BL223"/>
  <c r="BK223"/>
  <c r="BJ223"/>
  <c r="BI223"/>
  <c r="BH223"/>
  <c r="BG223"/>
  <c r="BF223"/>
  <c r="BC223"/>
  <c r="BB223"/>
  <c r="BA223"/>
  <c r="AZ223"/>
  <c r="AY223"/>
  <c r="AX223"/>
  <c r="AW223"/>
  <c r="AV223"/>
  <c r="AU223"/>
  <c r="AT223"/>
  <c r="AS223"/>
  <c r="AP223"/>
  <c r="AD223" s="1"/>
  <c r="AO223"/>
  <c r="AN223"/>
  <c r="AM223"/>
  <c r="AL223"/>
  <c r="AK223"/>
  <c r="AJ223"/>
  <c r="AI223"/>
  <c r="AH223"/>
  <c r="AG223"/>
  <c r="AF223"/>
  <c r="AC223"/>
  <c r="AB223"/>
  <c r="DC222"/>
  <c r="DB222"/>
  <c r="DA222"/>
  <c r="CZ222"/>
  <c r="CY222"/>
  <c r="CX222"/>
  <c r="CW222"/>
  <c r="CV222"/>
  <c r="CU222"/>
  <c r="CT222"/>
  <c r="CS222"/>
  <c r="CP222"/>
  <c r="CD222" s="1"/>
  <c r="CO222"/>
  <c r="CN222"/>
  <c r="CM222"/>
  <c r="CL222"/>
  <c r="CK222"/>
  <c r="CJ222"/>
  <c r="CI222"/>
  <c r="CH222"/>
  <c r="CG222"/>
  <c r="CF222"/>
  <c r="CC222"/>
  <c r="BQ222" s="1"/>
  <c r="CB222"/>
  <c r="CA222"/>
  <c r="BZ222"/>
  <c r="BY222"/>
  <c r="BX222"/>
  <c r="BW222"/>
  <c r="BV222"/>
  <c r="BU222"/>
  <c r="BT222"/>
  <c r="BS222"/>
  <c r="BP222"/>
  <c r="BD222" s="1"/>
  <c r="BO222"/>
  <c r="BN222"/>
  <c r="BM222"/>
  <c r="BL222"/>
  <c r="BK222"/>
  <c r="BJ222"/>
  <c r="BI222"/>
  <c r="BH222"/>
  <c r="BG222"/>
  <c r="BF222"/>
  <c r="BC222"/>
  <c r="BB222"/>
  <c r="BA222"/>
  <c r="AZ222"/>
  <c r="AY222"/>
  <c r="AX222"/>
  <c r="AW222"/>
  <c r="AV222"/>
  <c r="AU222"/>
  <c r="AT222"/>
  <c r="AS222"/>
  <c r="AP222"/>
  <c r="AD222" s="1"/>
  <c r="AO222"/>
  <c r="AN222"/>
  <c r="AM222"/>
  <c r="AL222"/>
  <c r="AK222"/>
  <c r="AJ222"/>
  <c r="AI222"/>
  <c r="AH222"/>
  <c r="AG222"/>
  <c r="AF222"/>
  <c r="AC222"/>
  <c r="AB222"/>
  <c r="DC221"/>
  <c r="DB221"/>
  <c r="DA221"/>
  <c r="CZ221"/>
  <c r="CY221"/>
  <c r="CX221"/>
  <c r="CW221"/>
  <c r="CV221"/>
  <c r="CU221"/>
  <c r="CT221"/>
  <c r="CS221"/>
  <c r="CP221"/>
  <c r="CD221" s="1"/>
  <c r="CO221"/>
  <c r="CN221"/>
  <c r="CM221"/>
  <c r="CL221"/>
  <c r="CK221"/>
  <c r="CJ221"/>
  <c r="CI221"/>
  <c r="CH221"/>
  <c r="CG221"/>
  <c r="CF221"/>
  <c r="CC221"/>
  <c r="CB221"/>
  <c r="CA221"/>
  <c r="BZ221"/>
  <c r="BY221"/>
  <c r="BX221"/>
  <c r="BW221"/>
  <c r="BV221"/>
  <c r="BU221"/>
  <c r="BT221"/>
  <c r="BS221"/>
  <c r="BP221"/>
  <c r="BD221" s="1"/>
  <c r="BO221"/>
  <c r="BN221"/>
  <c r="BM221"/>
  <c r="BL221"/>
  <c r="BK221"/>
  <c r="BJ221"/>
  <c r="BI221"/>
  <c r="BH221"/>
  <c r="BG221"/>
  <c r="BF221"/>
  <c r="BC221"/>
  <c r="BB221"/>
  <c r="BA221"/>
  <c r="AZ221"/>
  <c r="AY221"/>
  <c r="AX221"/>
  <c r="AW221"/>
  <c r="AV221"/>
  <c r="AU221"/>
  <c r="AT221"/>
  <c r="AS221"/>
  <c r="AP221"/>
  <c r="AD221" s="1"/>
  <c r="AO221"/>
  <c r="AN221"/>
  <c r="AM221"/>
  <c r="AL221"/>
  <c r="AK221"/>
  <c r="AJ221"/>
  <c r="AI221"/>
  <c r="AH221"/>
  <c r="AG221"/>
  <c r="AF221"/>
  <c r="AC221"/>
  <c r="AB221"/>
  <c r="DC220"/>
  <c r="DB220"/>
  <c r="DA220"/>
  <c r="CZ220"/>
  <c r="CY220"/>
  <c r="CX220"/>
  <c r="CW220"/>
  <c r="CV220"/>
  <c r="CU220"/>
  <c r="CT220"/>
  <c r="CS220"/>
  <c r="CP220"/>
  <c r="CD220" s="1"/>
  <c r="CO220"/>
  <c r="CN220"/>
  <c r="CM220"/>
  <c r="CL220"/>
  <c r="CK220"/>
  <c r="CJ220"/>
  <c r="CI220"/>
  <c r="CH220"/>
  <c r="CG220"/>
  <c r="CF220"/>
  <c r="CC220"/>
  <c r="CB220"/>
  <c r="CA220"/>
  <c r="BZ220"/>
  <c r="BY220"/>
  <c r="BX220"/>
  <c r="BW220"/>
  <c r="BV220"/>
  <c r="BU220"/>
  <c r="BT220"/>
  <c r="BS220"/>
  <c r="BP220"/>
  <c r="BD220" s="1"/>
  <c r="BO220"/>
  <c r="BN220"/>
  <c r="BM220"/>
  <c r="BL220"/>
  <c r="BK220"/>
  <c r="BJ220"/>
  <c r="BI220"/>
  <c r="BH220"/>
  <c r="BG220"/>
  <c r="BF220"/>
  <c r="BC220"/>
  <c r="BB220"/>
  <c r="BA220"/>
  <c r="AZ220"/>
  <c r="AY220"/>
  <c r="AX220"/>
  <c r="AW220"/>
  <c r="AV220"/>
  <c r="AU220"/>
  <c r="AT220"/>
  <c r="AS220"/>
  <c r="AP220"/>
  <c r="AD220" s="1"/>
  <c r="AO220"/>
  <c r="AN220"/>
  <c r="AM220"/>
  <c r="AL220"/>
  <c r="AK220"/>
  <c r="AJ220"/>
  <c r="AI220"/>
  <c r="AH220"/>
  <c r="AG220"/>
  <c r="AF220"/>
  <c r="AC220"/>
  <c r="AB220"/>
  <c r="DC219"/>
  <c r="DB219"/>
  <c r="DA219"/>
  <c r="CZ219"/>
  <c r="CY219"/>
  <c r="CX219"/>
  <c r="CW219"/>
  <c r="CV219"/>
  <c r="CU219"/>
  <c r="CT219"/>
  <c r="CS219"/>
  <c r="CP219"/>
  <c r="CD219" s="1"/>
  <c r="CO219"/>
  <c r="CN219"/>
  <c r="CM219"/>
  <c r="CL219"/>
  <c r="CK219"/>
  <c r="CJ219"/>
  <c r="CI219"/>
  <c r="CH219"/>
  <c r="CG219"/>
  <c r="CF219"/>
  <c r="CC219"/>
  <c r="BQ219" s="1"/>
  <c r="CB219"/>
  <c r="CA219"/>
  <c r="BZ219"/>
  <c r="BY219"/>
  <c r="BX219"/>
  <c r="BW219"/>
  <c r="BV219"/>
  <c r="BU219"/>
  <c r="BT219"/>
  <c r="BS219"/>
  <c r="BP219"/>
  <c r="BD219" s="1"/>
  <c r="BO219"/>
  <c r="BN219"/>
  <c r="BM219"/>
  <c r="BL219"/>
  <c r="BK219"/>
  <c r="BJ219"/>
  <c r="BI219"/>
  <c r="BH219"/>
  <c r="BG219"/>
  <c r="BF219"/>
  <c r="BC219"/>
  <c r="BB219"/>
  <c r="BA219"/>
  <c r="AZ219"/>
  <c r="AY219"/>
  <c r="AX219"/>
  <c r="AW219"/>
  <c r="AV219"/>
  <c r="AU219"/>
  <c r="AT219"/>
  <c r="AS219"/>
  <c r="AP219"/>
  <c r="AD219" s="1"/>
  <c r="AO219"/>
  <c r="AN219"/>
  <c r="AM219"/>
  <c r="AL219"/>
  <c r="AK219"/>
  <c r="AJ219"/>
  <c r="AI219"/>
  <c r="AH219"/>
  <c r="AG219"/>
  <c r="AF219"/>
  <c r="AC219"/>
  <c r="AB219"/>
  <c r="DC218"/>
  <c r="DB218"/>
  <c r="DA218"/>
  <c r="CZ218"/>
  <c r="CY218"/>
  <c r="CX218"/>
  <c r="CW218"/>
  <c r="CV218"/>
  <c r="CU218"/>
  <c r="CT218"/>
  <c r="CS218"/>
  <c r="CP218"/>
  <c r="CD218" s="1"/>
  <c r="CO218"/>
  <c r="CN218"/>
  <c r="CM218"/>
  <c r="CL218"/>
  <c r="CK218"/>
  <c r="CJ218"/>
  <c r="CI218"/>
  <c r="CH218"/>
  <c r="CG218"/>
  <c r="CF218"/>
  <c r="CC218"/>
  <c r="BQ218" s="1"/>
  <c r="CB218"/>
  <c r="CA218"/>
  <c r="BZ218"/>
  <c r="BY218"/>
  <c r="BX218"/>
  <c r="BW218"/>
  <c r="BV218"/>
  <c r="BU218"/>
  <c r="BT218"/>
  <c r="BS218"/>
  <c r="BP218"/>
  <c r="BD218" s="1"/>
  <c r="BO218"/>
  <c r="BN218"/>
  <c r="BM218"/>
  <c r="BL218"/>
  <c r="BK218"/>
  <c r="BJ218"/>
  <c r="BI218"/>
  <c r="BH218"/>
  <c r="BG218"/>
  <c r="BF218"/>
  <c r="BC218"/>
  <c r="BB218"/>
  <c r="BA218"/>
  <c r="AZ218"/>
  <c r="AY218"/>
  <c r="AX218"/>
  <c r="AW218"/>
  <c r="AV218"/>
  <c r="AU218"/>
  <c r="AT218"/>
  <c r="AS218"/>
  <c r="AP218"/>
  <c r="AD218" s="1"/>
  <c r="AO218"/>
  <c r="AN218"/>
  <c r="AM218"/>
  <c r="AL218"/>
  <c r="AK218"/>
  <c r="AJ218"/>
  <c r="AI218"/>
  <c r="AH218"/>
  <c r="AG218"/>
  <c r="AF218"/>
  <c r="AC218"/>
  <c r="AB218"/>
  <c r="DC217"/>
  <c r="DB217"/>
  <c r="DA217"/>
  <c r="CZ217"/>
  <c r="CY217"/>
  <c r="CX217"/>
  <c r="CW217"/>
  <c r="CV217"/>
  <c r="CU217"/>
  <c r="CT217"/>
  <c r="CS217"/>
  <c r="CP217"/>
  <c r="CD217" s="1"/>
  <c r="CO217"/>
  <c r="CN217"/>
  <c r="CM217"/>
  <c r="CL217"/>
  <c r="CK217"/>
  <c r="CJ217"/>
  <c r="CI217"/>
  <c r="CH217"/>
  <c r="CG217"/>
  <c r="CF217"/>
  <c r="CC217"/>
  <c r="BQ217" s="1"/>
  <c r="CB217"/>
  <c r="CA217"/>
  <c r="BZ217"/>
  <c r="BY217"/>
  <c r="BX217"/>
  <c r="BW217"/>
  <c r="BV217"/>
  <c r="BU217"/>
  <c r="BT217"/>
  <c r="BS217"/>
  <c r="BP217"/>
  <c r="BD217" s="1"/>
  <c r="BO217"/>
  <c r="BN217"/>
  <c r="BM217"/>
  <c r="BL217"/>
  <c r="BK217"/>
  <c r="BJ217"/>
  <c r="BI217"/>
  <c r="BH217"/>
  <c r="BG217"/>
  <c r="BF217"/>
  <c r="BC217"/>
  <c r="BB217"/>
  <c r="BA217"/>
  <c r="AZ217"/>
  <c r="AY217"/>
  <c r="AX217"/>
  <c r="AW217"/>
  <c r="AV217"/>
  <c r="AU217"/>
  <c r="AT217"/>
  <c r="AS217"/>
  <c r="AP217"/>
  <c r="AD217" s="1"/>
  <c r="AO217"/>
  <c r="AN217"/>
  <c r="AM217"/>
  <c r="AL217"/>
  <c r="AK217"/>
  <c r="AJ217"/>
  <c r="AI217"/>
  <c r="AH217"/>
  <c r="AG217"/>
  <c r="AF217"/>
  <c r="AC217"/>
  <c r="AB217"/>
  <c r="DC216"/>
  <c r="DB216"/>
  <c r="DA216"/>
  <c r="CZ216"/>
  <c r="CY216"/>
  <c r="CX216"/>
  <c r="CW216"/>
  <c r="CV216"/>
  <c r="CU216"/>
  <c r="CT216"/>
  <c r="CS216"/>
  <c r="CP216"/>
  <c r="CD216" s="1"/>
  <c r="CO216"/>
  <c r="CN216"/>
  <c r="CM216"/>
  <c r="CL216"/>
  <c r="CK216"/>
  <c r="CJ216"/>
  <c r="CI216"/>
  <c r="CH216"/>
  <c r="CG216"/>
  <c r="CF216"/>
  <c r="CC216"/>
  <c r="CB216"/>
  <c r="CA216"/>
  <c r="BZ216"/>
  <c r="BY216"/>
  <c r="BX216"/>
  <c r="BW216"/>
  <c r="BV216"/>
  <c r="BU216"/>
  <c r="BT216"/>
  <c r="BS216"/>
  <c r="BP216"/>
  <c r="BD216" s="1"/>
  <c r="BO216"/>
  <c r="BN216"/>
  <c r="BM216"/>
  <c r="BL216"/>
  <c r="BK216"/>
  <c r="BJ216"/>
  <c r="BI216"/>
  <c r="BH216"/>
  <c r="BG216"/>
  <c r="BF216"/>
  <c r="BC216"/>
  <c r="BB216"/>
  <c r="BA216"/>
  <c r="AZ216"/>
  <c r="AY216"/>
  <c r="AX216"/>
  <c r="AW216"/>
  <c r="AV216"/>
  <c r="AU216"/>
  <c r="AT216"/>
  <c r="AS216"/>
  <c r="AP216"/>
  <c r="AD216" s="1"/>
  <c r="AO216"/>
  <c r="AN216"/>
  <c r="AM216"/>
  <c r="AL216"/>
  <c r="AK216"/>
  <c r="AJ216"/>
  <c r="AI216"/>
  <c r="AH216"/>
  <c r="AG216"/>
  <c r="AF216"/>
  <c r="AC216"/>
  <c r="AB216"/>
  <c r="DC215"/>
  <c r="CQ215" s="1"/>
  <c r="DB215"/>
  <c r="DA215"/>
  <c r="CZ215"/>
  <c r="CY215"/>
  <c r="CX215"/>
  <c r="CW215"/>
  <c r="CV215"/>
  <c r="CU215"/>
  <c r="CT215"/>
  <c r="CS215"/>
  <c r="CP215"/>
  <c r="CD215" s="1"/>
  <c r="CO215"/>
  <c r="CN215"/>
  <c r="CM215"/>
  <c r="CL215"/>
  <c r="CK215"/>
  <c r="CJ215"/>
  <c r="CI215"/>
  <c r="CH215"/>
  <c r="CG215"/>
  <c r="CF215"/>
  <c r="CC215"/>
  <c r="BQ215" s="1"/>
  <c r="CB215"/>
  <c r="CA215"/>
  <c r="BZ215"/>
  <c r="BY215"/>
  <c r="BX215"/>
  <c r="BW215"/>
  <c r="BV215"/>
  <c r="BU215"/>
  <c r="BT215"/>
  <c r="BS215"/>
  <c r="BP215"/>
  <c r="BD215" s="1"/>
  <c r="BO215"/>
  <c r="BN215"/>
  <c r="BM215"/>
  <c r="BL215"/>
  <c r="BK215"/>
  <c r="BJ215"/>
  <c r="BI215"/>
  <c r="BH215"/>
  <c r="BG215"/>
  <c r="BF215"/>
  <c r="BC215"/>
  <c r="BB215"/>
  <c r="BA215"/>
  <c r="AZ215"/>
  <c r="AY215"/>
  <c r="AX215"/>
  <c r="AW215"/>
  <c r="AV215"/>
  <c r="AU215"/>
  <c r="AT215"/>
  <c r="AS215"/>
  <c r="AP215"/>
  <c r="AD215" s="1"/>
  <c r="AO215"/>
  <c r="AN215"/>
  <c r="AM215"/>
  <c r="AL215"/>
  <c r="AK215"/>
  <c r="AJ215"/>
  <c r="AI215"/>
  <c r="AH215"/>
  <c r="AG215"/>
  <c r="AF215"/>
  <c r="AC215"/>
  <c r="AB215"/>
  <c r="DC214"/>
  <c r="CQ214" s="1"/>
  <c r="DB214"/>
  <c r="DA214"/>
  <c r="CZ214"/>
  <c r="CY214"/>
  <c r="CX214"/>
  <c r="CW214"/>
  <c r="CV214"/>
  <c r="CU214"/>
  <c r="CT214"/>
  <c r="CS214"/>
  <c r="CP214"/>
  <c r="CD214" s="1"/>
  <c r="CO214"/>
  <c r="CN214"/>
  <c r="CM214"/>
  <c r="CL214"/>
  <c r="CK214"/>
  <c r="CJ214"/>
  <c r="CI214"/>
  <c r="CH214"/>
  <c r="CG214"/>
  <c r="CF214"/>
  <c r="CC214"/>
  <c r="BQ214" s="1"/>
  <c r="CB214"/>
  <c r="CA214"/>
  <c r="BZ214"/>
  <c r="BY214"/>
  <c r="BX214"/>
  <c r="BW214"/>
  <c r="BV214"/>
  <c r="BU214"/>
  <c r="BT214"/>
  <c r="BS214"/>
  <c r="BP214"/>
  <c r="BD214" s="1"/>
  <c r="BO214"/>
  <c r="BN214"/>
  <c r="BM214"/>
  <c r="BL214"/>
  <c r="BK214"/>
  <c r="BJ214"/>
  <c r="BI214"/>
  <c r="BH214"/>
  <c r="BG214"/>
  <c r="BF214"/>
  <c r="BC214"/>
  <c r="BB214"/>
  <c r="BA214"/>
  <c r="AZ214"/>
  <c r="AY214"/>
  <c r="AX214"/>
  <c r="AW214"/>
  <c r="AV214"/>
  <c r="AU214"/>
  <c r="AT214"/>
  <c r="AS214"/>
  <c r="AP214"/>
  <c r="AD214" s="1"/>
  <c r="AO214"/>
  <c r="AN214"/>
  <c r="AM214"/>
  <c r="AL214"/>
  <c r="AK214"/>
  <c r="AJ214"/>
  <c r="AI214"/>
  <c r="AH214"/>
  <c r="AG214"/>
  <c r="AF214"/>
  <c r="AC214"/>
  <c r="AB214"/>
  <c r="DC213"/>
  <c r="CQ213" s="1"/>
  <c r="DB213"/>
  <c r="DA213"/>
  <c r="CZ213"/>
  <c r="CY213"/>
  <c r="CX213"/>
  <c r="CW213"/>
  <c r="CV213"/>
  <c r="CU213"/>
  <c r="CT213"/>
  <c r="CS213"/>
  <c r="CP213"/>
  <c r="CD213" s="1"/>
  <c r="CO213"/>
  <c r="CN213"/>
  <c r="CM213"/>
  <c r="CL213"/>
  <c r="CK213"/>
  <c r="CJ213"/>
  <c r="CI213"/>
  <c r="CH213"/>
  <c r="CG213"/>
  <c r="CF213"/>
  <c r="CC213"/>
  <c r="BQ213" s="1"/>
  <c r="CB213"/>
  <c r="CA213"/>
  <c r="BZ213"/>
  <c r="BY213"/>
  <c r="BX213"/>
  <c r="BW213"/>
  <c r="BV213"/>
  <c r="BU213"/>
  <c r="BT213"/>
  <c r="BS213"/>
  <c r="BP213"/>
  <c r="BD213" s="1"/>
  <c r="BO213"/>
  <c r="BN213"/>
  <c r="BM213"/>
  <c r="BL213"/>
  <c r="BK213"/>
  <c r="BJ213"/>
  <c r="BI213"/>
  <c r="BH213"/>
  <c r="BG213"/>
  <c r="BF213"/>
  <c r="BC213"/>
  <c r="BB213"/>
  <c r="BA213"/>
  <c r="AZ213"/>
  <c r="AY213"/>
  <c r="AX213"/>
  <c r="AW213"/>
  <c r="AV213"/>
  <c r="AU213"/>
  <c r="AT213"/>
  <c r="AS213"/>
  <c r="AP213"/>
  <c r="AD213" s="1"/>
  <c r="AO213"/>
  <c r="AN213"/>
  <c r="AM213"/>
  <c r="AL213"/>
  <c r="AK213"/>
  <c r="AJ213"/>
  <c r="AI213"/>
  <c r="AH213"/>
  <c r="AG213"/>
  <c r="AF213"/>
  <c r="AC213"/>
  <c r="AB213"/>
  <c r="DC212"/>
  <c r="CQ212" s="1"/>
  <c r="DB212"/>
  <c r="DA212"/>
  <c r="CZ212"/>
  <c r="CY212"/>
  <c r="CX212"/>
  <c r="CW212"/>
  <c r="CV212"/>
  <c r="CU212"/>
  <c r="CT212"/>
  <c r="CS212"/>
  <c r="CP212"/>
  <c r="CD212" s="1"/>
  <c r="CO212"/>
  <c r="CN212"/>
  <c r="CM212"/>
  <c r="CL212"/>
  <c r="CK212"/>
  <c r="CJ212"/>
  <c r="CI212"/>
  <c r="CH212"/>
  <c r="CG212"/>
  <c r="CF212"/>
  <c r="CC212"/>
  <c r="CB212"/>
  <c r="CA212"/>
  <c r="BZ212"/>
  <c r="BY212"/>
  <c r="BX212"/>
  <c r="BW212"/>
  <c r="BV212"/>
  <c r="BU212"/>
  <c r="BT212"/>
  <c r="BS212"/>
  <c r="BP212"/>
  <c r="BD212" s="1"/>
  <c r="BO212"/>
  <c r="BN212"/>
  <c r="BM212"/>
  <c r="BL212"/>
  <c r="BK212"/>
  <c r="BJ212"/>
  <c r="BI212"/>
  <c r="BH212"/>
  <c r="BG212"/>
  <c r="BF212"/>
  <c r="BC212"/>
  <c r="BB212"/>
  <c r="BA212"/>
  <c r="AZ212"/>
  <c r="AY212"/>
  <c r="AX212"/>
  <c r="AW212"/>
  <c r="AV212"/>
  <c r="AU212"/>
  <c r="AT212"/>
  <c r="AS212"/>
  <c r="AP212"/>
  <c r="AD212" s="1"/>
  <c r="AO212"/>
  <c r="AN212"/>
  <c r="AM212"/>
  <c r="AL212"/>
  <c r="AK212"/>
  <c r="AJ212"/>
  <c r="AI212"/>
  <c r="AH212"/>
  <c r="AG212"/>
  <c r="AF212"/>
  <c r="AC212"/>
  <c r="AB212"/>
  <c r="DC211"/>
  <c r="CQ211" s="1"/>
  <c r="DB211"/>
  <c r="DA211"/>
  <c r="CZ211"/>
  <c r="CY211"/>
  <c r="CX211"/>
  <c r="CW211"/>
  <c r="CV211"/>
  <c r="CU211"/>
  <c r="CT211"/>
  <c r="CS211"/>
  <c r="CP211"/>
  <c r="CD211" s="1"/>
  <c r="CO211"/>
  <c r="CN211"/>
  <c r="CM211"/>
  <c r="CL211"/>
  <c r="CK211"/>
  <c r="CJ211"/>
  <c r="CI211"/>
  <c r="CH211"/>
  <c r="CG211"/>
  <c r="CF211"/>
  <c r="CC211"/>
  <c r="CB211"/>
  <c r="CA211"/>
  <c r="BZ211"/>
  <c r="BY211"/>
  <c r="BX211"/>
  <c r="BW211"/>
  <c r="BV211"/>
  <c r="BU211"/>
  <c r="BT211"/>
  <c r="BS211"/>
  <c r="BP211"/>
  <c r="BD211" s="1"/>
  <c r="BO211"/>
  <c r="BN211"/>
  <c r="BM211"/>
  <c r="BL211"/>
  <c r="BK211"/>
  <c r="BJ211"/>
  <c r="BI211"/>
  <c r="BH211"/>
  <c r="BG211"/>
  <c r="BF211"/>
  <c r="BC211"/>
  <c r="BB211"/>
  <c r="BA211"/>
  <c r="AZ211"/>
  <c r="AY211"/>
  <c r="AX211"/>
  <c r="AW211"/>
  <c r="AV211"/>
  <c r="AU211"/>
  <c r="AT211"/>
  <c r="AS211"/>
  <c r="AP211"/>
  <c r="AD211" s="1"/>
  <c r="AO211"/>
  <c r="AN211"/>
  <c r="AM211"/>
  <c r="AL211"/>
  <c r="AK211"/>
  <c r="AJ211"/>
  <c r="AI211"/>
  <c r="AH211"/>
  <c r="AG211"/>
  <c r="AF211"/>
  <c r="AC211"/>
  <c r="AB211"/>
  <c r="DC210"/>
  <c r="CQ210" s="1"/>
  <c r="DB210"/>
  <c r="DA210"/>
  <c r="CZ210"/>
  <c r="CY210"/>
  <c r="CX210"/>
  <c r="CW210"/>
  <c r="CV210"/>
  <c r="CU210"/>
  <c r="CT210"/>
  <c r="CS210"/>
  <c r="CP210"/>
  <c r="CD210" s="1"/>
  <c r="CO210"/>
  <c r="CN210"/>
  <c r="CM210"/>
  <c r="CL210"/>
  <c r="CK210"/>
  <c r="CJ210"/>
  <c r="CI210"/>
  <c r="CH210"/>
  <c r="CG210"/>
  <c r="CF210"/>
  <c r="CC210"/>
  <c r="BQ210" s="1"/>
  <c r="CB210"/>
  <c r="CA210"/>
  <c r="BZ210"/>
  <c r="BY210"/>
  <c r="BX210"/>
  <c r="BW210"/>
  <c r="BV210"/>
  <c r="BU210"/>
  <c r="BT210"/>
  <c r="BS210"/>
  <c r="BP210"/>
  <c r="BD210" s="1"/>
  <c r="BO210"/>
  <c r="BN210"/>
  <c r="BM210"/>
  <c r="BL210"/>
  <c r="BK210"/>
  <c r="BJ210"/>
  <c r="BI210"/>
  <c r="BH210"/>
  <c r="BG210"/>
  <c r="BF210"/>
  <c r="BC210"/>
  <c r="BB210"/>
  <c r="BA210"/>
  <c r="AZ210"/>
  <c r="AY210"/>
  <c r="AX210"/>
  <c r="AW210"/>
  <c r="AV210"/>
  <c r="AU210"/>
  <c r="AT210"/>
  <c r="AS210"/>
  <c r="AP210"/>
  <c r="AD210" s="1"/>
  <c r="AO210"/>
  <c r="AN210"/>
  <c r="AM210"/>
  <c r="AL210"/>
  <c r="AK210"/>
  <c r="AJ210"/>
  <c r="AI210"/>
  <c r="AH210"/>
  <c r="AG210"/>
  <c r="AF210"/>
  <c r="AC210"/>
  <c r="AB210"/>
  <c r="DC209"/>
  <c r="CQ209" s="1"/>
  <c r="DB209"/>
  <c r="DA209"/>
  <c r="CZ209"/>
  <c r="CY209"/>
  <c r="CX209"/>
  <c r="CW209"/>
  <c r="CV209"/>
  <c r="CU209"/>
  <c r="CT209"/>
  <c r="CS209"/>
  <c r="CP209"/>
  <c r="CD209" s="1"/>
  <c r="CO209"/>
  <c r="CN209"/>
  <c r="CM209"/>
  <c r="CL209"/>
  <c r="CK209"/>
  <c r="CJ209"/>
  <c r="CI209"/>
  <c r="CH209"/>
  <c r="CG209"/>
  <c r="CF209"/>
  <c r="CC209"/>
  <c r="BQ209" s="1"/>
  <c r="CB209"/>
  <c r="CA209"/>
  <c r="BZ209"/>
  <c r="BY209"/>
  <c r="BX209"/>
  <c r="BW209"/>
  <c r="BV209"/>
  <c r="BU209"/>
  <c r="BT209"/>
  <c r="BS209"/>
  <c r="BP209"/>
  <c r="BD209" s="1"/>
  <c r="BO209"/>
  <c r="BN209"/>
  <c r="BM209"/>
  <c r="BL209"/>
  <c r="BK209"/>
  <c r="BJ209"/>
  <c r="BI209"/>
  <c r="BH209"/>
  <c r="BG209"/>
  <c r="BF209"/>
  <c r="BC209"/>
  <c r="BB209"/>
  <c r="BA209"/>
  <c r="AZ209"/>
  <c r="AY209"/>
  <c r="AX209"/>
  <c r="AW209"/>
  <c r="AV209"/>
  <c r="AU209"/>
  <c r="AT209"/>
  <c r="AS209"/>
  <c r="AP209"/>
  <c r="AD209" s="1"/>
  <c r="AO209"/>
  <c r="AN209"/>
  <c r="AM209"/>
  <c r="AL209"/>
  <c r="AK209"/>
  <c r="AJ209"/>
  <c r="AI209"/>
  <c r="AH209"/>
  <c r="AG209"/>
  <c r="AF209"/>
  <c r="AC209"/>
  <c r="AB209"/>
  <c r="DC208"/>
  <c r="CQ208" s="1"/>
  <c r="DB208"/>
  <c r="DA208"/>
  <c r="CZ208"/>
  <c r="CY208"/>
  <c r="CX208"/>
  <c r="CW208"/>
  <c r="CV208"/>
  <c r="CU208"/>
  <c r="CT208"/>
  <c r="CS208"/>
  <c r="CP208"/>
  <c r="CD208" s="1"/>
  <c r="CO208"/>
  <c r="CN208"/>
  <c r="CM208"/>
  <c r="CL208"/>
  <c r="CK208"/>
  <c r="CJ208"/>
  <c r="CI208"/>
  <c r="CH208"/>
  <c r="CG208"/>
  <c r="CF208"/>
  <c r="CC208"/>
  <c r="BQ208" s="1"/>
  <c r="CB208"/>
  <c r="CA208"/>
  <c r="BZ208"/>
  <c r="BY208"/>
  <c r="BX208"/>
  <c r="BW208"/>
  <c r="BV208"/>
  <c r="BU208"/>
  <c r="BT208"/>
  <c r="BS208"/>
  <c r="BP208"/>
  <c r="BD208" s="1"/>
  <c r="BO208"/>
  <c r="BN208"/>
  <c r="BM208"/>
  <c r="BL208"/>
  <c r="BK208"/>
  <c r="BJ208"/>
  <c r="BI208"/>
  <c r="BH208"/>
  <c r="BG208"/>
  <c r="BF208"/>
  <c r="BC208"/>
  <c r="BB208"/>
  <c r="BA208"/>
  <c r="AZ208"/>
  <c r="AY208"/>
  <c r="AX208"/>
  <c r="AW208"/>
  <c r="AV208"/>
  <c r="AU208"/>
  <c r="AT208"/>
  <c r="AS208"/>
  <c r="AP208"/>
  <c r="AD208" s="1"/>
  <c r="AO208"/>
  <c r="AN208"/>
  <c r="AM208"/>
  <c r="AL208"/>
  <c r="AK208"/>
  <c r="AJ208"/>
  <c r="AI208"/>
  <c r="AH208"/>
  <c r="AG208"/>
  <c r="AF208"/>
  <c r="AC208"/>
  <c r="AB208"/>
  <c r="DC207"/>
  <c r="CQ207" s="1"/>
  <c r="DB207"/>
  <c r="DA207"/>
  <c r="CZ207"/>
  <c r="CY207"/>
  <c r="CX207"/>
  <c r="CW207"/>
  <c r="CV207"/>
  <c r="CU207"/>
  <c r="CT207"/>
  <c r="CS207"/>
  <c r="CP207"/>
  <c r="CD207" s="1"/>
  <c r="CO207"/>
  <c r="CN207"/>
  <c r="CM207"/>
  <c r="CL207"/>
  <c r="CK207"/>
  <c r="CJ207"/>
  <c r="CI207"/>
  <c r="CH207"/>
  <c r="CG207"/>
  <c r="CF207"/>
  <c r="CC207"/>
  <c r="BQ207" s="1"/>
  <c r="CB207"/>
  <c r="CA207"/>
  <c r="BZ207"/>
  <c r="BY207"/>
  <c r="BX207"/>
  <c r="BW207"/>
  <c r="BV207"/>
  <c r="BU207"/>
  <c r="BT207"/>
  <c r="BS207"/>
  <c r="BP207"/>
  <c r="BD207" s="1"/>
  <c r="BO207"/>
  <c r="BN207"/>
  <c r="BM207"/>
  <c r="BL207"/>
  <c r="BK207"/>
  <c r="BJ207"/>
  <c r="BI207"/>
  <c r="BH207"/>
  <c r="BG207"/>
  <c r="BF207"/>
  <c r="BC207"/>
  <c r="BB207"/>
  <c r="BA207"/>
  <c r="AZ207"/>
  <c r="AY207"/>
  <c r="AX207"/>
  <c r="AW207"/>
  <c r="AV207"/>
  <c r="AU207"/>
  <c r="AT207"/>
  <c r="AS207"/>
  <c r="AP207"/>
  <c r="AD207" s="1"/>
  <c r="AO207"/>
  <c r="AN207"/>
  <c r="AM207"/>
  <c r="AL207"/>
  <c r="AK207"/>
  <c r="AJ207"/>
  <c r="AI207"/>
  <c r="AH207"/>
  <c r="AG207"/>
  <c r="AF207"/>
  <c r="AC207"/>
  <c r="AB207"/>
  <c r="DC206"/>
  <c r="CQ206" s="1"/>
  <c r="DB206"/>
  <c r="DA206"/>
  <c r="CZ206"/>
  <c r="CY206"/>
  <c r="CX206"/>
  <c r="CW206"/>
  <c r="CV206"/>
  <c r="CU206"/>
  <c r="CT206"/>
  <c r="CS206"/>
  <c r="CP206"/>
  <c r="CD206" s="1"/>
  <c r="CO206"/>
  <c r="CN206"/>
  <c r="CM206"/>
  <c r="CL206"/>
  <c r="CK206"/>
  <c r="CJ206"/>
  <c r="CI206"/>
  <c r="CH206"/>
  <c r="CG206"/>
  <c r="CF206"/>
  <c r="CC206"/>
  <c r="BQ206" s="1"/>
  <c r="CB206"/>
  <c r="CA206"/>
  <c r="BZ206"/>
  <c r="BY206"/>
  <c r="BX206"/>
  <c r="BW206"/>
  <c r="BV206"/>
  <c r="BU206"/>
  <c r="BT206"/>
  <c r="BS206"/>
  <c r="BP206"/>
  <c r="BD206" s="1"/>
  <c r="BO206"/>
  <c r="BN206"/>
  <c r="BM206"/>
  <c r="BL206"/>
  <c r="BK206"/>
  <c r="BJ206"/>
  <c r="BI206"/>
  <c r="BH206"/>
  <c r="BG206"/>
  <c r="BF206"/>
  <c r="BC206"/>
  <c r="BB206"/>
  <c r="BA206"/>
  <c r="AZ206"/>
  <c r="AY206"/>
  <c r="AX206"/>
  <c r="AW206"/>
  <c r="AV206"/>
  <c r="AU206"/>
  <c r="AT206"/>
  <c r="AS206"/>
  <c r="AP206"/>
  <c r="AD206" s="1"/>
  <c r="AO206"/>
  <c r="AN206"/>
  <c r="AM206"/>
  <c r="AL206"/>
  <c r="AK206"/>
  <c r="AJ206"/>
  <c r="AI206"/>
  <c r="AH206"/>
  <c r="AG206"/>
  <c r="AF206"/>
  <c r="AC206"/>
  <c r="AB206"/>
  <c r="DC205"/>
  <c r="CQ205" s="1"/>
  <c r="DB205"/>
  <c r="DA205"/>
  <c r="CZ205"/>
  <c r="CY205"/>
  <c r="CX205"/>
  <c r="CW205"/>
  <c r="CV205"/>
  <c r="CU205"/>
  <c r="CT205"/>
  <c r="CS205"/>
  <c r="CP205"/>
  <c r="CD205" s="1"/>
  <c r="CO205"/>
  <c r="CN205"/>
  <c r="CM205"/>
  <c r="CL205"/>
  <c r="CK205"/>
  <c r="CJ205"/>
  <c r="CI205"/>
  <c r="CH205"/>
  <c r="CG205"/>
  <c r="CF205"/>
  <c r="CC205"/>
  <c r="BQ205" s="1"/>
  <c r="CB205"/>
  <c r="CA205"/>
  <c r="BZ205"/>
  <c r="BY205"/>
  <c r="BX205"/>
  <c r="BW205"/>
  <c r="BV205"/>
  <c r="BU205"/>
  <c r="BT205"/>
  <c r="BS205"/>
  <c r="BP205"/>
  <c r="BD205" s="1"/>
  <c r="BO205"/>
  <c r="BN205"/>
  <c r="BM205"/>
  <c r="BL205"/>
  <c r="BK205"/>
  <c r="BJ205"/>
  <c r="BI205"/>
  <c r="BH205"/>
  <c r="BG205"/>
  <c r="BF205"/>
  <c r="BC205"/>
  <c r="BB205"/>
  <c r="BA205"/>
  <c r="AZ205"/>
  <c r="AY205"/>
  <c r="AX205"/>
  <c r="AW205"/>
  <c r="AV205"/>
  <c r="AU205"/>
  <c r="AT205"/>
  <c r="AS205"/>
  <c r="AP205"/>
  <c r="AD205" s="1"/>
  <c r="AO205"/>
  <c r="AN205"/>
  <c r="AM205"/>
  <c r="AL205"/>
  <c r="AK205"/>
  <c r="AJ205"/>
  <c r="AI205"/>
  <c r="AH205"/>
  <c r="AG205"/>
  <c r="AF205"/>
  <c r="AC205"/>
  <c r="AB205"/>
  <c r="DC204"/>
  <c r="CQ204" s="1"/>
  <c r="DB204"/>
  <c r="DA204"/>
  <c r="CZ204"/>
  <c r="CY204"/>
  <c r="CX204"/>
  <c r="CW204"/>
  <c r="CV204"/>
  <c r="CU204"/>
  <c r="CT204"/>
  <c r="CS204"/>
  <c r="CP204"/>
  <c r="CD204" s="1"/>
  <c r="CO204"/>
  <c r="CN204"/>
  <c r="CM204"/>
  <c r="CL204"/>
  <c r="CK204"/>
  <c r="CJ204"/>
  <c r="CI204"/>
  <c r="CH204"/>
  <c r="CG204"/>
  <c r="CF204"/>
  <c r="CC204"/>
  <c r="BQ204" s="1"/>
  <c r="CB204"/>
  <c r="CA204"/>
  <c r="BZ204"/>
  <c r="BY204"/>
  <c r="BX204"/>
  <c r="BW204"/>
  <c r="BV204"/>
  <c r="BU204"/>
  <c r="BT204"/>
  <c r="BS204"/>
  <c r="BP204"/>
  <c r="BD204" s="1"/>
  <c r="BO204"/>
  <c r="BN204"/>
  <c r="BM204"/>
  <c r="BL204"/>
  <c r="BK204"/>
  <c r="BJ204"/>
  <c r="BI204"/>
  <c r="BH204"/>
  <c r="BG204"/>
  <c r="BF204"/>
  <c r="BC204"/>
  <c r="BB204"/>
  <c r="BA204"/>
  <c r="AZ204"/>
  <c r="AY204"/>
  <c r="AX204"/>
  <c r="AW204"/>
  <c r="AV204"/>
  <c r="AU204"/>
  <c r="AT204"/>
  <c r="AS204"/>
  <c r="AP204"/>
  <c r="AD204" s="1"/>
  <c r="AO204"/>
  <c r="AN204"/>
  <c r="AM204"/>
  <c r="AL204"/>
  <c r="AK204"/>
  <c r="AJ204"/>
  <c r="AI204"/>
  <c r="AH204"/>
  <c r="AG204"/>
  <c r="AF204"/>
  <c r="AC204"/>
  <c r="AB204"/>
  <c r="DC203"/>
  <c r="CQ203" s="1"/>
  <c r="DB203"/>
  <c r="DA203"/>
  <c r="CZ203"/>
  <c r="CY203"/>
  <c r="CX203"/>
  <c r="CW203"/>
  <c r="CV203"/>
  <c r="CU203"/>
  <c r="CT203"/>
  <c r="CS203"/>
  <c r="CP203"/>
  <c r="CD203" s="1"/>
  <c r="CO203"/>
  <c r="CN203"/>
  <c r="CM203"/>
  <c r="CL203"/>
  <c r="CK203"/>
  <c r="CJ203"/>
  <c r="CI203"/>
  <c r="CH203"/>
  <c r="CG203"/>
  <c r="CF203"/>
  <c r="CC203"/>
  <c r="BQ203" s="1"/>
  <c r="CB203"/>
  <c r="CA203"/>
  <c r="BZ203"/>
  <c r="BY203"/>
  <c r="BX203"/>
  <c r="BW203"/>
  <c r="BV203"/>
  <c r="BU203"/>
  <c r="BT203"/>
  <c r="BS203"/>
  <c r="BP203"/>
  <c r="BD203" s="1"/>
  <c r="BO203"/>
  <c r="BN203"/>
  <c r="BM203"/>
  <c r="BL203"/>
  <c r="BK203"/>
  <c r="BJ203"/>
  <c r="BI203"/>
  <c r="BH203"/>
  <c r="BG203"/>
  <c r="BF203"/>
  <c r="BC203"/>
  <c r="BB203"/>
  <c r="BA203"/>
  <c r="AZ203"/>
  <c r="AY203"/>
  <c r="AX203"/>
  <c r="AW203"/>
  <c r="AV203"/>
  <c r="AU203"/>
  <c r="AT203"/>
  <c r="AS203"/>
  <c r="AP203"/>
  <c r="AD203" s="1"/>
  <c r="AO203"/>
  <c r="AN203"/>
  <c r="AM203"/>
  <c r="AL203"/>
  <c r="AK203"/>
  <c r="AJ203"/>
  <c r="AI203"/>
  <c r="AH203"/>
  <c r="AG203"/>
  <c r="AF203"/>
  <c r="AC203"/>
  <c r="AB203"/>
  <c r="DC202"/>
  <c r="CQ202" s="1"/>
  <c r="DB202"/>
  <c r="DA202"/>
  <c r="CZ202"/>
  <c r="CY202"/>
  <c r="CX202"/>
  <c r="CW202"/>
  <c r="CV202"/>
  <c r="CU202"/>
  <c r="CT202"/>
  <c r="CS202"/>
  <c r="CP202"/>
  <c r="CD202" s="1"/>
  <c r="CO202"/>
  <c r="CN202"/>
  <c r="CM202"/>
  <c r="CL202"/>
  <c r="CK202"/>
  <c r="CJ202"/>
  <c r="CI202"/>
  <c r="CH202"/>
  <c r="CG202"/>
  <c r="CF202"/>
  <c r="CC202"/>
  <c r="BQ202" s="1"/>
  <c r="CB202"/>
  <c r="CA202"/>
  <c r="BZ202"/>
  <c r="BY202"/>
  <c r="BX202"/>
  <c r="BW202"/>
  <c r="BV202"/>
  <c r="BU202"/>
  <c r="BT202"/>
  <c r="BS202"/>
  <c r="BP202"/>
  <c r="BD202" s="1"/>
  <c r="BO202"/>
  <c r="BN202"/>
  <c r="BM202"/>
  <c r="BL202"/>
  <c r="BK202"/>
  <c r="BJ202"/>
  <c r="BI202"/>
  <c r="BH202"/>
  <c r="BG202"/>
  <c r="BF202"/>
  <c r="BC202"/>
  <c r="BB202"/>
  <c r="BA202"/>
  <c r="AZ202"/>
  <c r="AY202"/>
  <c r="AX202"/>
  <c r="AW202"/>
  <c r="AV202"/>
  <c r="AU202"/>
  <c r="AT202"/>
  <c r="AS202"/>
  <c r="AP202"/>
  <c r="AD202" s="1"/>
  <c r="AO202"/>
  <c r="AN202"/>
  <c r="AM202"/>
  <c r="AL202"/>
  <c r="AK202"/>
  <c r="AJ202"/>
  <c r="AI202"/>
  <c r="AH202"/>
  <c r="AG202"/>
  <c r="AF202"/>
  <c r="AC202"/>
  <c r="AB202"/>
  <c r="DC201"/>
  <c r="DB201"/>
  <c r="DA201"/>
  <c r="CZ201"/>
  <c r="CY201"/>
  <c r="CX201"/>
  <c r="CW201"/>
  <c r="CV201"/>
  <c r="CU201"/>
  <c r="CT201"/>
  <c r="CS201"/>
  <c r="CP201"/>
  <c r="CD201" s="1"/>
  <c r="CO201"/>
  <c r="CN201"/>
  <c r="CM201"/>
  <c r="CL201"/>
  <c r="CK201"/>
  <c r="CJ201"/>
  <c r="CI201"/>
  <c r="CH201"/>
  <c r="CG201"/>
  <c r="CF201"/>
  <c r="CC201"/>
  <c r="BQ201" s="1"/>
  <c r="CB201"/>
  <c r="CA201"/>
  <c r="BZ201"/>
  <c r="BY201"/>
  <c r="BX201"/>
  <c r="BW201"/>
  <c r="BV201"/>
  <c r="BU201"/>
  <c r="BT201"/>
  <c r="BS201"/>
  <c r="BP201"/>
  <c r="BD201" s="1"/>
  <c r="BO201"/>
  <c r="BN201"/>
  <c r="BM201"/>
  <c r="BL201"/>
  <c r="BK201"/>
  <c r="BJ201"/>
  <c r="BI201"/>
  <c r="BH201"/>
  <c r="BG201"/>
  <c r="BF201"/>
  <c r="BC201"/>
  <c r="BB201"/>
  <c r="BA201"/>
  <c r="AZ201"/>
  <c r="AY201"/>
  <c r="AX201"/>
  <c r="AW201"/>
  <c r="AV201"/>
  <c r="AU201"/>
  <c r="AT201"/>
  <c r="AS201"/>
  <c r="AP201"/>
  <c r="AD201" s="1"/>
  <c r="AO201"/>
  <c r="AN201"/>
  <c r="AM201"/>
  <c r="AL201"/>
  <c r="AK201"/>
  <c r="AJ201"/>
  <c r="AI201"/>
  <c r="AH201"/>
  <c r="AG201"/>
  <c r="AF201"/>
  <c r="AC201"/>
  <c r="AB201"/>
  <c r="DC200"/>
  <c r="CQ200" s="1"/>
  <c r="DB200"/>
  <c r="DA200"/>
  <c r="CZ200"/>
  <c r="CY200"/>
  <c r="CX200"/>
  <c r="CW200"/>
  <c r="CV200"/>
  <c r="CU200"/>
  <c r="CT200"/>
  <c r="CS200"/>
  <c r="CP200"/>
  <c r="CD200" s="1"/>
  <c r="CO200"/>
  <c r="CN200"/>
  <c r="CM200"/>
  <c r="CL200"/>
  <c r="CK200"/>
  <c r="CJ200"/>
  <c r="CI200"/>
  <c r="CH200"/>
  <c r="CG200"/>
  <c r="CF200"/>
  <c r="CC200"/>
  <c r="BQ200" s="1"/>
  <c r="CB200"/>
  <c r="CA200"/>
  <c r="BZ200"/>
  <c r="BY200"/>
  <c r="BX200"/>
  <c r="BW200"/>
  <c r="BV200"/>
  <c r="BU200"/>
  <c r="BT200"/>
  <c r="BS200"/>
  <c r="BP200"/>
  <c r="BD200" s="1"/>
  <c r="BO200"/>
  <c r="BN200"/>
  <c r="BM200"/>
  <c r="BL200"/>
  <c r="BK200"/>
  <c r="BJ200"/>
  <c r="BI200"/>
  <c r="BH200"/>
  <c r="BG200"/>
  <c r="BF200"/>
  <c r="BC200"/>
  <c r="BB200"/>
  <c r="BA200"/>
  <c r="AZ200"/>
  <c r="AY200"/>
  <c r="AX200"/>
  <c r="AW200"/>
  <c r="AV200"/>
  <c r="AU200"/>
  <c r="AT200"/>
  <c r="AS200"/>
  <c r="AP200"/>
  <c r="AD200" s="1"/>
  <c r="AO200"/>
  <c r="AN200"/>
  <c r="AM200"/>
  <c r="AL200"/>
  <c r="AK200"/>
  <c r="AJ200"/>
  <c r="AI200"/>
  <c r="AH200"/>
  <c r="AG200"/>
  <c r="AF200"/>
  <c r="AC200"/>
  <c r="AB200"/>
  <c r="DC199"/>
  <c r="CQ199" s="1"/>
  <c r="DB199"/>
  <c r="DA199"/>
  <c r="CZ199"/>
  <c r="CY199"/>
  <c r="CX199"/>
  <c r="CW199"/>
  <c r="CV199"/>
  <c r="CU199"/>
  <c r="CT199"/>
  <c r="CS199"/>
  <c r="CP199"/>
  <c r="CD199" s="1"/>
  <c r="CO199"/>
  <c r="CN199"/>
  <c r="CM199"/>
  <c r="CL199"/>
  <c r="CK199"/>
  <c r="CJ199"/>
  <c r="CI199"/>
  <c r="CH199"/>
  <c r="CG199"/>
  <c r="CF199"/>
  <c r="CC199"/>
  <c r="BQ199" s="1"/>
  <c r="CB199"/>
  <c r="CA199"/>
  <c r="BZ199"/>
  <c r="BY199"/>
  <c r="BX199"/>
  <c r="BW199"/>
  <c r="BV199"/>
  <c r="BU199"/>
  <c r="BT199"/>
  <c r="BS199"/>
  <c r="BP199"/>
  <c r="BD199" s="1"/>
  <c r="BO199"/>
  <c r="BN199"/>
  <c r="BM199"/>
  <c r="BL199"/>
  <c r="BK199"/>
  <c r="BJ199"/>
  <c r="BI199"/>
  <c r="BH199"/>
  <c r="BG199"/>
  <c r="BF199"/>
  <c r="BC199"/>
  <c r="BB199"/>
  <c r="BA199"/>
  <c r="AZ199"/>
  <c r="AY199"/>
  <c r="AX199"/>
  <c r="AW199"/>
  <c r="AV199"/>
  <c r="AU199"/>
  <c r="AT199"/>
  <c r="AS199"/>
  <c r="AP199"/>
  <c r="AD199" s="1"/>
  <c r="AO199"/>
  <c r="AN199"/>
  <c r="AM199"/>
  <c r="AL199"/>
  <c r="AK199"/>
  <c r="AJ199"/>
  <c r="AI199"/>
  <c r="AH199"/>
  <c r="AG199"/>
  <c r="AF199"/>
  <c r="AC199"/>
  <c r="AB199"/>
  <c r="DC198"/>
  <c r="CQ198" s="1"/>
  <c r="DB198"/>
  <c r="DA198"/>
  <c r="CZ198"/>
  <c r="CY198"/>
  <c r="CX198"/>
  <c r="CW198"/>
  <c r="CV198"/>
  <c r="CU198"/>
  <c r="CT198"/>
  <c r="CS198"/>
  <c r="CP198"/>
  <c r="CD198" s="1"/>
  <c r="CO198"/>
  <c r="CN198"/>
  <c r="CM198"/>
  <c r="CL198"/>
  <c r="CK198"/>
  <c r="CJ198"/>
  <c r="CI198"/>
  <c r="CH198"/>
  <c r="CG198"/>
  <c r="CF198"/>
  <c r="CC198"/>
  <c r="BQ198" s="1"/>
  <c r="CB198"/>
  <c r="CA198"/>
  <c r="BZ198"/>
  <c r="BY198"/>
  <c r="BX198"/>
  <c r="BW198"/>
  <c r="BV198"/>
  <c r="BU198"/>
  <c r="BT198"/>
  <c r="BS198"/>
  <c r="BP198"/>
  <c r="BD198" s="1"/>
  <c r="BO198"/>
  <c r="BN198"/>
  <c r="BM198"/>
  <c r="BL198"/>
  <c r="BK198"/>
  <c r="BJ198"/>
  <c r="BI198"/>
  <c r="BH198"/>
  <c r="BG198"/>
  <c r="BF198"/>
  <c r="BC198"/>
  <c r="BB198"/>
  <c r="BA198"/>
  <c r="AZ198"/>
  <c r="AY198"/>
  <c r="AX198"/>
  <c r="AW198"/>
  <c r="AV198"/>
  <c r="AU198"/>
  <c r="AT198"/>
  <c r="AS198"/>
  <c r="AP198"/>
  <c r="AD198" s="1"/>
  <c r="AO198"/>
  <c r="AN198"/>
  <c r="AM198"/>
  <c r="AL198"/>
  <c r="AK198"/>
  <c r="AJ198"/>
  <c r="AI198"/>
  <c r="AH198"/>
  <c r="AG198"/>
  <c r="AF198"/>
  <c r="AC198"/>
  <c r="AB198"/>
  <c r="DC197"/>
  <c r="CQ197" s="1"/>
  <c r="DB197"/>
  <c r="DA197"/>
  <c r="CZ197"/>
  <c r="CY197"/>
  <c r="CX197"/>
  <c r="CW197"/>
  <c r="CV197"/>
  <c r="CU197"/>
  <c r="CT197"/>
  <c r="CS197"/>
  <c r="CP197"/>
  <c r="CD197" s="1"/>
  <c r="CO197"/>
  <c r="CN197"/>
  <c r="CM197"/>
  <c r="CL197"/>
  <c r="CK197"/>
  <c r="CJ197"/>
  <c r="CI197"/>
  <c r="CH197"/>
  <c r="CG197"/>
  <c r="CF197"/>
  <c r="CC197"/>
  <c r="CB197"/>
  <c r="CA197"/>
  <c r="BZ197"/>
  <c r="BY197"/>
  <c r="BX197"/>
  <c r="BW197"/>
  <c r="BV197"/>
  <c r="BU197"/>
  <c r="BT197"/>
  <c r="BS197"/>
  <c r="BP197"/>
  <c r="BD197" s="1"/>
  <c r="BO197"/>
  <c r="BN197"/>
  <c r="BM197"/>
  <c r="BL197"/>
  <c r="BK197"/>
  <c r="BJ197"/>
  <c r="BI197"/>
  <c r="BH197"/>
  <c r="BG197"/>
  <c r="BF197"/>
  <c r="BC197"/>
  <c r="BB197"/>
  <c r="BA197"/>
  <c r="AZ197"/>
  <c r="AY197"/>
  <c r="AX197"/>
  <c r="AW197"/>
  <c r="AV197"/>
  <c r="AU197"/>
  <c r="AT197"/>
  <c r="AS197"/>
  <c r="AP197"/>
  <c r="AD197" s="1"/>
  <c r="AO197"/>
  <c r="AN197"/>
  <c r="AM197"/>
  <c r="AL197"/>
  <c r="AK197"/>
  <c r="AJ197"/>
  <c r="AI197"/>
  <c r="AH197"/>
  <c r="AG197"/>
  <c r="AF197"/>
  <c r="AC197"/>
  <c r="AB197"/>
  <c r="DC196"/>
  <c r="CQ196" s="1"/>
  <c r="DB196"/>
  <c r="DA196"/>
  <c r="CZ196"/>
  <c r="CY196"/>
  <c r="CX196"/>
  <c r="CW196"/>
  <c r="CV196"/>
  <c r="CU196"/>
  <c r="CT196"/>
  <c r="CS196"/>
  <c r="CP196"/>
  <c r="CD196" s="1"/>
  <c r="CO196"/>
  <c r="CN196"/>
  <c r="CM196"/>
  <c r="CL196"/>
  <c r="CK196"/>
  <c r="CJ196"/>
  <c r="CI196"/>
  <c r="CH196"/>
  <c r="CG196"/>
  <c r="CF196"/>
  <c r="CC196"/>
  <c r="CB196"/>
  <c r="CA196"/>
  <c r="BZ196"/>
  <c r="BY196"/>
  <c r="BX196"/>
  <c r="BW196"/>
  <c r="BV196"/>
  <c r="BU196"/>
  <c r="BT196"/>
  <c r="BS196"/>
  <c r="BP196"/>
  <c r="BD196" s="1"/>
  <c r="BO196"/>
  <c r="BN196"/>
  <c r="BM196"/>
  <c r="BL196"/>
  <c r="BK196"/>
  <c r="BJ196"/>
  <c r="BI196"/>
  <c r="BH196"/>
  <c r="BG196"/>
  <c r="BF196"/>
  <c r="BC196"/>
  <c r="BB196"/>
  <c r="BA196"/>
  <c r="AZ196"/>
  <c r="AY196"/>
  <c r="AX196"/>
  <c r="AW196"/>
  <c r="AV196"/>
  <c r="AU196"/>
  <c r="AT196"/>
  <c r="AS196"/>
  <c r="AP196"/>
  <c r="AD196" s="1"/>
  <c r="AO196"/>
  <c r="AN196"/>
  <c r="AM196"/>
  <c r="AL196"/>
  <c r="AK196"/>
  <c r="AJ196"/>
  <c r="AI196"/>
  <c r="AH196"/>
  <c r="AG196"/>
  <c r="AF196"/>
  <c r="AC196"/>
  <c r="AB196"/>
  <c r="DC195"/>
  <c r="CQ195" s="1"/>
  <c r="DB195"/>
  <c r="DA195"/>
  <c r="CZ195"/>
  <c r="CY195"/>
  <c r="CX195"/>
  <c r="CW195"/>
  <c r="CV195"/>
  <c r="CU195"/>
  <c r="CT195"/>
  <c r="CS195"/>
  <c r="CP195"/>
  <c r="CD195" s="1"/>
  <c r="CO195"/>
  <c r="CN195"/>
  <c r="CM195"/>
  <c r="CL195"/>
  <c r="CK195"/>
  <c r="CJ195"/>
  <c r="CI195"/>
  <c r="CH195"/>
  <c r="CG195"/>
  <c r="CF195"/>
  <c r="CC195"/>
  <c r="BQ195" s="1"/>
  <c r="CB195"/>
  <c r="CA195"/>
  <c r="BZ195"/>
  <c r="BY195"/>
  <c r="BX195"/>
  <c r="BW195"/>
  <c r="BV195"/>
  <c r="BU195"/>
  <c r="BT195"/>
  <c r="BS195"/>
  <c r="BP195"/>
  <c r="BD195" s="1"/>
  <c r="BO195"/>
  <c r="BN195"/>
  <c r="BM195"/>
  <c r="BL195"/>
  <c r="BK195"/>
  <c r="BJ195"/>
  <c r="BI195"/>
  <c r="BH195"/>
  <c r="BG195"/>
  <c r="BF195"/>
  <c r="BC195"/>
  <c r="BB195"/>
  <c r="BA195"/>
  <c r="AZ195"/>
  <c r="AY195"/>
  <c r="AX195"/>
  <c r="AW195"/>
  <c r="AV195"/>
  <c r="AU195"/>
  <c r="AT195"/>
  <c r="AS195"/>
  <c r="AP195"/>
  <c r="AD195" s="1"/>
  <c r="AO195"/>
  <c r="AN195"/>
  <c r="AM195"/>
  <c r="AL195"/>
  <c r="AK195"/>
  <c r="AJ195"/>
  <c r="AI195"/>
  <c r="AH195"/>
  <c r="AG195"/>
  <c r="AF195"/>
  <c r="AC195"/>
  <c r="AB195"/>
  <c r="DC194"/>
  <c r="CQ194" s="1"/>
  <c r="DB194"/>
  <c r="DA194"/>
  <c r="CZ194"/>
  <c r="CY194"/>
  <c r="CX194"/>
  <c r="CW194"/>
  <c r="CV194"/>
  <c r="CU194"/>
  <c r="CT194"/>
  <c r="CS194"/>
  <c r="CP194"/>
  <c r="CD194" s="1"/>
  <c r="CO194"/>
  <c r="CN194"/>
  <c r="CM194"/>
  <c r="CL194"/>
  <c r="CK194"/>
  <c r="CJ194"/>
  <c r="CI194"/>
  <c r="CH194"/>
  <c r="CG194"/>
  <c r="CF194"/>
  <c r="CC194"/>
  <c r="CB194"/>
  <c r="CA194"/>
  <c r="BZ194"/>
  <c r="BY194"/>
  <c r="BX194"/>
  <c r="BW194"/>
  <c r="BV194"/>
  <c r="BU194"/>
  <c r="BT194"/>
  <c r="BS194"/>
  <c r="BP194"/>
  <c r="BD194" s="1"/>
  <c r="BO194"/>
  <c r="BN194"/>
  <c r="BM194"/>
  <c r="BL194"/>
  <c r="BK194"/>
  <c r="BJ194"/>
  <c r="BI194"/>
  <c r="BH194"/>
  <c r="BG194"/>
  <c r="BF194"/>
  <c r="BC194"/>
  <c r="BB194"/>
  <c r="BA194"/>
  <c r="AZ194"/>
  <c r="AY194"/>
  <c r="AX194"/>
  <c r="AW194"/>
  <c r="AV194"/>
  <c r="AU194"/>
  <c r="AT194"/>
  <c r="AS194"/>
  <c r="AP194"/>
  <c r="AD194" s="1"/>
  <c r="AO194"/>
  <c r="AN194"/>
  <c r="AM194"/>
  <c r="AL194"/>
  <c r="AK194"/>
  <c r="AJ194"/>
  <c r="AI194"/>
  <c r="AH194"/>
  <c r="AG194"/>
  <c r="AF194"/>
  <c r="AC194"/>
  <c r="AB194"/>
  <c r="DC193"/>
  <c r="CQ193" s="1"/>
  <c r="DB193"/>
  <c r="DA193"/>
  <c r="CZ193"/>
  <c r="CY193"/>
  <c r="CX193"/>
  <c r="CW193"/>
  <c r="CV193"/>
  <c r="CU193"/>
  <c r="CT193"/>
  <c r="CS193"/>
  <c r="CP193"/>
  <c r="CD193" s="1"/>
  <c r="CO193"/>
  <c r="CN193"/>
  <c r="CM193"/>
  <c r="CL193"/>
  <c r="CK193"/>
  <c r="CJ193"/>
  <c r="CI193"/>
  <c r="CH193"/>
  <c r="CG193"/>
  <c r="CF193"/>
  <c r="CC193"/>
  <c r="CB193"/>
  <c r="CA193"/>
  <c r="BZ193"/>
  <c r="BY193"/>
  <c r="BX193"/>
  <c r="BW193"/>
  <c r="BV193"/>
  <c r="BU193"/>
  <c r="BT193"/>
  <c r="BS193"/>
  <c r="BP193"/>
  <c r="BD193" s="1"/>
  <c r="BO193"/>
  <c r="BN193"/>
  <c r="BM193"/>
  <c r="BL193"/>
  <c r="BK193"/>
  <c r="BJ193"/>
  <c r="BI193"/>
  <c r="BH193"/>
  <c r="BG193"/>
  <c r="BF193"/>
  <c r="BC193"/>
  <c r="BB193"/>
  <c r="BA193"/>
  <c r="AZ193"/>
  <c r="AY193"/>
  <c r="AX193"/>
  <c r="AW193"/>
  <c r="AV193"/>
  <c r="AU193"/>
  <c r="AT193"/>
  <c r="AS193"/>
  <c r="AP193"/>
  <c r="AD193" s="1"/>
  <c r="AO193"/>
  <c r="AN193"/>
  <c r="AM193"/>
  <c r="AL193"/>
  <c r="AK193"/>
  <c r="AJ193"/>
  <c r="AI193"/>
  <c r="AH193"/>
  <c r="AG193"/>
  <c r="AF193"/>
  <c r="AC193"/>
  <c r="AB193"/>
  <c r="DC192"/>
  <c r="CQ192" s="1"/>
  <c r="DB192"/>
  <c r="DA192"/>
  <c r="CZ192"/>
  <c r="CY192"/>
  <c r="CX192"/>
  <c r="CW192"/>
  <c r="CV192"/>
  <c r="CU192"/>
  <c r="CT192"/>
  <c r="CS192"/>
  <c r="CP192"/>
  <c r="CD192" s="1"/>
  <c r="CO192"/>
  <c r="CN192"/>
  <c r="CM192"/>
  <c r="CL192"/>
  <c r="CK192"/>
  <c r="CJ192"/>
  <c r="CI192"/>
  <c r="CH192"/>
  <c r="CG192"/>
  <c r="CF192"/>
  <c r="CC192"/>
  <c r="CB192"/>
  <c r="CA192"/>
  <c r="BZ192"/>
  <c r="BY192"/>
  <c r="BX192"/>
  <c r="BW192"/>
  <c r="BV192"/>
  <c r="BU192"/>
  <c r="BT192"/>
  <c r="BS192"/>
  <c r="BP192"/>
  <c r="BD192" s="1"/>
  <c r="BO192"/>
  <c r="BN192"/>
  <c r="BM192"/>
  <c r="BL192"/>
  <c r="BK192"/>
  <c r="BJ192"/>
  <c r="BI192"/>
  <c r="BH192"/>
  <c r="BG192"/>
  <c r="BF192"/>
  <c r="BC192"/>
  <c r="BB192"/>
  <c r="BA192"/>
  <c r="AZ192"/>
  <c r="AY192"/>
  <c r="AX192"/>
  <c r="AW192"/>
  <c r="AV192"/>
  <c r="AU192"/>
  <c r="AT192"/>
  <c r="AS192"/>
  <c r="AP192"/>
  <c r="AD192" s="1"/>
  <c r="AO192"/>
  <c r="AN192"/>
  <c r="AM192"/>
  <c r="AL192"/>
  <c r="AK192"/>
  <c r="AJ192"/>
  <c r="AI192"/>
  <c r="AH192"/>
  <c r="AG192"/>
  <c r="AF192"/>
  <c r="AC192"/>
  <c r="AB192"/>
  <c r="DC191"/>
  <c r="CQ191" s="1"/>
  <c r="DB191"/>
  <c r="DA191"/>
  <c r="CZ191"/>
  <c r="CY191"/>
  <c r="CX191"/>
  <c r="CW191"/>
  <c r="CV191"/>
  <c r="CU191"/>
  <c r="CT191"/>
  <c r="CS191"/>
  <c r="CP191"/>
  <c r="CD191" s="1"/>
  <c r="CO191"/>
  <c r="CN191"/>
  <c r="CM191"/>
  <c r="CL191"/>
  <c r="CK191"/>
  <c r="CJ191"/>
  <c r="CI191"/>
  <c r="CH191"/>
  <c r="CG191"/>
  <c r="CF191"/>
  <c r="CC191"/>
  <c r="BQ191" s="1"/>
  <c r="CB191"/>
  <c r="CA191"/>
  <c r="BZ191"/>
  <c r="BY191"/>
  <c r="BX191"/>
  <c r="BW191"/>
  <c r="BV191"/>
  <c r="BU191"/>
  <c r="BT191"/>
  <c r="BS191"/>
  <c r="BP191"/>
  <c r="BD191" s="1"/>
  <c r="BO191"/>
  <c r="BN191"/>
  <c r="BM191"/>
  <c r="BL191"/>
  <c r="BK191"/>
  <c r="BJ191"/>
  <c r="BI191"/>
  <c r="BH191"/>
  <c r="BG191"/>
  <c r="BF191"/>
  <c r="BC191"/>
  <c r="BB191"/>
  <c r="BA191"/>
  <c r="AZ191"/>
  <c r="AY191"/>
  <c r="AX191"/>
  <c r="AW191"/>
  <c r="AV191"/>
  <c r="AU191"/>
  <c r="AT191"/>
  <c r="AS191"/>
  <c r="AP191"/>
  <c r="AD191" s="1"/>
  <c r="AO191"/>
  <c r="AN191"/>
  <c r="AM191"/>
  <c r="AL191"/>
  <c r="AK191"/>
  <c r="AJ191"/>
  <c r="AI191"/>
  <c r="AH191"/>
  <c r="AG191"/>
  <c r="AF191"/>
  <c r="AC191"/>
  <c r="AB191"/>
  <c r="DC190"/>
  <c r="CQ190" s="1"/>
  <c r="DB190"/>
  <c r="DA190"/>
  <c r="CZ190"/>
  <c r="CY190"/>
  <c r="CX190"/>
  <c r="CW190"/>
  <c r="CV190"/>
  <c r="CU190"/>
  <c r="CT190"/>
  <c r="CS190"/>
  <c r="CP190"/>
  <c r="CD190" s="1"/>
  <c r="CO190"/>
  <c r="CN190"/>
  <c r="CM190"/>
  <c r="CL190"/>
  <c r="CK190"/>
  <c r="CJ190"/>
  <c r="CI190"/>
  <c r="CH190"/>
  <c r="CG190"/>
  <c r="CF190"/>
  <c r="CC190"/>
  <c r="BQ190" s="1"/>
  <c r="CB190"/>
  <c r="CA190"/>
  <c r="BZ190"/>
  <c r="BY190"/>
  <c r="BX190"/>
  <c r="BW190"/>
  <c r="BV190"/>
  <c r="BU190"/>
  <c r="BT190"/>
  <c r="BS190"/>
  <c r="BP190"/>
  <c r="BD190" s="1"/>
  <c r="BO190"/>
  <c r="BN190"/>
  <c r="BM190"/>
  <c r="BL190"/>
  <c r="BK190"/>
  <c r="BJ190"/>
  <c r="BI190"/>
  <c r="BH190"/>
  <c r="BG190"/>
  <c r="BF190"/>
  <c r="BC190"/>
  <c r="BB190"/>
  <c r="BA190"/>
  <c r="AZ190"/>
  <c r="AY190"/>
  <c r="AX190"/>
  <c r="AW190"/>
  <c r="AV190"/>
  <c r="AU190"/>
  <c r="AT190"/>
  <c r="AS190"/>
  <c r="AP190"/>
  <c r="AD190" s="1"/>
  <c r="AO190"/>
  <c r="AN190"/>
  <c r="AM190"/>
  <c r="AL190"/>
  <c r="AK190"/>
  <c r="AJ190"/>
  <c r="AI190"/>
  <c r="AH190"/>
  <c r="AG190"/>
  <c r="AF190"/>
  <c r="AC190"/>
  <c r="AB190"/>
  <c r="DC189"/>
  <c r="CQ189" s="1"/>
  <c r="DB189"/>
  <c r="DA189"/>
  <c r="CZ189"/>
  <c r="CY189"/>
  <c r="CX189"/>
  <c r="CW189"/>
  <c r="CV189"/>
  <c r="CU189"/>
  <c r="CT189"/>
  <c r="CS189"/>
  <c r="CP189"/>
  <c r="CD189" s="1"/>
  <c r="CO189"/>
  <c r="CN189"/>
  <c r="CM189"/>
  <c r="CL189"/>
  <c r="CK189"/>
  <c r="CJ189"/>
  <c r="CI189"/>
  <c r="CH189"/>
  <c r="CG189"/>
  <c r="CF189"/>
  <c r="CC189"/>
  <c r="CB189"/>
  <c r="CA189"/>
  <c r="BZ189"/>
  <c r="BY189"/>
  <c r="BX189"/>
  <c r="BW189"/>
  <c r="BV189"/>
  <c r="BU189"/>
  <c r="BT189"/>
  <c r="BS189"/>
  <c r="BP189"/>
  <c r="BD189" s="1"/>
  <c r="BO189"/>
  <c r="BN189"/>
  <c r="BM189"/>
  <c r="BL189"/>
  <c r="BK189"/>
  <c r="BJ189"/>
  <c r="BI189"/>
  <c r="BH189"/>
  <c r="BG189"/>
  <c r="BF189"/>
  <c r="BC189"/>
  <c r="BB189"/>
  <c r="BA189"/>
  <c r="AZ189"/>
  <c r="AY189"/>
  <c r="AX189"/>
  <c r="AW189"/>
  <c r="AV189"/>
  <c r="AU189"/>
  <c r="AT189"/>
  <c r="AS189"/>
  <c r="AP189"/>
  <c r="AD189" s="1"/>
  <c r="AO189"/>
  <c r="AN189"/>
  <c r="AM189"/>
  <c r="AL189"/>
  <c r="AK189"/>
  <c r="AJ189"/>
  <c r="AI189"/>
  <c r="AH189"/>
  <c r="AG189"/>
  <c r="AF189"/>
  <c r="AC189"/>
  <c r="AB189"/>
  <c r="DC188"/>
  <c r="CQ188" s="1"/>
  <c r="DB188"/>
  <c r="DA188"/>
  <c r="CZ188"/>
  <c r="CY188"/>
  <c r="CX188"/>
  <c r="CW188"/>
  <c r="CV188"/>
  <c r="CU188"/>
  <c r="CT188"/>
  <c r="CS188"/>
  <c r="CP188"/>
  <c r="CD188" s="1"/>
  <c r="CO188"/>
  <c r="CN188"/>
  <c r="CM188"/>
  <c r="CL188"/>
  <c r="CK188"/>
  <c r="CJ188"/>
  <c r="CI188"/>
  <c r="CH188"/>
  <c r="CG188"/>
  <c r="CF188"/>
  <c r="CC188"/>
  <c r="BQ188" s="1"/>
  <c r="CB188"/>
  <c r="CA188"/>
  <c r="BZ188"/>
  <c r="BY188"/>
  <c r="BX188"/>
  <c r="BW188"/>
  <c r="BV188"/>
  <c r="BU188"/>
  <c r="BT188"/>
  <c r="BS188"/>
  <c r="BP188"/>
  <c r="BD188" s="1"/>
  <c r="BO188"/>
  <c r="BN188"/>
  <c r="BM188"/>
  <c r="BL188"/>
  <c r="BK188"/>
  <c r="BJ188"/>
  <c r="BI188"/>
  <c r="BH188"/>
  <c r="BG188"/>
  <c r="BF188"/>
  <c r="BC188"/>
  <c r="BB188"/>
  <c r="BA188"/>
  <c r="AZ188"/>
  <c r="AY188"/>
  <c r="AX188"/>
  <c r="AW188"/>
  <c r="AV188"/>
  <c r="AU188"/>
  <c r="AT188"/>
  <c r="AS188"/>
  <c r="AP188"/>
  <c r="AD188" s="1"/>
  <c r="AO188"/>
  <c r="AN188"/>
  <c r="AM188"/>
  <c r="AL188"/>
  <c r="AK188"/>
  <c r="AJ188"/>
  <c r="AI188"/>
  <c r="AH188"/>
  <c r="AG188"/>
  <c r="AF188"/>
  <c r="AC188"/>
  <c r="AB188"/>
  <c r="DC187"/>
  <c r="CQ187" s="1"/>
  <c r="DB187"/>
  <c r="DA187"/>
  <c r="CZ187"/>
  <c r="CY187"/>
  <c r="CX187"/>
  <c r="CW187"/>
  <c r="CV187"/>
  <c r="CU187"/>
  <c r="CT187"/>
  <c r="CS187"/>
  <c r="CP187"/>
  <c r="CD187" s="1"/>
  <c r="CO187"/>
  <c r="CN187"/>
  <c r="CM187"/>
  <c r="CL187"/>
  <c r="CK187"/>
  <c r="CJ187"/>
  <c r="CI187"/>
  <c r="CH187"/>
  <c r="CG187"/>
  <c r="CF187"/>
  <c r="CC187"/>
  <c r="CB187"/>
  <c r="CA187"/>
  <c r="BZ187"/>
  <c r="BY187"/>
  <c r="BX187"/>
  <c r="BW187"/>
  <c r="BV187"/>
  <c r="BU187"/>
  <c r="BT187"/>
  <c r="BS187"/>
  <c r="BP187"/>
  <c r="BD187" s="1"/>
  <c r="BO187"/>
  <c r="BN187"/>
  <c r="BM187"/>
  <c r="BL187"/>
  <c r="BK187"/>
  <c r="BJ187"/>
  <c r="BI187"/>
  <c r="BH187"/>
  <c r="BG187"/>
  <c r="BF187"/>
  <c r="BC187"/>
  <c r="BB187"/>
  <c r="BA187"/>
  <c r="AZ187"/>
  <c r="AY187"/>
  <c r="AX187"/>
  <c r="AW187"/>
  <c r="AV187"/>
  <c r="AU187"/>
  <c r="AT187"/>
  <c r="AS187"/>
  <c r="AP187"/>
  <c r="AD187" s="1"/>
  <c r="AO187"/>
  <c r="AN187"/>
  <c r="AM187"/>
  <c r="AL187"/>
  <c r="AK187"/>
  <c r="AJ187"/>
  <c r="AI187"/>
  <c r="AH187"/>
  <c r="AG187"/>
  <c r="AF187"/>
  <c r="AC187"/>
  <c r="AB187"/>
  <c r="DC186"/>
  <c r="CQ186" s="1"/>
  <c r="DB186"/>
  <c r="DA186"/>
  <c r="CZ186"/>
  <c r="CY186"/>
  <c r="CX186"/>
  <c r="CW186"/>
  <c r="CV186"/>
  <c r="CU186"/>
  <c r="CT186"/>
  <c r="CS186"/>
  <c r="CP186"/>
  <c r="CD186" s="1"/>
  <c r="CO186"/>
  <c r="CN186"/>
  <c r="CM186"/>
  <c r="CL186"/>
  <c r="CK186"/>
  <c r="CJ186"/>
  <c r="CI186"/>
  <c r="CH186"/>
  <c r="CG186"/>
  <c r="CF186"/>
  <c r="CC186"/>
  <c r="CB186"/>
  <c r="CA186"/>
  <c r="BZ186"/>
  <c r="BY186"/>
  <c r="BX186"/>
  <c r="BW186"/>
  <c r="BV186"/>
  <c r="BU186"/>
  <c r="BT186"/>
  <c r="BS186"/>
  <c r="BP186"/>
  <c r="BD186" s="1"/>
  <c r="BO186"/>
  <c r="BN186"/>
  <c r="BM186"/>
  <c r="BL186"/>
  <c r="BK186"/>
  <c r="BJ186"/>
  <c r="BI186"/>
  <c r="BH186"/>
  <c r="BG186"/>
  <c r="BF186"/>
  <c r="BC186"/>
  <c r="BB186"/>
  <c r="BA186"/>
  <c r="AZ186"/>
  <c r="AY186"/>
  <c r="AX186"/>
  <c r="AW186"/>
  <c r="AV186"/>
  <c r="AU186"/>
  <c r="AT186"/>
  <c r="AS186"/>
  <c r="AP186"/>
  <c r="AD186" s="1"/>
  <c r="AO186"/>
  <c r="AN186"/>
  <c r="AM186"/>
  <c r="AL186"/>
  <c r="AK186"/>
  <c r="AJ186"/>
  <c r="AI186"/>
  <c r="AH186"/>
  <c r="AG186"/>
  <c r="AF186"/>
  <c r="AC186"/>
  <c r="AB186"/>
  <c r="DC185"/>
  <c r="CQ185" s="1"/>
  <c r="DB185"/>
  <c r="DA185"/>
  <c r="CZ185"/>
  <c r="CY185"/>
  <c r="CX185"/>
  <c r="CW185"/>
  <c r="CV185"/>
  <c r="CU185"/>
  <c r="CT185"/>
  <c r="CS185"/>
  <c r="CP185"/>
  <c r="CD185" s="1"/>
  <c r="CO185"/>
  <c r="CN185"/>
  <c r="CM185"/>
  <c r="CL185"/>
  <c r="CK185"/>
  <c r="CJ185"/>
  <c r="CI185"/>
  <c r="CH185"/>
  <c r="CG185"/>
  <c r="CF185"/>
  <c r="CC185"/>
  <c r="CB185"/>
  <c r="CA185"/>
  <c r="BZ185"/>
  <c r="BY185"/>
  <c r="BX185"/>
  <c r="BW185"/>
  <c r="BV185"/>
  <c r="BU185"/>
  <c r="BT185"/>
  <c r="BS185"/>
  <c r="BP185"/>
  <c r="BD185" s="1"/>
  <c r="BO185"/>
  <c r="BN185"/>
  <c r="BM185"/>
  <c r="BL185"/>
  <c r="BK185"/>
  <c r="BJ185"/>
  <c r="BI185"/>
  <c r="BH185"/>
  <c r="BG185"/>
  <c r="BF185"/>
  <c r="BC185"/>
  <c r="BB185"/>
  <c r="BA185"/>
  <c r="AZ185"/>
  <c r="AY185"/>
  <c r="AX185"/>
  <c r="AW185"/>
  <c r="AV185"/>
  <c r="AU185"/>
  <c r="AT185"/>
  <c r="AS185"/>
  <c r="AP185"/>
  <c r="AD185" s="1"/>
  <c r="AO185"/>
  <c r="AN185"/>
  <c r="AM185"/>
  <c r="AL185"/>
  <c r="AK185"/>
  <c r="AJ185"/>
  <c r="AI185"/>
  <c r="AH185"/>
  <c r="AG185"/>
  <c r="AF185"/>
  <c r="AC185"/>
  <c r="AB185"/>
  <c r="DC184"/>
  <c r="CQ184" s="1"/>
  <c r="DB184"/>
  <c r="DA184"/>
  <c r="CZ184"/>
  <c r="CY184"/>
  <c r="CX184"/>
  <c r="CW184"/>
  <c r="CV184"/>
  <c r="CU184"/>
  <c r="CT184"/>
  <c r="CS184"/>
  <c r="CP184"/>
  <c r="CD184" s="1"/>
  <c r="CO184"/>
  <c r="CN184"/>
  <c r="CM184"/>
  <c r="CL184"/>
  <c r="CK184"/>
  <c r="CJ184"/>
  <c r="CI184"/>
  <c r="CH184"/>
  <c r="CG184"/>
  <c r="CF184"/>
  <c r="CC184"/>
  <c r="CB184"/>
  <c r="CA184"/>
  <c r="BZ184"/>
  <c r="BY184"/>
  <c r="BX184"/>
  <c r="BW184"/>
  <c r="BV184"/>
  <c r="BU184"/>
  <c r="BT184"/>
  <c r="BS184"/>
  <c r="BP184"/>
  <c r="BD184" s="1"/>
  <c r="BO184"/>
  <c r="BN184"/>
  <c r="BM184"/>
  <c r="BL184"/>
  <c r="BK184"/>
  <c r="BJ184"/>
  <c r="BI184"/>
  <c r="BH184"/>
  <c r="BG184"/>
  <c r="BF184"/>
  <c r="BC184"/>
  <c r="BB184"/>
  <c r="BA184"/>
  <c r="AZ184"/>
  <c r="AY184"/>
  <c r="AX184"/>
  <c r="AW184"/>
  <c r="AV184"/>
  <c r="AU184"/>
  <c r="AT184"/>
  <c r="AS184"/>
  <c r="AP184"/>
  <c r="AD184" s="1"/>
  <c r="AO184"/>
  <c r="AN184"/>
  <c r="AM184"/>
  <c r="AL184"/>
  <c r="AK184"/>
  <c r="AJ184"/>
  <c r="AI184"/>
  <c r="AH184"/>
  <c r="AG184"/>
  <c r="AF184"/>
  <c r="AC184"/>
  <c r="AB184"/>
  <c r="DC183"/>
  <c r="CQ183" s="1"/>
  <c r="DB183"/>
  <c r="DA183"/>
  <c r="CZ183"/>
  <c r="CY183"/>
  <c r="CX183"/>
  <c r="CW183"/>
  <c r="CV183"/>
  <c r="CU183"/>
  <c r="CT183"/>
  <c r="CS183"/>
  <c r="CP183"/>
  <c r="CD183" s="1"/>
  <c r="CO183"/>
  <c r="CN183"/>
  <c r="CM183"/>
  <c r="CL183"/>
  <c r="CK183"/>
  <c r="CJ183"/>
  <c r="CI183"/>
  <c r="CH183"/>
  <c r="CG183"/>
  <c r="CF183"/>
  <c r="CC183"/>
  <c r="CB183"/>
  <c r="CA183"/>
  <c r="BZ183"/>
  <c r="BY183"/>
  <c r="BX183"/>
  <c r="BW183"/>
  <c r="BV183"/>
  <c r="BU183"/>
  <c r="BT183"/>
  <c r="BS183"/>
  <c r="BP183"/>
  <c r="BD183" s="1"/>
  <c r="BO183"/>
  <c r="BN183"/>
  <c r="BM183"/>
  <c r="BL183"/>
  <c r="BK183"/>
  <c r="BJ183"/>
  <c r="BI183"/>
  <c r="BH183"/>
  <c r="BG183"/>
  <c r="BF183"/>
  <c r="BC183"/>
  <c r="BB183"/>
  <c r="BA183"/>
  <c r="AZ183"/>
  <c r="AY183"/>
  <c r="AX183"/>
  <c r="AW183"/>
  <c r="AV183"/>
  <c r="AU183"/>
  <c r="AT183"/>
  <c r="AS183"/>
  <c r="AP183"/>
  <c r="AD183" s="1"/>
  <c r="AO183"/>
  <c r="AN183"/>
  <c r="AM183"/>
  <c r="AL183"/>
  <c r="AK183"/>
  <c r="AJ183"/>
  <c r="AI183"/>
  <c r="AH183"/>
  <c r="AG183"/>
  <c r="AF183"/>
  <c r="AC183"/>
  <c r="AB183"/>
  <c r="DC182"/>
  <c r="CQ182" s="1"/>
  <c r="DB182"/>
  <c r="DA182"/>
  <c r="CZ182"/>
  <c r="CY182"/>
  <c r="CX182"/>
  <c r="CW182"/>
  <c r="CV182"/>
  <c r="CU182"/>
  <c r="CT182"/>
  <c r="CS182"/>
  <c r="CP182"/>
  <c r="CD182" s="1"/>
  <c r="CO182"/>
  <c r="CN182"/>
  <c r="CM182"/>
  <c r="CL182"/>
  <c r="CK182"/>
  <c r="CJ182"/>
  <c r="CI182"/>
  <c r="CH182"/>
  <c r="CG182"/>
  <c r="CF182"/>
  <c r="CC182"/>
  <c r="CB182"/>
  <c r="CA182"/>
  <c r="BZ182"/>
  <c r="BY182"/>
  <c r="BX182"/>
  <c r="BW182"/>
  <c r="BV182"/>
  <c r="BU182"/>
  <c r="BT182"/>
  <c r="BS182"/>
  <c r="BP182"/>
  <c r="BD182" s="1"/>
  <c r="BO182"/>
  <c r="BN182"/>
  <c r="BM182"/>
  <c r="BL182"/>
  <c r="BK182"/>
  <c r="BJ182"/>
  <c r="BI182"/>
  <c r="BH182"/>
  <c r="BG182"/>
  <c r="BF182"/>
  <c r="BC182"/>
  <c r="BB182"/>
  <c r="BA182"/>
  <c r="AZ182"/>
  <c r="AY182"/>
  <c r="AX182"/>
  <c r="AW182"/>
  <c r="AV182"/>
  <c r="AU182"/>
  <c r="AT182"/>
  <c r="AS182"/>
  <c r="AP182"/>
  <c r="AD182" s="1"/>
  <c r="AO182"/>
  <c r="AN182"/>
  <c r="AM182"/>
  <c r="AL182"/>
  <c r="AK182"/>
  <c r="AJ182"/>
  <c r="AI182"/>
  <c r="AH182"/>
  <c r="AG182"/>
  <c r="AF182"/>
  <c r="AC182"/>
  <c r="AB182"/>
  <c r="DC181"/>
  <c r="CQ181" s="1"/>
  <c r="DB181"/>
  <c r="DA181"/>
  <c r="CZ181"/>
  <c r="CY181"/>
  <c r="CX181"/>
  <c r="CW181"/>
  <c r="CV181"/>
  <c r="CU181"/>
  <c r="CT181"/>
  <c r="CS181"/>
  <c r="CP181"/>
  <c r="CD181" s="1"/>
  <c r="CO181"/>
  <c r="CN181"/>
  <c r="CM181"/>
  <c r="CL181"/>
  <c r="CK181"/>
  <c r="CJ181"/>
  <c r="CI181"/>
  <c r="CH181"/>
  <c r="CG181"/>
  <c r="CF181"/>
  <c r="CC181"/>
  <c r="CB181"/>
  <c r="CA181"/>
  <c r="BZ181"/>
  <c r="BY181"/>
  <c r="BX181"/>
  <c r="BW181"/>
  <c r="BV181"/>
  <c r="BU181"/>
  <c r="BT181"/>
  <c r="BS181"/>
  <c r="BP181"/>
  <c r="BD181" s="1"/>
  <c r="BO181"/>
  <c r="BN181"/>
  <c r="BM181"/>
  <c r="BL181"/>
  <c r="BK181"/>
  <c r="BJ181"/>
  <c r="BI181"/>
  <c r="BH181"/>
  <c r="BG181"/>
  <c r="BF181"/>
  <c r="BC181"/>
  <c r="BB181"/>
  <c r="BA181"/>
  <c r="AZ181"/>
  <c r="AY181"/>
  <c r="AX181"/>
  <c r="AW181"/>
  <c r="AV181"/>
  <c r="AU181"/>
  <c r="AT181"/>
  <c r="AS181"/>
  <c r="AP181"/>
  <c r="AD181" s="1"/>
  <c r="AO181"/>
  <c r="AN181"/>
  <c r="AM181"/>
  <c r="AL181"/>
  <c r="AK181"/>
  <c r="AJ181"/>
  <c r="AI181"/>
  <c r="AH181"/>
  <c r="AG181"/>
  <c r="AF181"/>
  <c r="AC181"/>
  <c r="AB181"/>
  <c r="DC180"/>
  <c r="CQ180" s="1"/>
  <c r="DB180"/>
  <c r="DA180"/>
  <c r="CZ180"/>
  <c r="CY180"/>
  <c r="CX180"/>
  <c r="CW180"/>
  <c r="CV180"/>
  <c r="CU180"/>
  <c r="CT180"/>
  <c r="CS180"/>
  <c r="CP180"/>
  <c r="CD180" s="1"/>
  <c r="CO180"/>
  <c r="CN180"/>
  <c r="CM180"/>
  <c r="CL180"/>
  <c r="CK180"/>
  <c r="CJ180"/>
  <c r="CI180"/>
  <c r="CH180"/>
  <c r="CG180"/>
  <c r="CF180"/>
  <c r="CC180"/>
  <c r="CB180"/>
  <c r="CA180"/>
  <c r="BZ180"/>
  <c r="BY180"/>
  <c r="BX180"/>
  <c r="BW180"/>
  <c r="BV180"/>
  <c r="BU180"/>
  <c r="BT180"/>
  <c r="BS180"/>
  <c r="BP180"/>
  <c r="BD180" s="1"/>
  <c r="BO180"/>
  <c r="BN180"/>
  <c r="BM180"/>
  <c r="BL180"/>
  <c r="BK180"/>
  <c r="BJ180"/>
  <c r="BI180"/>
  <c r="BH180"/>
  <c r="BG180"/>
  <c r="BF180"/>
  <c r="BC180"/>
  <c r="BB180"/>
  <c r="BA180"/>
  <c r="AZ180"/>
  <c r="AY180"/>
  <c r="AX180"/>
  <c r="AW180"/>
  <c r="AV180"/>
  <c r="AU180"/>
  <c r="AT180"/>
  <c r="AS180"/>
  <c r="AP180"/>
  <c r="AD180" s="1"/>
  <c r="AO180"/>
  <c r="AN180"/>
  <c r="AM180"/>
  <c r="AL180"/>
  <c r="AK180"/>
  <c r="AJ180"/>
  <c r="AI180"/>
  <c r="AH180"/>
  <c r="AG180"/>
  <c r="AF180"/>
  <c r="AC180"/>
  <c r="AB180"/>
  <c r="DC179"/>
  <c r="CQ179" s="1"/>
  <c r="DB179"/>
  <c r="DA179"/>
  <c r="CZ179"/>
  <c r="CY179"/>
  <c r="CX179"/>
  <c r="CW179"/>
  <c r="CV179"/>
  <c r="CU179"/>
  <c r="CT179"/>
  <c r="CS179"/>
  <c r="CP179"/>
  <c r="CD179" s="1"/>
  <c r="CO179"/>
  <c r="CN179"/>
  <c r="CM179"/>
  <c r="CL179"/>
  <c r="CK179"/>
  <c r="CJ179"/>
  <c r="CI179"/>
  <c r="CH179"/>
  <c r="CG179"/>
  <c r="CF179"/>
  <c r="CC179"/>
  <c r="CB179"/>
  <c r="CA179"/>
  <c r="BZ179"/>
  <c r="BY179"/>
  <c r="BX179"/>
  <c r="BW179"/>
  <c r="BV179"/>
  <c r="BU179"/>
  <c r="BT179"/>
  <c r="BS179"/>
  <c r="BP179"/>
  <c r="BD179" s="1"/>
  <c r="BO179"/>
  <c r="BN179"/>
  <c r="BM179"/>
  <c r="BL179"/>
  <c r="BK179"/>
  <c r="BJ179"/>
  <c r="BI179"/>
  <c r="BH179"/>
  <c r="BG179"/>
  <c r="BF179"/>
  <c r="BC179"/>
  <c r="BB179"/>
  <c r="BA179"/>
  <c r="AZ179"/>
  <c r="AY179"/>
  <c r="AX179"/>
  <c r="AW179"/>
  <c r="AV179"/>
  <c r="AU179"/>
  <c r="AT179"/>
  <c r="AS179"/>
  <c r="AP179"/>
  <c r="AD179" s="1"/>
  <c r="AO179"/>
  <c r="AN179"/>
  <c r="AM179"/>
  <c r="AL179"/>
  <c r="AK179"/>
  <c r="AJ179"/>
  <c r="AI179"/>
  <c r="AH179"/>
  <c r="AG179"/>
  <c r="AF179"/>
  <c r="AC179"/>
  <c r="AB179"/>
  <c r="DC178"/>
  <c r="CQ178" s="1"/>
  <c r="DB178"/>
  <c r="DA178"/>
  <c r="CZ178"/>
  <c r="CY178"/>
  <c r="CX178"/>
  <c r="CW178"/>
  <c r="CV178"/>
  <c r="CU178"/>
  <c r="CT178"/>
  <c r="CS178"/>
  <c r="CP178"/>
  <c r="CD178" s="1"/>
  <c r="CO178"/>
  <c r="CN178"/>
  <c r="CM178"/>
  <c r="CL178"/>
  <c r="CK178"/>
  <c r="CJ178"/>
  <c r="CI178"/>
  <c r="CH178"/>
  <c r="CG178"/>
  <c r="CF178"/>
  <c r="CC178"/>
  <c r="CB178"/>
  <c r="CA178"/>
  <c r="BZ178"/>
  <c r="BY178"/>
  <c r="BX178"/>
  <c r="BW178"/>
  <c r="BV178"/>
  <c r="BU178"/>
  <c r="BT178"/>
  <c r="BS178"/>
  <c r="BP178"/>
  <c r="BD178" s="1"/>
  <c r="BO178"/>
  <c r="BN178"/>
  <c r="BM178"/>
  <c r="BL178"/>
  <c r="BK178"/>
  <c r="BJ178"/>
  <c r="BI178"/>
  <c r="BH178"/>
  <c r="BG178"/>
  <c r="BF178"/>
  <c r="BC178"/>
  <c r="BB178"/>
  <c r="BA178"/>
  <c r="AZ178"/>
  <c r="AY178"/>
  <c r="AX178"/>
  <c r="AW178"/>
  <c r="AV178"/>
  <c r="AU178"/>
  <c r="AT178"/>
  <c r="AS178"/>
  <c r="AP178"/>
  <c r="AD178" s="1"/>
  <c r="AO178"/>
  <c r="AN178"/>
  <c r="AM178"/>
  <c r="AL178"/>
  <c r="AK178"/>
  <c r="AJ178"/>
  <c r="AI178"/>
  <c r="AH178"/>
  <c r="AG178"/>
  <c r="AF178"/>
  <c r="AC178"/>
  <c r="AB178"/>
  <c r="F83" i="38"/>
  <c r="F84"/>
  <c r="F85"/>
  <c r="F86"/>
  <c r="F87"/>
  <c r="F88"/>
  <c r="F89"/>
  <c r="F90"/>
  <c r="F91"/>
  <c r="F92"/>
  <c r="F93"/>
  <c r="F94"/>
  <c r="F95"/>
  <c r="F96"/>
  <c r="F97"/>
  <c r="F98"/>
  <c r="F99"/>
  <c r="F100"/>
  <c r="F101"/>
  <c r="F102"/>
  <c r="F103"/>
  <c r="F104"/>
  <c r="F105"/>
  <c r="F106"/>
  <c r="F107"/>
  <c r="F108"/>
  <c r="F109"/>
  <c r="H109" s="1"/>
  <c r="F82"/>
  <c r="H82" s="1"/>
  <c r="I82" s="1"/>
  <c r="K81"/>
  <c r="L81" s="1"/>
  <c r="M81" s="1"/>
  <c r="K80"/>
  <c r="L80" s="1"/>
  <c r="M80" s="1"/>
  <c r="K79"/>
  <c r="L79" s="1"/>
  <c r="M79" s="1"/>
  <c r="K78"/>
  <c r="L78" s="1"/>
  <c r="M78" s="1"/>
  <c r="K77"/>
  <c r="L77" s="1"/>
  <c r="M77" s="1"/>
  <c r="K76"/>
  <c r="L76" s="1"/>
  <c r="M76" s="1"/>
  <c r="K75"/>
  <c r="L75" s="1"/>
  <c r="M75" s="1"/>
  <c r="K74"/>
  <c r="L74" s="1"/>
  <c r="M74" s="1"/>
  <c r="K73"/>
  <c r="L73" s="1"/>
  <c r="M73" s="1"/>
  <c r="K72"/>
  <c r="L72" s="1"/>
  <c r="M72" s="1"/>
  <c r="K71"/>
  <c r="L71" s="1"/>
  <c r="M71" s="1"/>
  <c r="L70"/>
  <c r="M70" s="1"/>
  <c r="K70"/>
  <c r="K69"/>
  <c r="L69" s="1"/>
  <c r="M69" s="1"/>
  <c r="K68"/>
  <c r="L68" s="1"/>
  <c r="M68" s="1"/>
  <c r="K67"/>
  <c r="L67" s="1"/>
  <c r="M67" s="1"/>
  <c r="K66"/>
  <c r="L66" s="1"/>
  <c r="M66" s="1"/>
  <c r="K65"/>
  <c r="L65" s="1"/>
  <c r="M65" s="1"/>
  <c r="K64"/>
  <c r="L64" s="1"/>
  <c r="M64" s="1"/>
  <c r="K63"/>
  <c r="L63" s="1"/>
  <c r="M63" s="1"/>
  <c r="K62"/>
  <c r="L62" s="1"/>
  <c r="M62" s="1"/>
  <c r="K61"/>
  <c r="L61" s="1"/>
  <c r="M61" s="1"/>
  <c r="K60"/>
  <c r="L60" s="1"/>
  <c r="M60" s="1"/>
  <c r="K59"/>
  <c r="L59" s="1"/>
  <c r="M59" s="1"/>
  <c r="K58"/>
  <c r="L58" s="1"/>
  <c r="M58" s="1"/>
  <c r="K57"/>
  <c r="L57" s="1"/>
  <c r="M57" s="1"/>
  <c r="K56"/>
  <c r="L56" s="1"/>
  <c r="M56" s="1"/>
  <c r="K55"/>
  <c r="L55" s="1"/>
  <c r="M55" s="1"/>
  <c r="K54"/>
  <c r="L54" s="1"/>
  <c r="M54" s="1"/>
  <c r="K53"/>
  <c r="L53" s="1"/>
  <c r="M53" s="1"/>
  <c r="K52"/>
  <c r="L52" s="1"/>
  <c r="M52" s="1"/>
  <c r="K51"/>
  <c r="L51" s="1"/>
  <c r="M51" s="1"/>
  <c r="K50"/>
  <c r="L50" s="1"/>
  <c r="M50" s="1"/>
  <c r="K49"/>
  <c r="L49" s="1"/>
  <c r="M49" s="1"/>
  <c r="K48"/>
  <c r="L48" s="1"/>
  <c r="M48" s="1"/>
  <c r="K47"/>
  <c r="L47" s="1"/>
  <c r="M47" s="1"/>
  <c r="K46"/>
  <c r="L46" s="1"/>
  <c r="M46" s="1"/>
  <c r="K45"/>
  <c r="L45" s="1"/>
  <c r="M45" s="1"/>
  <c r="K44"/>
  <c r="L44" s="1"/>
  <c r="M44" s="1"/>
  <c r="K43"/>
  <c r="L43" s="1"/>
  <c r="M43" s="1"/>
  <c r="K42"/>
  <c r="L42" s="1"/>
  <c r="M42" s="1"/>
  <c r="K41"/>
  <c r="L41" s="1"/>
  <c r="M41" s="1"/>
  <c r="K40"/>
  <c r="L40" s="1"/>
  <c r="M40" s="1"/>
  <c r="L39"/>
  <c r="M39" s="1"/>
  <c r="K39"/>
  <c r="K38"/>
  <c r="L38" s="1"/>
  <c r="M38" s="1"/>
  <c r="K37"/>
  <c r="L37" s="1"/>
  <c r="M37" s="1"/>
  <c r="K36"/>
  <c r="L36" s="1"/>
  <c r="M36" s="1"/>
  <c r="K35"/>
  <c r="L35" s="1"/>
  <c r="M35" s="1"/>
  <c r="K34"/>
  <c r="L34" s="1"/>
  <c r="M34" s="1"/>
  <c r="K33"/>
  <c r="L33" s="1"/>
  <c r="M33" s="1"/>
  <c r="K32"/>
  <c r="L32" s="1"/>
  <c r="M32" s="1"/>
  <c r="K31"/>
  <c r="L31" s="1"/>
  <c r="M31" s="1"/>
  <c r="K30"/>
  <c r="L30" s="1"/>
  <c r="M30" s="1"/>
  <c r="K29"/>
  <c r="L29" s="1"/>
  <c r="M29" s="1"/>
  <c r="K28"/>
  <c r="L28" s="1"/>
  <c r="M28" s="1"/>
  <c r="K27"/>
  <c r="L27" s="1"/>
  <c r="M27" s="1"/>
  <c r="K26"/>
  <c r="L26" s="1"/>
  <c r="M26" s="1"/>
  <c r="K25"/>
  <c r="L25" s="1"/>
  <c r="M25" s="1"/>
  <c r="K24"/>
  <c r="L24" s="1"/>
  <c r="M24" s="1"/>
  <c r="K23"/>
  <c r="L23" s="1"/>
  <c r="M23" s="1"/>
  <c r="K22"/>
  <c r="L22" s="1"/>
  <c r="M22" s="1"/>
  <c r="K21"/>
  <c r="L21" s="1"/>
  <c r="M21" s="1"/>
  <c r="K20"/>
  <c r="L20" s="1"/>
  <c r="M20" s="1"/>
  <c r="K19"/>
  <c r="L19" s="1"/>
  <c r="M19" s="1"/>
  <c r="K18"/>
  <c r="L18" s="1"/>
  <c r="M18" s="1"/>
  <c r="K17"/>
  <c r="L17" s="1"/>
  <c r="M17" s="1"/>
  <c r="L16"/>
  <c r="M16" s="1"/>
  <c r="K16"/>
  <c r="K15"/>
  <c r="L15" s="1"/>
  <c r="M15" s="1"/>
  <c r="K14"/>
  <c r="L14" s="1"/>
  <c r="M14" s="1"/>
  <c r="K13"/>
  <c r="L13" s="1"/>
  <c r="M13" s="1"/>
  <c r="K12"/>
  <c r="L12" s="1"/>
  <c r="M12" s="1"/>
  <c r="K11"/>
  <c r="L11" s="1"/>
  <c r="M11" s="1"/>
  <c r="K10"/>
  <c r="L10" s="1"/>
  <c r="M10" s="1"/>
  <c r="K9"/>
  <c r="L9" s="1"/>
  <c r="M9" s="1"/>
  <c r="H83"/>
  <c r="I83" s="1"/>
  <c r="H84"/>
  <c r="I84" s="1"/>
  <c r="H85"/>
  <c r="I85" s="1"/>
  <c r="H86"/>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6"/>
  <c r="I106" s="1"/>
  <c r="H107"/>
  <c r="I107" s="1"/>
  <c r="H108"/>
  <c r="I108" s="1"/>
  <c r="G10"/>
  <c r="H10" s="1"/>
  <c r="I10" s="1"/>
  <c r="N10" s="1"/>
  <c r="G11"/>
  <c r="H11" s="1"/>
  <c r="I11" s="1"/>
  <c r="N11" s="1"/>
  <c r="G12"/>
  <c r="H12" s="1"/>
  <c r="I12" s="1"/>
  <c r="N12" s="1"/>
  <c r="G13"/>
  <c r="H13" s="1"/>
  <c r="I13" s="1"/>
  <c r="G14"/>
  <c r="H14" s="1"/>
  <c r="I14" s="1"/>
  <c r="N14" s="1"/>
  <c r="G15"/>
  <c r="H15" s="1"/>
  <c r="I15" s="1"/>
  <c r="N15" s="1"/>
  <c r="G16"/>
  <c r="H16" s="1"/>
  <c r="I16" s="1"/>
  <c r="G17"/>
  <c r="H17" s="1"/>
  <c r="I17" s="1"/>
  <c r="N17" s="1"/>
  <c r="G18"/>
  <c r="H18" s="1"/>
  <c r="I18" s="1"/>
  <c r="N18" s="1"/>
  <c r="G19"/>
  <c r="H19" s="1"/>
  <c r="I19" s="1"/>
  <c r="N19" s="1"/>
  <c r="G20"/>
  <c r="H20" s="1"/>
  <c r="I20" s="1"/>
  <c r="G21"/>
  <c r="H21" s="1"/>
  <c r="I21" s="1"/>
  <c r="N21" s="1"/>
  <c r="G22"/>
  <c r="H22" s="1"/>
  <c r="I22" s="1"/>
  <c r="N22" s="1"/>
  <c r="G23"/>
  <c r="H23" s="1"/>
  <c r="I23" s="1"/>
  <c r="N23" s="1"/>
  <c r="G24"/>
  <c r="H24" s="1"/>
  <c r="I24" s="1"/>
  <c r="G25"/>
  <c r="H25" s="1"/>
  <c r="I25" s="1"/>
  <c r="N25" s="1"/>
  <c r="G26"/>
  <c r="H26" s="1"/>
  <c r="I26" s="1"/>
  <c r="N26" s="1"/>
  <c r="G27"/>
  <c r="H27" s="1"/>
  <c r="I27" s="1"/>
  <c r="N27" s="1"/>
  <c r="G28"/>
  <c r="H28" s="1"/>
  <c r="I28" s="1"/>
  <c r="G29"/>
  <c r="H29" s="1"/>
  <c r="I29" s="1"/>
  <c r="N29" s="1"/>
  <c r="G30"/>
  <c r="H30" s="1"/>
  <c r="I30" s="1"/>
  <c r="N30" s="1"/>
  <c r="G31"/>
  <c r="H31" s="1"/>
  <c r="I31" s="1"/>
  <c r="N31" s="1"/>
  <c r="G32"/>
  <c r="H32" s="1"/>
  <c r="I32" s="1"/>
  <c r="G33"/>
  <c r="H33" s="1"/>
  <c r="I33" s="1"/>
  <c r="N33" s="1"/>
  <c r="G34"/>
  <c r="H34" s="1"/>
  <c r="I34" s="1"/>
  <c r="N34" s="1"/>
  <c r="G35"/>
  <c r="H35" s="1"/>
  <c r="I35" s="1"/>
  <c r="N35" s="1"/>
  <c r="G36"/>
  <c r="H36" s="1"/>
  <c r="I36" s="1"/>
  <c r="G37"/>
  <c r="H37" s="1"/>
  <c r="I37" s="1"/>
  <c r="N37" s="1"/>
  <c r="G38"/>
  <c r="H38" s="1"/>
  <c r="I38" s="1"/>
  <c r="N38" s="1"/>
  <c r="G39"/>
  <c r="H39" s="1"/>
  <c r="I39" s="1"/>
  <c r="N39" s="1"/>
  <c r="G40"/>
  <c r="H40" s="1"/>
  <c r="I40" s="1"/>
  <c r="G41"/>
  <c r="H41" s="1"/>
  <c r="I41" s="1"/>
  <c r="N41" s="1"/>
  <c r="G42"/>
  <c r="H42" s="1"/>
  <c r="I42" s="1"/>
  <c r="N42" s="1"/>
  <c r="G43"/>
  <c r="H43" s="1"/>
  <c r="I43" s="1"/>
  <c r="N43" s="1"/>
  <c r="G44"/>
  <c r="H44" s="1"/>
  <c r="I44" s="1"/>
  <c r="G45"/>
  <c r="H45" s="1"/>
  <c r="I45" s="1"/>
  <c r="N45" s="1"/>
  <c r="G46"/>
  <c r="H46" s="1"/>
  <c r="I46" s="1"/>
  <c r="N46" s="1"/>
  <c r="G47"/>
  <c r="H47" s="1"/>
  <c r="I47" s="1"/>
  <c r="N47" s="1"/>
  <c r="G48"/>
  <c r="H48" s="1"/>
  <c r="I48" s="1"/>
  <c r="N48" s="1"/>
  <c r="G49"/>
  <c r="H49" s="1"/>
  <c r="I49" s="1"/>
  <c r="N49" s="1"/>
  <c r="G50"/>
  <c r="H50" s="1"/>
  <c r="I50" s="1"/>
  <c r="N50" s="1"/>
  <c r="G51"/>
  <c r="H51" s="1"/>
  <c r="I51" s="1"/>
  <c r="N51" s="1"/>
  <c r="G52"/>
  <c r="H52" s="1"/>
  <c r="I52" s="1"/>
  <c r="N52" s="1"/>
  <c r="G53"/>
  <c r="H53" s="1"/>
  <c r="I53" s="1"/>
  <c r="N53" s="1"/>
  <c r="G54"/>
  <c r="H54" s="1"/>
  <c r="I54" s="1"/>
  <c r="N54" s="1"/>
  <c r="G55"/>
  <c r="H55" s="1"/>
  <c r="I55" s="1"/>
  <c r="N55" s="1"/>
  <c r="G56"/>
  <c r="H56" s="1"/>
  <c r="I56" s="1"/>
  <c r="G57"/>
  <c r="H57" s="1"/>
  <c r="I57" s="1"/>
  <c r="N57" s="1"/>
  <c r="G58"/>
  <c r="H58" s="1"/>
  <c r="I58" s="1"/>
  <c r="N58" s="1"/>
  <c r="G59"/>
  <c r="H59" s="1"/>
  <c r="I59" s="1"/>
  <c r="N59" s="1"/>
  <c r="G60"/>
  <c r="H60" s="1"/>
  <c r="I60" s="1"/>
  <c r="N60" s="1"/>
  <c r="G61"/>
  <c r="H61" s="1"/>
  <c r="I61" s="1"/>
  <c r="N61" s="1"/>
  <c r="G62"/>
  <c r="H62" s="1"/>
  <c r="I62" s="1"/>
  <c r="N62" s="1"/>
  <c r="G63"/>
  <c r="H63" s="1"/>
  <c r="I63" s="1"/>
  <c r="N63" s="1"/>
  <c r="G64"/>
  <c r="H64" s="1"/>
  <c r="I64" s="1"/>
  <c r="N64" s="1"/>
  <c r="G65"/>
  <c r="H65" s="1"/>
  <c r="I65" s="1"/>
  <c r="N65" s="1"/>
  <c r="G66"/>
  <c r="H66" s="1"/>
  <c r="I66" s="1"/>
  <c r="N66" s="1"/>
  <c r="G67"/>
  <c r="H67" s="1"/>
  <c r="I67" s="1"/>
  <c r="N67" s="1"/>
  <c r="G68"/>
  <c r="H68" s="1"/>
  <c r="I68" s="1"/>
  <c r="N68" s="1"/>
  <c r="G69"/>
  <c r="H69" s="1"/>
  <c r="I69" s="1"/>
  <c r="N69" s="1"/>
  <c r="G70"/>
  <c r="H70" s="1"/>
  <c r="I70" s="1"/>
  <c r="G71"/>
  <c r="H71" s="1"/>
  <c r="I71" s="1"/>
  <c r="N71" s="1"/>
  <c r="G72"/>
  <c r="H72" s="1"/>
  <c r="I72" s="1"/>
  <c r="N72" s="1"/>
  <c r="G73"/>
  <c r="H73" s="1"/>
  <c r="I73" s="1"/>
  <c r="N73" s="1"/>
  <c r="G74"/>
  <c r="H74" s="1"/>
  <c r="I74" s="1"/>
  <c r="G75"/>
  <c r="H75" s="1"/>
  <c r="I75" s="1"/>
  <c r="N75" s="1"/>
  <c r="G76"/>
  <c r="H76" s="1"/>
  <c r="I76" s="1"/>
  <c r="N76" s="1"/>
  <c r="G77"/>
  <c r="H77" s="1"/>
  <c r="I77" s="1"/>
  <c r="N77" s="1"/>
  <c r="G78"/>
  <c r="H78" s="1"/>
  <c r="I78" s="1"/>
  <c r="G79"/>
  <c r="H79" s="1"/>
  <c r="I79" s="1"/>
  <c r="N79" s="1"/>
  <c r="G80"/>
  <c r="H80" s="1"/>
  <c r="I80" s="1"/>
  <c r="N80" s="1"/>
  <c r="G81"/>
  <c r="H81" s="1"/>
  <c r="I81" s="1"/>
  <c r="N81" s="1"/>
  <c r="G9"/>
  <c r="H9" s="1"/>
  <c r="I9" s="1"/>
  <c r="A4" i="36"/>
  <c r="H9" i="35"/>
  <c r="H21" i="34"/>
  <c r="H23" s="1"/>
  <c r="G21"/>
  <c r="G23" s="1"/>
  <c r="F21"/>
  <c r="F23" s="1"/>
  <c r="E21"/>
  <c r="E23" s="1"/>
  <c r="D21"/>
  <c r="D23" s="1"/>
  <c r="C21"/>
  <c r="C23" s="1"/>
  <c r="F11"/>
  <c r="F13" s="1"/>
  <c r="F9" i="33" s="1"/>
  <c r="F11" s="1"/>
  <c r="F13" s="1"/>
  <c r="E11" i="34"/>
  <c r="E13" s="1"/>
  <c r="E9" i="33" s="1"/>
  <c r="E11" s="1"/>
  <c r="E13" s="1"/>
  <c r="D11" i="34"/>
  <c r="D13" s="1"/>
  <c r="D9" i="33" s="1"/>
  <c r="D11" s="1"/>
  <c r="D13" s="1"/>
  <c r="C11" i="34"/>
  <c r="C13" s="1"/>
  <c r="C9" i="33" s="1"/>
  <c r="G10" i="34"/>
  <c r="G9"/>
  <c r="H21" i="33"/>
  <c r="H23" s="1"/>
  <c r="G21"/>
  <c r="G23" s="1"/>
  <c r="F21"/>
  <c r="F23" s="1"/>
  <c r="E21"/>
  <c r="E23" s="1"/>
  <c r="D21"/>
  <c r="D23" s="1"/>
  <c r="C21"/>
  <c r="C23" s="1"/>
  <c r="G10"/>
  <c r="I1" i="35"/>
  <c r="G1" i="34"/>
  <c r="G1" i="33"/>
  <c r="I19" i="28" l="1"/>
  <c r="J19"/>
  <c r="N9" i="38"/>
  <c r="N78"/>
  <c r="N74"/>
  <c r="N70"/>
  <c r="N44"/>
  <c r="N40"/>
  <c r="N36"/>
  <c r="N32"/>
  <c r="N28"/>
  <c r="N24"/>
  <c r="N20"/>
  <c r="N16"/>
  <c r="N13"/>
  <c r="N56"/>
  <c r="G9" i="33"/>
  <c r="G11" s="1"/>
  <c r="G13" s="1"/>
  <c r="C11"/>
  <c r="C13" s="1"/>
  <c r="I109" i="38"/>
  <c r="J93"/>
  <c r="L93" s="1"/>
  <c r="M93" s="1"/>
  <c r="N93" s="1"/>
  <c r="J89"/>
  <c r="J105"/>
  <c r="J85"/>
  <c r="J101"/>
  <c r="L101" s="1"/>
  <c r="M101" s="1"/>
  <c r="N101" s="1"/>
  <c r="J97"/>
  <c r="J84"/>
  <c r="L84" s="1"/>
  <c r="M84" s="1"/>
  <c r="N84" s="1"/>
  <c r="J88"/>
  <c r="L88" s="1"/>
  <c r="M88" s="1"/>
  <c r="N88" s="1"/>
  <c r="J92"/>
  <c r="L92" s="1"/>
  <c r="M92" s="1"/>
  <c r="N92" s="1"/>
  <c r="J96"/>
  <c r="L96" s="1"/>
  <c r="M96" s="1"/>
  <c r="N96" s="1"/>
  <c r="J100"/>
  <c r="L100" s="1"/>
  <c r="M100" s="1"/>
  <c r="N100" s="1"/>
  <c r="J104"/>
  <c r="L104" s="1"/>
  <c r="M104" s="1"/>
  <c r="N104" s="1"/>
  <c r="J108"/>
  <c r="L108" s="1"/>
  <c r="M108" s="1"/>
  <c r="N108" s="1"/>
  <c r="L105"/>
  <c r="M105" s="1"/>
  <c r="N105" s="1"/>
  <c r="L97"/>
  <c r="M97" s="1"/>
  <c r="N97" s="1"/>
  <c r="L89"/>
  <c r="M89" s="1"/>
  <c r="N89" s="1"/>
  <c r="L85"/>
  <c r="M85" s="1"/>
  <c r="N85" s="1"/>
  <c r="J83"/>
  <c r="L83" s="1"/>
  <c r="M83" s="1"/>
  <c r="N83" s="1"/>
  <c r="J87"/>
  <c r="L87" s="1"/>
  <c r="M87" s="1"/>
  <c r="N87" s="1"/>
  <c r="J91"/>
  <c r="L91" s="1"/>
  <c r="M91" s="1"/>
  <c r="N91" s="1"/>
  <c r="J95"/>
  <c r="L95" s="1"/>
  <c r="M95" s="1"/>
  <c r="N95" s="1"/>
  <c r="J99"/>
  <c r="L99" s="1"/>
  <c r="M99" s="1"/>
  <c r="N99" s="1"/>
  <c r="J103"/>
  <c r="L103" s="1"/>
  <c r="M103" s="1"/>
  <c r="N103" s="1"/>
  <c r="J107"/>
  <c r="L107" s="1"/>
  <c r="M107" s="1"/>
  <c r="N107" s="1"/>
  <c r="J82"/>
  <c r="L82" s="1"/>
  <c r="M82" s="1"/>
  <c r="N82" s="1"/>
  <c r="J86"/>
  <c r="L86" s="1"/>
  <c r="M86" s="1"/>
  <c r="N86" s="1"/>
  <c r="J90"/>
  <c r="L90" s="1"/>
  <c r="M90" s="1"/>
  <c r="N90" s="1"/>
  <c r="J94"/>
  <c r="L94" s="1"/>
  <c r="M94" s="1"/>
  <c r="N94" s="1"/>
  <c r="J98"/>
  <c r="L98" s="1"/>
  <c r="M98" s="1"/>
  <c r="N98" s="1"/>
  <c r="J102"/>
  <c r="L102" s="1"/>
  <c r="M102" s="1"/>
  <c r="N102" s="1"/>
  <c r="J106"/>
  <c r="L106" s="1"/>
  <c r="M106" s="1"/>
  <c r="N106" s="1"/>
  <c r="G152"/>
  <c r="G11" i="34"/>
  <c r="G13" s="1"/>
  <c r="F9" i="35"/>
  <c r="I152" i="38" l="1"/>
  <c r="N109"/>
  <c r="J109"/>
  <c r="L109" s="1"/>
  <c r="M109" s="1"/>
  <c r="M152" s="1"/>
  <c r="F209" i="39"/>
  <c r="O3" i="9"/>
  <c r="O2"/>
  <c r="H3" i="16"/>
  <c r="H2"/>
  <c r="L329" i="1"/>
  <c r="G33" i="9"/>
  <c r="H33"/>
  <c r="A2" i="38"/>
  <c r="S30" i="5"/>
  <c r="H117" i="17"/>
  <c r="N152" i="38" l="1"/>
  <c r="I2" i="32"/>
  <c r="K30"/>
  <c r="J30"/>
  <c r="C28"/>
  <c r="J18"/>
  <c r="K18"/>
  <c r="J22"/>
  <c r="K22"/>
  <c r="J25"/>
  <c r="K25"/>
  <c r="J27"/>
  <c r="K27"/>
  <c r="I9"/>
  <c r="F6"/>
  <c r="G2" s="1"/>
  <c r="B32" i="27" l="1"/>
  <c r="BV365" i="4" l="1"/>
  <c r="BV364"/>
  <c r="BV363"/>
  <c r="BV362"/>
  <c r="CS61" i="1"/>
  <c r="CS62"/>
  <c r="CS63"/>
  <c r="CS64"/>
  <c r="CS65"/>
  <c r="CS66"/>
  <c r="CS67"/>
  <c r="CS68"/>
  <c r="CS69"/>
  <c r="CS70"/>
  <c r="CS71"/>
  <c r="CS72"/>
  <c r="CS73"/>
  <c r="CS74"/>
  <c r="CS75"/>
  <c r="CS76"/>
  <c r="CS77"/>
  <c r="CS78"/>
  <c r="CS79"/>
  <c r="CS80"/>
  <c r="CS81"/>
  <c r="CS82"/>
  <c r="CS83"/>
  <c r="CS84"/>
  <c r="CS85"/>
  <c r="CS86"/>
  <c r="CS87"/>
  <c r="CS88"/>
  <c r="CS89"/>
  <c r="CS90"/>
  <c r="CS91"/>
  <c r="CS92"/>
  <c r="CS93"/>
  <c r="CS94"/>
  <c r="CS95"/>
  <c r="CS96"/>
  <c r="CS97"/>
  <c r="CS98"/>
  <c r="CS99"/>
  <c r="CS100"/>
  <c r="CS101"/>
  <c r="CS102"/>
  <c r="CS103"/>
  <c r="CS104"/>
  <c r="CS105"/>
  <c r="CS106"/>
  <c r="CS107"/>
  <c r="CS108"/>
  <c r="CS109"/>
  <c r="CS110"/>
  <c r="CS111"/>
  <c r="CS112"/>
  <c r="CS113"/>
  <c r="CS114"/>
  <c r="CS115"/>
  <c r="CS116"/>
  <c r="CS117"/>
  <c r="CS118"/>
  <c r="CS119"/>
  <c r="CS120"/>
  <c r="CS121"/>
  <c r="CS122"/>
  <c r="CS123"/>
  <c r="CS124"/>
  <c r="CS125"/>
  <c r="CS126"/>
  <c r="CS127"/>
  <c r="CS128"/>
  <c r="CS129"/>
  <c r="CS130"/>
  <c r="CS131"/>
  <c r="CS132"/>
  <c r="CS133"/>
  <c r="CS134"/>
  <c r="CS135"/>
  <c r="CS136"/>
  <c r="CS137"/>
  <c r="CS138"/>
  <c r="CS139"/>
  <c r="CS140"/>
  <c r="CS141"/>
  <c r="CS142"/>
  <c r="CS143"/>
  <c r="CS144"/>
  <c r="CS145"/>
  <c r="CS146"/>
  <c r="CS147"/>
  <c r="CS148"/>
  <c r="CS149"/>
  <c r="CS150"/>
  <c r="CS151"/>
  <c r="CS152"/>
  <c r="CS153"/>
  <c r="CS154"/>
  <c r="CS155"/>
  <c r="CS156"/>
  <c r="CS157"/>
  <c r="CS158"/>
  <c r="CS159"/>
  <c r="CS160"/>
  <c r="CS161"/>
  <c r="CS162"/>
  <c r="CS163"/>
  <c r="CS164"/>
  <c r="CS165"/>
  <c r="CS166"/>
  <c r="CS167"/>
  <c r="CS168"/>
  <c r="CS169"/>
  <c r="CS170"/>
  <c r="CS171"/>
  <c r="CS172"/>
  <c r="CS173"/>
  <c r="CS174"/>
  <c r="CS175"/>
  <c r="CS176"/>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279"/>
  <c r="AC280"/>
  <c r="AC281"/>
  <c r="AC282"/>
  <c r="AC283"/>
  <c r="AC284"/>
  <c r="AC285"/>
  <c r="AC61"/>
  <c r="AC62"/>
  <c r="AC63"/>
  <c r="AC64"/>
  <c r="AC65"/>
  <c r="AC66"/>
  <c r="AC67"/>
  <c r="AC68"/>
  <c r="DC285"/>
  <c r="CQ285" s="1"/>
  <c r="DB285"/>
  <c r="DA285"/>
  <c r="CZ285"/>
  <c r="CY285"/>
  <c r="CX285"/>
  <c r="CW285"/>
  <c r="CV285"/>
  <c r="CU285"/>
  <c r="CT285"/>
  <c r="CS285"/>
  <c r="CP285"/>
  <c r="CD285" s="1"/>
  <c r="CO285"/>
  <c r="CN285"/>
  <c r="CM285"/>
  <c r="CL285"/>
  <c r="CK285"/>
  <c r="CJ285"/>
  <c r="CI285"/>
  <c r="CH285"/>
  <c r="CG285"/>
  <c r="CF285"/>
  <c r="CC285"/>
  <c r="BQ285" s="1"/>
  <c r="CB285"/>
  <c r="CA285"/>
  <c r="BZ285"/>
  <c r="BY285"/>
  <c r="BX285"/>
  <c r="BW285"/>
  <c r="BV285"/>
  <c r="BU285"/>
  <c r="BT285"/>
  <c r="BS285"/>
  <c r="BP285"/>
  <c r="BD285" s="1"/>
  <c r="BO285"/>
  <c r="BN285"/>
  <c r="BM285"/>
  <c r="BL285"/>
  <c r="BK285"/>
  <c r="BJ285"/>
  <c r="BI285"/>
  <c r="BH285"/>
  <c r="BG285"/>
  <c r="BF285"/>
  <c r="BC285"/>
  <c r="AQ285" s="1"/>
  <c r="BB285"/>
  <c r="BA285"/>
  <c r="AZ285"/>
  <c r="AY285"/>
  <c r="AX285"/>
  <c r="AW285"/>
  <c r="AV285"/>
  <c r="AU285"/>
  <c r="AT285"/>
  <c r="AS285"/>
  <c r="AP285"/>
  <c r="AD285" s="1"/>
  <c r="AO285"/>
  <c r="AN285"/>
  <c r="AM285"/>
  <c r="AL285"/>
  <c r="AK285"/>
  <c r="AJ285"/>
  <c r="AI285"/>
  <c r="AH285"/>
  <c r="AG285"/>
  <c r="AF285"/>
  <c r="AB285"/>
  <c r="DC284"/>
  <c r="CQ284" s="1"/>
  <c r="DB284"/>
  <c r="DA284"/>
  <c r="CZ284"/>
  <c r="CY284"/>
  <c r="CX284"/>
  <c r="CW284"/>
  <c r="CV284"/>
  <c r="CU284"/>
  <c r="CT284"/>
  <c r="CS284"/>
  <c r="CP284"/>
  <c r="CD284" s="1"/>
  <c r="CO284"/>
  <c r="CN284"/>
  <c r="CM284"/>
  <c r="CL284"/>
  <c r="CK284"/>
  <c r="CJ284"/>
  <c r="CI284"/>
  <c r="CH284"/>
  <c r="CG284"/>
  <c r="CF284"/>
  <c r="CC284"/>
  <c r="BQ284" s="1"/>
  <c r="CB284"/>
  <c r="CA284"/>
  <c r="BZ284"/>
  <c r="BY284"/>
  <c r="BX284"/>
  <c r="BW284"/>
  <c r="BV284"/>
  <c r="BU284"/>
  <c r="BT284"/>
  <c r="BS284"/>
  <c r="BP284"/>
  <c r="BD284" s="1"/>
  <c r="BO284"/>
  <c r="BN284"/>
  <c r="BM284"/>
  <c r="BL284"/>
  <c r="BK284"/>
  <c r="BJ284"/>
  <c r="BI284"/>
  <c r="BH284"/>
  <c r="BG284"/>
  <c r="BF284"/>
  <c r="BC284"/>
  <c r="AQ284" s="1"/>
  <c r="BB284"/>
  <c r="BA284"/>
  <c r="AZ284"/>
  <c r="AY284"/>
  <c r="AX284"/>
  <c r="AW284"/>
  <c r="AV284"/>
  <c r="AU284"/>
  <c r="AT284"/>
  <c r="AS284"/>
  <c r="AP284"/>
  <c r="AD284" s="1"/>
  <c r="AO284"/>
  <c r="AN284"/>
  <c r="AM284"/>
  <c r="AL284"/>
  <c r="AK284"/>
  <c r="AJ284"/>
  <c r="AI284"/>
  <c r="AH284"/>
  <c r="AG284"/>
  <c r="AF284"/>
  <c r="AB284"/>
  <c r="DC283"/>
  <c r="CQ283" s="1"/>
  <c r="DB283"/>
  <c r="DA283"/>
  <c r="CZ283"/>
  <c r="CY283"/>
  <c r="CX283"/>
  <c r="CW283"/>
  <c r="CV283"/>
  <c r="CU283"/>
  <c r="CT283"/>
  <c r="CS283"/>
  <c r="CP283"/>
  <c r="CD283" s="1"/>
  <c r="CO283"/>
  <c r="CN283"/>
  <c r="CM283"/>
  <c r="CL283"/>
  <c r="CK283"/>
  <c r="CJ283"/>
  <c r="CI283"/>
  <c r="CH283"/>
  <c r="CG283"/>
  <c r="CF283"/>
  <c r="CC283"/>
  <c r="BQ283" s="1"/>
  <c r="CB283"/>
  <c r="CA283"/>
  <c r="BZ283"/>
  <c r="BY283"/>
  <c r="BX283"/>
  <c r="BW283"/>
  <c r="BV283"/>
  <c r="BU283"/>
  <c r="BT283"/>
  <c r="BS283"/>
  <c r="BP283"/>
  <c r="BD283" s="1"/>
  <c r="BO283"/>
  <c r="BN283"/>
  <c r="BM283"/>
  <c r="BL283"/>
  <c r="BK283"/>
  <c r="BJ283"/>
  <c r="BI283"/>
  <c r="BH283"/>
  <c r="BG283"/>
  <c r="BF283"/>
  <c r="BC283"/>
  <c r="AQ283" s="1"/>
  <c r="BB283"/>
  <c r="BA283"/>
  <c r="AZ283"/>
  <c r="AY283"/>
  <c r="AX283"/>
  <c r="AW283"/>
  <c r="AV283"/>
  <c r="AU283"/>
  <c r="AT283"/>
  <c r="AS283"/>
  <c r="AP283"/>
  <c r="AD283" s="1"/>
  <c r="AO283"/>
  <c r="AN283"/>
  <c r="AM283"/>
  <c r="AL283"/>
  <c r="AK283"/>
  <c r="AJ283"/>
  <c r="AI283"/>
  <c r="AH283"/>
  <c r="AG283"/>
  <c r="AF283"/>
  <c r="AB283"/>
  <c r="DC282"/>
  <c r="CQ282" s="1"/>
  <c r="DB282"/>
  <c r="DA282"/>
  <c r="CZ282"/>
  <c r="CY282"/>
  <c r="CX282"/>
  <c r="CW282"/>
  <c r="CV282"/>
  <c r="CU282"/>
  <c r="CT282"/>
  <c r="CS282"/>
  <c r="CP282"/>
  <c r="CD282" s="1"/>
  <c r="CO282"/>
  <c r="CN282"/>
  <c r="CM282"/>
  <c r="CL282"/>
  <c r="CK282"/>
  <c r="CJ282"/>
  <c r="CI282"/>
  <c r="CH282"/>
  <c r="CG282"/>
  <c r="CF282"/>
  <c r="CC282"/>
  <c r="BQ282" s="1"/>
  <c r="CB282"/>
  <c r="CA282"/>
  <c r="BZ282"/>
  <c r="BY282"/>
  <c r="BX282"/>
  <c r="BW282"/>
  <c r="BV282"/>
  <c r="BU282"/>
  <c r="BT282"/>
  <c r="BS282"/>
  <c r="BP282"/>
  <c r="BD282" s="1"/>
  <c r="BO282"/>
  <c r="BN282"/>
  <c r="BM282"/>
  <c r="BL282"/>
  <c r="BK282"/>
  <c r="BJ282"/>
  <c r="BI282"/>
  <c r="BH282"/>
  <c r="BG282"/>
  <c r="BF282"/>
  <c r="BC282"/>
  <c r="AQ282" s="1"/>
  <c r="BB282"/>
  <c r="BA282"/>
  <c r="AZ282"/>
  <c r="AY282"/>
  <c r="AX282"/>
  <c r="AW282"/>
  <c r="AV282"/>
  <c r="AU282"/>
  <c r="AT282"/>
  <c r="AS282"/>
  <c r="AP282"/>
  <c r="AD282" s="1"/>
  <c r="AO282"/>
  <c r="AN282"/>
  <c r="AM282"/>
  <c r="AL282"/>
  <c r="AK282"/>
  <c r="AJ282"/>
  <c r="AI282"/>
  <c r="AH282"/>
  <c r="AG282"/>
  <c r="AF282"/>
  <c r="AB282"/>
  <c r="DC281"/>
  <c r="CQ281" s="1"/>
  <c r="DB281"/>
  <c r="DA281"/>
  <c r="CZ281"/>
  <c r="CY281"/>
  <c r="CX281"/>
  <c r="CW281"/>
  <c r="CV281"/>
  <c r="CU281"/>
  <c r="CT281"/>
  <c r="CS281"/>
  <c r="CP281"/>
  <c r="CD281" s="1"/>
  <c r="CO281"/>
  <c r="CN281"/>
  <c r="CM281"/>
  <c r="CL281"/>
  <c r="CK281"/>
  <c r="CJ281"/>
  <c r="CI281"/>
  <c r="CH281"/>
  <c r="CG281"/>
  <c r="CF281"/>
  <c r="CC281"/>
  <c r="BQ281" s="1"/>
  <c r="CB281"/>
  <c r="CA281"/>
  <c r="BZ281"/>
  <c r="BY281"/>
  <c r="BX281"/>
  <c r="BW281"/>
  <c r="BV281"/>
  <c r="BU281"/>
  <c r="BT281"/>
  <c r="BS281"/>
  <c r="BP281"/>
  <c r="BD281" s="1"/>
  <c r="BO281"/>
  <c r="BN281"/>
  <c r="BM281"/>
  <c r="BL281"/>
  <c r="BK281"/>
  <c r="BJ281"/>
  <c r="BI281"/>
  <c r="BH281"/>
  <c r="BG281"/>
  <c r="BF281"/>
  <c r="BC281"/>
  <c r="AQ281" s="1"/>
  <c r="BB281"/>
  <c r="BA281"/>
  <c r="AZ281"/>
  <c r="AY281"/>
  <c r="AX281"/>
  <c r="AW281"/>
  <c r="AV281"/>
  <c r="AU281"/>
  <c r="AT281"/>
  <c r="AS281"/>
  <c r="AP281"/>
  <c r="AD281" s="1"/>
  <c r="AO281"/>
  <c r="AN281"/>
  <c r="AM281"/>
  <c r="AL281"/>
  <c r="AK281"/>
  <c r="AJ281"/>
  <c r="AI281"/>
  <c r="AH281"/>
  <c r="AG281"/>
  <c r="AF281"/>
  <c r="AB281"/>
  <c r="DC280"/>
  <c r="CQ280" s="1"/>
  <c r="DB280"/>
  <c r="DA280"/>
  <c r="CZ280"/>
  <c r="CY280"/>
  <c r="CX280"/>
  <c r="CW280"/>
  <c r="CV280"/>
  <c r="CU280"/>
  <c r="CT280"/>
  <c r="CS280"/>
  <c r="CP280"/>
  <c r="CD280" s="1"/>
  <c r="CO280"/>
  <c r="CN280"/>
  <c r="CM280"/>
  <c r="CL280"/>
  <c r="CK280"/>
  <c r="CJ280"/>
  <c r="CI280"/>
  <c r="CH280"/>
  <c r="CG280"/>
  <c r="CF280"/>
  <c r="CC280"/>
  <c r="BQ280" s="1"/>
  <c r="CB280"/>
  <c r="CA280"/>
  <c r="BZ280"/>
  <c r="BY280"/>
  <c r="BX280"/>
  <c r="BW280"/>
  <c r="BV280"/>
  <c r="BU280"/>
  <c r="BT280"/>
  <c r="BS280"/>
  <c r="BP280"/>
  <c r="BD280" s="1"/>
  <c r="BO280"/>
  <c r="BN280"/>
  <c r="BM280"/>
  <c r="BL280"/>
  <c r="BK280"/>
  <c r="BJ280"/>
  <c r="BI280"/>
  <c r="BH280"/>
  <c r="BG280"/>
  <c r="BF280"/>
  <c r="BC280"/>
  <c r="AQ280" s="1"/>
  <c r="BB280"/>
  <c r="BA280"/>
  <c r="AZ280"/>
  <c r="AY280"/>
  <c r="AX280"/>
  <c r="AW280"/>
  <c r="AV280"/>
  <c r="AU280"/>
  <c r="AT280"/>
  <c r="AS280"/>
  <c r="AP280"/>
  <c r="AD280" s="1"/>
  <c r="AO280"/>
  <c r="AN280"/>
  <c r="AM280"/>
  <c r="AL280"/>
  <c r="AK280"/>
  <c r="AJ280"/>
  <c r="AI280"/>
  <c r="AH280"/>
  <c r="AG280"/>
  <c r="AF280"/>
  <c r="AB280"/>
  <c r="DC279"/>
  <c r="CQ279" s="1"/>
  <c r="DB279"/>
  <c r="DA279"/>
  <c r="CZ279"/>
  <c r="CY279"/>
  <c r="CX279"/>
  <c r="CW279"/>
  <c r="CV279"/>
  <c r="CU279"/>
  <c r="CT279"/>
  <c r="CS279"/>
  <c r="CP279"/>
  <c r="CD279" s="1"/>
  <c r="CO279"/>
  <c r="CN279"/>
  <c r="CM279"/>
  <c r="CL279"/>
  <c r="CK279"/>
  <c r="CJ279"/>
  <c r="CI279"/>
  <c r="CH279"/>
  <c r="CG279"/>
  <c r="CF279"/>
  <c r="CC279"/>
  <c r="BQ279" s="1"/>
  <c r="CB279"/>
  <c r="CA279"/>
  <c r="BZ279"/>
  <c r="BY279"/>
  <c r="BX279"/>
  <c r="BW279"/>
  <c r="BV279"/>
  <c r="BU279"/>
  <c r="BT279"/>
  <c r="BS279"/>
  <c r="BP279"/>
  <c r="BD279" s="1"/>
  <c r="BO279"/>
  <c r="BN279"/>
  <c r="BM279"/>
  <c r="BL279"/>
  <c r="BK279"/>
  <c r="BJ279"/>
  <c r="BI279"/>
  <c r="BH279"/>
  <c r="BG279"/>
  <c r="BF279"/>
  <c r="BC279"/>
  <c r="AQ279" s="1"/>
  <c r="BB279"/>
  <c r="BA279"/>
  <c r="AZ279"/>
  <c r="AY279"/>
  <c r="AX279"/>
  <c r="AW279"/>
  <c r="AV279"/>
  <c r="AU279"/>
  <c r="AT279"/>
  <c r="AS279"/>
  <c r="AP279"/>
  <c r="AD279" s="1"/>
  <c r="AO279"/>
  <c r="AN279"/>
  <c r="AM279"/>
  <c r="AL279"/>
  <c r="AK279"/>
  <c r="AJ279"/>
  <c r="AI279"/>
  <c r="AH279"/>
  <c r="AG279"/>
  <c r="AF279"/>
  <c r="AB279"/>
  <c r="DC177"/>
  <c r="CQ177" s="1"/>
  <c r="DB177"/>
  <c r="DA177"/>
  <c r="CZ177"/>
  <c r="CY177"/>
  <c r="CX177"/>
  <c r="CW177"/>
  <c r="CV177"/>
  <c r="CU177"/>
  <c r="CT177"/>
  <c r="CS177"/>
  <c r="CP177"/>
  <c r="CD177" s="1"/>
  <c r="CO177"/>
  <c r="CN177"/>
  <c r="CM177"/>
  <c r="CL177"/>
  <c r="CK177"/>
  <c r="CJ177"/>
  <c r="CI177"/>
  <c r="CH177"/>
  <c r="CG177"/>
  <c r="CF177"/>
  <c r="CC177"/>
  <c r="CB177"/>
  <c r="CA177"/>
  <c r="BZ177"/>
  <c r="BY177"/>
  <c r="BX177"/>
  <c r="BW177"/>
  <c r="BV177"/>
  <c r="BU177"/>
  <c r="BT177"/>
  <c r="BS177"/>
  <c r="BP177"/>
  <c r="BD177" s="1"/>
  <c r="BO177"/>
  <c r="BN177"/>
  <c r="BM177"/>
  <c r="BL177"/>
  <c r="BK177"/>
  <c r="BJ177"/>
  <c r="BI177"/>
  <c r="BH177"/>
  <c r="BG177"/>
  <c r="BF177"/>
  <c r="BC177"/>
  <c r="BB177"/>
  <c r="BA177"/>
  <c r="AZ177"/>
  <c r="AY177"/>
  <c r="AX177"/>
  <c r="AW177"/>
  <c r="AV177"/>
  <c r="AU177"/>
  <c r="AT177"/>
  <c r="AS177"/>
  <c r="AP177"/>
  <c r="AD177" s="1"/>
  <c r="AO177"/>
  <c r="AN177"/>
  <c r="AM177"/>
  <c r="AL177"/>
  <c r="AK177"/>
  <c r="AJ177"/>
  <c r="AI177"/>
  <c r="AH177"/>
  <c r="AG177"/>
  <c r="AF177"/>
  <c r="AB177"/>
  <c r="DC176"/>
  <c r="CQ176" s="1"/>
  <c r="DB176"/>
  <c r="DA176"/>
  <c r="CZ176"/>
  <c r="CY176"/>
  <c r="CX176"/>
  <c r="CW176"/>
  <c r="CV176"/>
  <c r="CU176"/>
  <c r="CT176"/>
  <c r="CP176"/>
  <c r="CD176" s="1"/>
  <c r="CO176"/>
  <c r="CN176"/>
  <c r="CM176"/>
  <c r="CL176"/>
  <c r="CK176"/>
  <c r="CJ176"/>
  <c r="CI176"/>
  <c r="CH176"/>
  <c r="CG176"/>
  <c r="CF176"/>
  <c r="CC176"/>
  <c r="CB176"/>
  <c r="CA176"/>
  <c r="BZ176"/>
  <c r="BY176"/>
  <c r="BX176"/>
  <c r="BW176"/>
  <c r="BV176"/>
  <c r="BU176"/>
  <c r="BT176"/>
  <c r="BS176"/>
  <c r="BP176"/>
  <c r="BD176" s="1"/>
  <c r="BO176"/>
  <c r="BN176"/>
  <c r="BM176"/>
  <c r="BL176"/>
  <c r="BK176"/>
  <c r="BJ176"/>
  <c r="BI176"/>
  <c r="BH176"/>
  <c r="BG176"/>
  <c r="BF176"/>
  <c r="BC176"/>
  <c r="BB176"/>
  <c r="BA176"/>
  <c r="AZ176"/>
  <c r="AY176"/>
  <c r="AX176"/>
  <c r="AW176"/>
  <c r="AV176"/>
  <c r="AU176"/>
  <c r="AT176"/>
  <c r="AS176"/>
  <c r="AP176"/>
  <c r="AD176" s="1"/>
  <c r="AO176"/>
  <c r="AN176"/>
  <c r="AM176"/>
  <c r="AL176"/>
  <c r="AK176"/>
  <c r="AJ176"/>
  <c r="AI176"/>
  <c r="AH176"/>
  <c r="AG176"/>
  <c r="AF176"/>
  <c r="AB176"/>
  <c r="DC175"/>
  <c r="CQ175" s="1"/>
  <c r="DB175"/>
  <c r="DA175"/>
  <c r="CZ175"/>
  <c r="CY175"/>
  <c r="CX175"/>
  <c r="CW175"/>
  <c r="CV175"/>
  <c r="CU175"/>
  <c r="CT175"/>
  <c r="CP175"/>
  <c r="CD175" s="1"/>
  <c r="CO175"/>
  <c r="CN175"/>
  <c r="CM175"/>
  <c r="CL175"/>
  <c r="CK175"/>
  <c r="CJ175"/>
  <c r="CI175"/>
  <c r="CH175"/>
  <c r="CG175"/>
  <c r="CF175"/>
  <c r="CC175"/>
  <c r="CB175"/>
  <c r="CA175"/>
  <c r="BZ175"/>
  <c r="BY175"/>
  <c r="BX175"/>
  <c r="BW175"/>
  <c r="BV175"/>
  <c r="BU175"/>
  <c r="BT175"/>
  <c r="BS175"/>
  <c r="BP175"/>
  <c r="BD175" s="1"/>
  <c r="BO175"/>
  <c r="BN175"/>
  <c r="BM175"/>
  <c r="BL175"/>
  <c r="BK175"/>
  <c r="BJ175"/>
  <c r="BI175"/>
  <c r="BH175"/>
  <c r="BG175"/>
  <c r="BF175"/>
  <c r="BC175"/>
  <c r="BB175"/>
  <c r="BA175"/>
  <c r="AZ175"/>
  <c r="AY175"/>
  <c r="AX175"/>
  <c r="AW175"/>
  <c r="AV175"/>
  <c r="AU175"/>
  <c r="AT175"/>
  <c r="AS175"/>
  <c r="AP175"/>
  <c r="AD175" s="1"/>
  <c r="AO175"/>
  <c r="AN175"/>
  <c r="AM175"/>
  <c r="AL175"/>
  <c r="AK175"/>
  <c r="AJ175"/>
  <c r="AI175"/>
  <c r="AH175"/>
  <c r="AG175"/>
  <c r="AF175"/>
  <c r="AB175"/>
  <c r="DC174"/>
  <c r="CQ174" s="1"/>
  <c r="DB174"/>
  <c r="DA174"/>
  <c r="CZ174"/>
  <c r="CY174"/>
  <c r="CX174"/>
  <c r="CW174"/>
  <c r="CV174"/>
  <c r="CU174"/>
  <c r="CT174"/>
  <c r="CP174"/>
  <c r="CD174" s="1"/>
  <c r="CO174"/>
  <c r="CN174"/>
  <c r="CM174"/>
  <c r="CL174"/>
  <c r="CK174"/>
  <c r="CJ174"/>
  <c r="CI174"/>
  <c r="CH174"/>
  <c r="CG174"/>
  <c r="CF174"/>
  <c r="CC174"/>
  <c r="CB174"/>
  <c r="CA174"/>
  <c r="BZ174"/>
  <c r="BY174"/>
  <c r="BX174"/>
  <c r="BW174"/>
  <c r="BV174"/>
  <c r="BU174"/>
  <c r="BT174"/>
  <c r="BS174"/>
  <c r="BP174"/>
  <c r="BD174" s="1"/>
  <c r="BO174"/>
  <c r="BN174"/>
  <c r="BM174"/>
  <c r="BL174"/>
  <c r="BK174"/>
  <c r="BJ174"/>
  <c r="BI174"/>
  <c r="BH174"/>
  <c r="BG174"/>
  <c r="BF174"/>
  <c r="BC174"/>
  <c r="BB174"/>
  <c r="BA174"/>
  <c r="AZ174"/>
  <c r="AY174"/>
  <c r="AX174"/>
  <c r="AW174"/>
  <c r="AV174"/>
  <c r="AU174"/>
  <c r="AT174"/>
  <c r="AS174"/>
  <c r="AP174"/>
  <c r="AD174" s="1"/>
  <c r="AO174"/>
  <c r="AN174"/>
  <c r="AM174"/>
  <c r="AL174"/>
  <c r="AK174"/>
  <c r="AJ174"/>
  <c r="AI174"/>
  <c r="AH174"/>
  <c r="AG174"/>
  <c r="AF174"/>
  <c r="AB174"/>
  <c r="DC173"/>
  <c r="CQ173" s="1"/>
  <c r="DB173"/>
  <c r="DA173"/>
  <c r="CZ173"/>
  <c r="CY173"/>
  <c r="CX173"/>
  <c r="CW173"/>
  <c r="CV173"/>
  <c r="CU173"/>
  <c r="CT173"/>
  <c r="CP173"/>
  <c r="CD173" s="1"/>
  <c r="CO173"/>
  <c r="CN173"/>
  <c r="CM173"/>
  <c r="CL173"/>
  <c r="CK173"/>
  <c r="CJ173"/>
  <c r="CI173"/>
  <c r="CH173"/>
  <c r="CG173"/>
  <c r="CF173"/>
  <c r="CC173"/>
  <c r="CB173"/>
  <c r="CA173"/>
  <c r="BZ173"/>
  <c r="BY173"/>
  <c r="BX173"/>
  <c r="BW173"/>
  <c r="BV173"/>
  <c r="BU173"/>
  <c r="BT173"/>
  <c r="BS173"/>
  <c r="BP173"/>
  <c r="BD173" s="1"/>
  <c r="BO173"/>
  <c r="BN173"/>
  <c r="BM173"/>
  <c r="BL173"/>
  <c r="BK173"/>
  <c r="BJ173"/>
  <c r="BI173"/>
  <c r="BH173"/>
  <c r="BG173"/>
  <c r="BF173"/>
  <c r="BC173"/>
  <c r="BB173"/>
  <c r="BA173"/>
  <c r="AZ173"/>
  <c r="AY173"/>
  <c r="AX173"/>
  <c r="AW173"/>
  <c r="AV173"/>
  <c r="AU173"/>
  <c r="AT173"/>
  <c r="AS173"/>
  <c r="AP173"/>
  <c r="AD173" s="1"/>
  <c r="AO173"/>
  <c r="AN173"/>
  <c r="AM173"/>
  <c r="AL173"/>
  <c r="AK173"/>
  <c r="AJ173"/>
  <c r="AI173"/>
  <c r="AH173"/>
  <c r="AG173"/>
  <c r="AF173"/>
  <c r="AB173"/>
  <c r="DC172"/>
  <c r="CQ172" s="1"/>
  <c r="DB172"/>
  <c r="DA172"/>
  <c r="CZ172"/>
  <c r="CY172"/>
  <c r="CX172"/>
  <c r="CW172"/>
  <c r="CV172"/>
  <c r="CU172"/>
  <c r="CT172"/>
  <c r="CP172"/>
  <c r="CD172" s="1"/>
  <c r="CO172"/>
  <c r="CN172"/>
  <c r="CM172"/>
  <c r="CL172"/>
  <c r="CK172"/>
  <c r="CJ172"/>
  <c r="CI172"/>
  <c r="CH172"/>
  <c r="CG172"/>
  <c r="CF172"/>
  <c r="CC172"/>
  <c r="CB172"/>
  <c r="CA172"/>
  <c r="BZ172"/>
  <c r="BY172"/>
  <c r="BX172"/>
  <c r="BW172"/>
  <c r="BV172"/>
  <c r="BU172"/>
  <c r="BT172"/>
  <c r="BS172"/>
  <c r="BP172"/>
  <c r="BD172" s="1"/>
  <c r="BO172"/>
  <c r="BN172"/>
  <c r="BM172"/>
  <c r="BL172"/>
  <c r="BK172"/>
  <c r="BJ172"/>
  <c r="BI172"/>
  <c r="BH172"/>
  <c r="BG172"/>
  <c r="BF172"/>
  <c r="BC172"/>
  <c r="BB172"/>
  <c r="BA172"/>
  <c r="AZ172"/>
  <c r="AY172"/>
  <c r="AX172"/>
  <c r="AW172"/>
  <c r="AV172"/>
  <c r="AU172"/>
  <c r="AT172"/>
  <c r="AS172"/>
  <c r="AP172"/>
  <c r="AD172" s="1"/>
  <c r="AO172"/>
  <c r="AN172"/>
  <c r="AM172"/>
  <c r="AL172"/>
  <c r="AK172"/>
  <c r="AJ172"/>
  <c r="AI172"/>
  <c r="AH172"/>
  <c r="AG172"/>
  <c r="AF172"/>
  <c r="AB172"/>
  <c r="DC171"/>
  <c r="CQ171" s="1"/>
  <c r="DB171"/>
  <c r="DA171"/>
  <c r="CZ171"/>
  <c r="CY171"/>
  <c r="CX171"/>
  <c r="CW171"/>
  <c r="CV171"/>
  <c r="CU171"/>
  <c r="CT171"/>
  <c r="CP171"/>
  <c r="CD171" s="1"/>
  <c r="CO171"/>
  <c r="CN171"/>
  <c r="CM171"/>
  <c r="CL171"/>
  <c r="CK171"/>
  <c r="CJ171"/>
  <c r="CI171"/>
  <c r="CH171"/>
  <c r="CG171"/>
  <c r="CF171"/>
  <c r="CC171"/>
  <c r="CB171"/>
  <c r="CA171"/>
  <c r="BZ171"/>
  <c r="BY171"/>
  <c r="BX171"/>
  <c r="BW171"/>
  <c r="BV171"/>
  <c r="BU171"/>
  <c r="BT171"/>
  <c r="BS171"/>
  <c r="BP171"/>
  <c r="BD171" s="1"/>
  <c r="BO171"/>
  <c r="BN171"/>
  <c r="BM171"/>
  <c r="BL171"/>
  <c r="BK171"/>
  <c r="BJ171"/>
  <c r="BI171"/>
  <c r="BH171"/>
  <c r="BG171"/>
  <c r="BF171"/>
  <c r="BC171"/>
  <c r="BB171"/>
  <c r="BA171"/>
  <c r="AZ171"/>
  <c r="AY171"/>
  <c r="AX171"/>
  <c r="AW171"/>
  <c r="AV171"/>
  <c r="AU171"/>
  <c r="AT171"/>
  <c r="AS171"/>
  <c r="AP171"/>
  <c r="AD171" s="1"/>
  <c r="AO171"/>
  <c r="AN171"/>
  <c r="AM171"/>
  <c r="AL171"/>
  <c r="AK171"/>
  <c r="AJ171"/>
  <c r="AI171"/>
  <c r="AH171"/>
  <c r="AG171"/>
  <c r="AF171"/>
  <c r="AB171"/>
  <c r="DC170"/>
  <c r="CQ170" s="1"/>
  <c r="DB170"/>
  <c r="DA170"/>
  <c r="CZ170"/>
  <c r="CY170"/>
  <c r="CX170"/>
  <c r="CW170"/>
  <c r="CV170"/>
  <c r="CU170"/>
  <c r="CT170"/>
  <c r="CP170"/>
  <c r="CD170" s="1"/>
  <c r="CO170"/>
  <c r="CN170"/>
  <c r="CM170"/>
  <c r="CL170"/>
  <c r="CK170"/>
  <c r="CJ170"/>
  <c r="CI170"/>
  <c r="CH170"/>
  <c r="CG170"/>
  <c r="CF170"/>
  <c r="CC170"/>
  <c r="CB170"/>
  <c r="CA170"/>
  <c r="BZ170"/>
  <c r="BY170"/>
  <c r="BX170"/>
  <c r="BW170"/>
  <c r="BV170"/>
  <c r="BU170"/>
  <c r="BT170"/>
  <c r="BS170"/>
  <c r="BP170"/>
  <c r="BD170" s="1"/>
  <c r="BO170"/>
  <c r="BN170"/>
  <c r="BM170"/>
  <c r="BL170"/>
  <c r="BK170"/>
  <c r="BJ170"/>
  <c r="BI170"/>
  <c r="BH170"/>
  <c r="BG170"/>
  <c r="BF170"/>
  <c r="BC170"/>
  <c r="BB170"/>
  <c r="BA170"/>
  <c r="AZ170"/>
  <c r="AY170"/>
  <c r="AX170"/>
  <c r="AW170"/>
  <c r="AV170"/>
  <c r="AU170"/>
  <c r="AT170"/>
  <c r="AS170"/>
  <c r="AP170"/>
  <c r="AD170" s="1"/>
  <c r="AO170"/>
  <c r="AN170"/>
  <c r="AM170"/>
  <c r="AL170"/>
  <c r="AK170"/>
  <c r="AJ170"/>
  <c r="AI170"/>
  <c r="AH170"/>
  <c r="AG170"/>
  <c r="AF170"/>
  <c r="AB170"/>
  <c r="DC169"/>
  <c r="CQ169" s="1"/>
  <c r="DB169"/>
  <c r="DA169"/>
  <c r="CZ169"/>
  <c r="CY169"/>
  <c r="CX169"/>
  <c r="CW169"/>
  <c r="CV169"/>
  <c r="CU169"/>
  <c r="CT169"/>
  <c r="CP169"/>
  <c r="CD169" s="1"/>
  <c r="CO169"/>
  <c r="CN169"/>
  <c r="CM169"/>
  <c r="CL169"/>
  <c r="CK169"/>
  <c r="CJ169"/>
  <c r="CI169"/>
  <c r="CH169"/>
  <c r="CG169"/>
  <c r="CF169"/>
  <c r="CC169"/>
  <c r="CB169"/>
  <c r="CA169"/>
  <c r="BZ169"/>
  <c r="BY169"/>
  <c r="BX169"/>
  <c r="BW169"/>
  <c r="BV169"/>
  <c r="BU169"/>
  <c r="BT169"/>
  <c r="BS169"/>
  <c r="BP169"/>
  <c r="BD169" s="1"/>
  <c r="BO169"/>
  <c r="BN169"/>
  <c r="BM169"/>
  <c r="BL169"/>
  <c r="BK169"/>
  <c r="BJ169"/>
  <c r="BI169"/>
  <c r="BH169"/>
  <c r="BG169"/>
  <c r="BF169"/>
  <c r="BC169"/>
  <c r="BB169"/>
  <c r="BA169"/>
  <c r="AZ169"/>
  <c r="AY169"/>
  <c r="AX169"/>
  <c r="AW169"/>
  <c r="AV169"/>
  <c r="AU169"/>
  <c r="AT169"/>
  <c r="AS169"/>
  <c r="AP169"/>
  <c r="AD169" s="1"/>
  <c r="AO169"/>
  <c r="AN169"/>
  <c r="AM169"/>
  <c r="AL169"/>
  <c r="AK169"/>
  <c r="AJ169"/>
  <c r="AI169"/>
  <c r="AH169"/>
  <c r="AG169"/>
  <c r="AF169"/>
  <c r="AB169"/>
  <c r="DC168"/>
  <c r="CQ168" s="1"/>
  <c r="DB168"/>
  <c r="DA168"/>
  <c r="CZ168"/>
  <c r="CY168"/>
  <c r="CX168"/>
  <c r="CW168"/>
  <c r="CV168"/>
  <c r="CU168"/>
  <c r="CT168"/>
  <c r="CP168"/>
  <c r="CD168" s="1"/>
  <c r="CO168"/>
  <c r="CN168"/>
  <c r="CM168"/>
  <c r="CL168"/>
  <c r="CK168"/>
  <c r="CJ168"/>
  <c r="CI168"/>
  <c r="CH168"/>
  <c r="CG168"/>
  <c r="CF168"/>
  <c r="CC168"/>
  <c r="CB168"/>
  <c r="CA168"/>
  <c r="BZ168"/>
  <c r="BY168"/>
  <c r="BX168"/>
  <c r="BW168"/>
  <c r="BV168"/>
  <c r="BU168"/>
  <c r="BT168"/>
  <c r="BS168"/>
  <c r="BP168"/>
  <c r="BD168" s="1"/>
  <c r="BO168"/>
  <c r="BN168"/>
  <c r="BM168"/>
  <c r="BL168"/>
  <c r="BK168"/>
  <c r="BJ168"/>
  <c r="BI168"/>
  <c r="BH168"/>
  <c r="BG168"/>
  <c r="BF168"/>
  <c r="BC168"/>
  <c r="BB168"/>
  <c r="BA168"/>
  <c r="AZ168"/>
  <c r="AY168"/>
  <c r="AX168"/>
  <c r="AW168"/>
  <c r="AV168"/>
  <c r="AU168"/>
  <c r="AT168"/>
  <c r="AS168"/>
  <c r="AP168"/>
  <c r="AD168" s="1"/>
  <c r="AO168"/>
  <c r="AN168"/>
  <c r="AM168"/>
  <c r="AL168"/>
  <c r="AK168"/>
  <c r="AJ168"/>
  <c r="AI168"/>
  <c r="AH168"/>
  <c r="AG168"/>
  <c r="AF168"/>
  <c r="AB168"/>
  <c r="DC167"/>
  <c r="CQ167" s="1"/>
  <c r="DB167"/>
  <c r="DA167"/>
  <c r="CZ167"/>
  <c r="CY167"/>
  <c r="CX167"/>
  <c r="CW167"/>
  <c r="CV167"/>
  <c r="CU167"/>
  <c r="CT167"/>
  <c r="CP167"/>
  <c r="CD167" s="1"/>
  <c r="CO167"/>
  <c r="CN167"/>
  <c r="CM167"/>
  <c r="CL167"/>
  <c r="CK167"/>
  <c r="CJ167"/>
  <c r="CI167"/>
  <c r="CH167"/>
  <c r="CG167"/>
  <c r="CF167"/>
  <c r="CC167"/>
  <c r="CB167"/>
  <c r="CA167"/>
  <c r="BZ167"/>
  <c r="BY167"/>
  <c r="BX167"/>
  <c r="BW167"/>
  <c r="BV167"/>
  <c r="BU167"/>
  <c r="BT167"/>
  <c r="BS167"/>
  <c r="BP167"/>
  <c r="BD167" s="1"/>
  <c r="BO167"/>
  <c r="BN167"/>
  <c r="BM167"/>
  <c r="BL167"/>
  <c r="BK167"/>
  <c r="BJ167"/>
  <c r="BI167"/>
  <c r="BH167"/>
  <c r="BG167"/>
  <c r="BF167"/>
  <c r="BC167"/>
  <c r="BB167"/>
  <c r="BA167"/>
  <c r="AZ167"/>
  <c r="AY167"/>
  <c r="AX167"/>
  <c r="AW167"/>
  <c r="AV167"/>
  <c r="AU167"/>
  <c r="AT167"/>
  <c r="AS167"/>
  <c r="AP167"/>
  <c r="AD167" s="1"/>
  <c r="AO167"/>
  <c r="AN167"/>
  <c r="AM167"/>
  <c r="AL167"/>
  <c r="AK167"/>
  <c r="AJ167"/>
  <c r="AI167"/>
  <c r="AH167"/>
  <c r="AG167"/>
  <c r="AF167"/>
  <c r="AB167"/>
  <c r="DC166"/>
  <c r="CQ166" s="1"/>
  <c r="DB166"/>
  <c r="DA166"/>
  <c r="CZ166"/>
  <c r="CY166"/>
  <c r="CX166"/>
  <c r="CW166"/>
  <c r="CV166"/>
  <c r="CU166"/>
  <c r="CT166"/>
  <c r="CP166"/>
  <c r="CD166" s="1"/>
  <c r="CO166"/>
  <c r="CN166"/>
  <c r="CM166"/>
  <c r="CL166"/>
  <c r="CK166"/>
  <c r="CJ166"/>
  <c r="CI166"/>
  <c r="CH166"/>
  <c r="CG166"/>
  <c r="CF166"/>
  <c r="CC166"/>
  <c r="CB166"/>
  <c r="CA166"/>
  <c r="BZ166"/>
  <c r="BY166"/>
  <c r="BX166"/>
  <c r="BW166"/>
  <c r="BV166"/>
  <c r="BU166"/>
  <c r="BT166"/>
  <c r="BS166"/>
  <c r="BP166"/>
  <c r="BD166" s="1"/>
  <c r="BO166"/>
  <c r="BN166"/>
  <c r="BM166"/>
  <c r="BL166"/>
  <c r="BK166"/>
  <c r="BJ166"/>
  <c r="BI166"/>
  <c r="BH166"/>
  <c r="BG166"/>
  <c r="BF166"/>
  <c r="BC166"/>
  <c r="BB166"/>
  <c r="BA166"/>
  <c r="AZ166"/>
  <c r="AY166"/>
  <c r="AX166"/>
  <c r="AW166"/>
  <c r="AV166"/>
  <c r="AU166"/>
  <c r="AT166"/>
  <c r="AS166"/>
  <c r="AP166"/>
  <c r="AD166" s="1"/>
  <c r="AO166"/>
  <c r="AN166"/>
  <c r="AM166"/>
  <c r="AL166"/>
  <c r="AK166"/>
  <c r="AJ166"/>
  <c r="AI166"/>
  <c r="AH166"/>
  <c r="AG166"/>
  <c r="AF166"/>
  <c r="AB166"/>
  <c r="DC165"/>
  <c r="CQ165" s="1"/>
  <c r="DB165"/>
  <c r="DA165"/>
  <c r="CZ165"/>
  <c r="CY165"/>
  <c r="CX165"/>
  <c r="CW165"/>
  <c r="CV165"/>
  <c r="CU165"/>
  <c r="CT165"/>
  <c r="CP165"/>
  <c r="CD165" s="1"/>
  <c r="CO165"/>
  <c r="CN165"/>
  <c r="CM165"/>
  <c r="CL165"/>
  <c r="CK165"/>
  <c r="CJ165"/>
  <c r="CI165"/>
  <c r="CH165"/>
  <c r="CG165"/>
  <c r="CF165"/>
  <c r="CC165"/>
  <c r="CB165"/>
  <c r="CA165"/>
  <c r="BZ165"/>
  <c r="BY165"/>
  <c r="BX165"/>
  <c r="BW165"/>
  <c r="BV165"/>
  <c r="BU165"/>
  <c r="BT165"/>
  <c r="BS165"/>
  <c r="BP165"/>
  <c r="BD165" s="1"/>
  <c r="BO165"/>
  <c r="BN165"/>
  <c r="BM165"/>
  <c r="BL165"/>
  <c r="BK165"/>
  <c r="BJ165"/>
  <c r="BI165"/>
  <c r="BH165"/>
  <c r="BG165"/>
  <c r="BF165"/>
  <c r="BC165"/>
  <c r="BB165"/>
  <c r="BA165"/>
  <c r="AZ165"/>
  <c r="AY165"/>
  <c r="AX165"/>
  <c r="AW165"/>
  <c r="AV165"/>
  <c r="AU165"/>
  <c r="AT165"/>
  <c r="AS165"/>
  <c r="AP165"/>
  <c r="AD165" s="1"/>
  <c r="AO165"/>
  <c r="AN165"/>
  <c r="AM165"/>
  <c r="AL165"/>
  <c r="AK165"/>
  <c r="AJ165"/>
  <c r="AI165"/>
  <c r="AH165"/>
  <c r="AG165"/>
  <c r="AF165"/>
  <c r="AB165"/>
  <c r="DC164"/>
  <c r="CQ164" s="1"/>
  <c r="DB164"/>
  <c r="DA164"/>
  <c r="CZ164"/>
  <c r="CY164"/>
  <c r="CX164"/>
  <c r="CW164"/>
  <c r="CV164"/>
  <c r="CU164"/>
  <c r="CT164"/>
  <c r="CP164"/>
  <c r="CD164" s="1"/>
  <c r="CO164"/>
  <c r="CN164"/>
  <c r="CM164"/>
  <c r="CL164"/>
  <c r="CK164"/>
  <c r="CJ164"/>
  <c r="CI164"/>
  <c r="CH164"/>
  <c r="CG164"/>
  <c r="CF164"/>
  <c r="CC164"/>
  <c r="CB164"/>
  <c r="CA164"/>
  <c r="BZ164"/>
  <c r="BY164"/>
  <c r="BX164"/>
  <c r="BW164"/>
  <c r="BV164"/>
  <c r="BU164"/>
  <c r="BT164"/>
  <c r="BS164"/>
  <c r="BP164"/>
  <c r="BD164" s="1"/>
  <c r="BO164"/>
  <c r="BN164"/>
  <c r="BM164"/>
  <c r="BL164"/>
  <c r="BK164"/>
  <c r="BJ164"/>
  <c r="BI164"/>
  <c r="BH164"/>
  <c r="BG164"/>
  <c r="BF164"/>
  <c r="BC164"/>
  <c r="BB164"/>
  <c r="BA164"/>
  <c r="AZ164"/>
  <c r="AY164"/>
  <c r="AX164"/>
  <c r="AW164"/>
  <c r="AV164"/>
  <c r="AU164"/>
  <c r="AT164"/>
  <c r="AS164"/>
  <c r="AP164"/>
  <c r="AD164" s="1"/>
  <c r="AO164"/>
  <c r="AN164"/>
  <c r="AM164"/>
  <c r="AL164"/>
  <c r="AK164"/>
  <c r="AJ164"/>
  <c r="AI164"/>
  <c r="AH164"/>
  <c r="AG164"/>
  <c r="AF164"/>
  <c r="AB164"/>
  <c r="DC163"/>
  <c r="DB163"/>
  <c r="DA163"/>
  <c r="CZ163"/>
  <c r="CY163"/>
  <c r="CX163"/>
  <c r="CW163"/>
  <c r="CV163"/>
  <c r="CU163"/>
  <c r="CT163"/>
  <c r="CP163"/>
  <c r="CD163" s="1"/>
  <c r="CO163"/>
  <c r="CN163"/>
  <c r="CM163"/>
  <c r="CL163"/>
  <c r="CK163"/>
  <c r="CJ163"/>
  <c r="CI163"/>
  <c r="CH163"/>
  <c r="CG163"/>
  <c r="CF163"/>
  <c r="CC163"/>
  <c r="CB163"/>
  <c r="CA163"/>
  <c r="BZ163"/>
  <c r="BY163"/>
  <c r="BX163"/>
  <c r="BW163"/>
  <c r="BV163"/>
  <c r="BU163"/>
  <c r="BT163"/>
  <c r="BS163"/>
  <c r="BP163"/>
  <c r="BD163" s="1"/>
  <c r="BO163"/>
  <c r="BN163"/>
  <c r="BM163"/>
  <c r="BL163"/>
  <c r="BK163"/>
  <c r="BJ163"/>
  <c r="BI163"/>
  <c r="BH163"/>
  <c r="BG163"/>
  <c r="BF163"/>
  <c r="BC163"/>
  <c r="BB163"/>
  <c r="BA163"/>
  <c r="AZ163"/>
  <c r="AY163"/>
  <c r="AX163"/>
  <c r="AW163"/>
  <c r="AV163"/>
  <c r="AU163"/>
  <c r="AT163"/>
  <c r="AS163"/>
  <c r="AP163"/>
  <c r="AD163" s="1"/>
  <c r="AO163"/>
  <c r="AN163"/>
  <c r="AM163"/>
  <c r="AL163"/>
  <c r="AK163"/>
  <c r="AJ163"/>
  <c r="AI163"/>
  <c r="AH163"/>
  <c r="AG163"/>
  <c r="AF163"/>
  <c r="AB163"/>
  <c r="DC162"/>
  <c r="CQ162" s="1"/>
  <c r="DB162"/>
  <c r="DA162"/>
  <c r="CZ162"/>
  <c r="CY162"/>
  <c r="CX162"/>
  <c r="CW162"/>
  <c r="CV162"/>
  <c r="CU162"/>
  <c r="CT162"/>
  <c r="CP162"/>
  <c r="CD162" s="1"/>
  <c r="CO162"/>
  <c r="CN162"/>
  <c r="CM162"/>
  <c r="CL162"/>
  <c r="CK162"/>
  <c r="CJ162"/>
  <c r="CI162"/>
  <c r="CH162"/>
  <c r="CG162"/>
  <c r="CF162"/>
  <c r="CC162"/>
  <c r="CB162"/>
  <c r="CA162"/>
  <c r="BZ162"/>
  <c r="BY162"/>
  <c r="BX162"/>
  <c r="BW162"/>
  <c r="BV162"/>
  <c r="BU162"/>
  <c r="BT162"/>
  <c r="BS162"/>
  <c r="BP162"/>
  <c r="BD162" s="1"/>
  <c r="BO162"/>
  <c r="BN162"/>
  <c r="BM162"/>
  <c r="BL162"/>
  <c r="BK162"/>
  <c r="BJ162"/>
  <c r="BI162"/>
  <c r="BH162"/>
  <c r="BG162"/>
  <c r="BF162"/>
  <c r="BC162"/>
  <c r="BB162"/>
  <c r="BA162"/>
  <c r="AZ162"/>
  <c r="AY162"/>
  <c r="AX162"/>
  <c r="AW162"/>
  <c r="AV162"/>
  <c r="AU162"/>
  <c r="AT162"/>
  <c r="AS162"/>
  <c r="AP162"/>
  <c r="AD162" s="1"/>
  <c r="AO162"/>
  <c r="AN162"/>
  <c r="AM162"/>
  <c r="AL162"/>
  <c r="AK162"/>
  <c r="AJ162"/>
  <c r="AI162"/>
  <c r="AH162"/>
  <c r="AG162"/>
  <c r="AF162"/>
  <c r="AB162"/>
  <c r="DC161"/>
  <c r="DB161"/>
  <c r="DA161"/>
  <c r="CZ161"/>
  <c r="CY161"/>
  <c r="CX161"/>
  <c r="CW161"/>
  <c r="CV161"/>
  <c r="CU161"/>
  <c r="CT161"/>
  <c r="CP161"/>
  <c r="CD161" s="1"/>
  <c r="CO161"/>
  <c r="CN161"/>
  <c r="CM161"/>
  <c r="CL161"/>
  <c r="CK161"/>
  <c r="CJ161"/>
  <c r="CI161"/>
  <c r="CH161"/>
  <c r="CG161"/>
  <c r="CF161"/>
  <c r="CC161"/>
  <c r="CB161"/>
  <c r="CA161"/>
  <c r="BZ161"/>
  <c r="BY161"/>
  <c r="BX161"/>
  <c r="BW161"/>
  <c r="BV161"/>
  <c r="BU161"/>
  <c r="BT161"/>
  <c r="BS161"/>
  <c r="BP161"/>
  <c r="BD161" s="1"/>
  <c r="BO161"/>
  <c r="BN161"/>
  <c r="BM161"/>
  <c r="BL161"/>
  <c r="BK161"/>
  <c r="BJ161"/>
  <c r="BI161"/>
  <c r="BH161"/>
  <c r="BG161"/>
  <c r="BF161"/>
  <c r="BC161"/>
  <c r="BB161"/>
  <c r="BA161"/>
  <c r="AZ161"/>
  <c r="AY161"/>
  <c r="AX161"/>
  <c r="AW161"/>
  <c r="AV161"/>
  <c r="AU161"/>
  <c r="AT161"/>
  <c r="AS161"/>
  <c r="AP161"/>
  <c r="AD161" s="1"/>
  <c r="AO161"/>
  <c r="AN161"/>
  <c r="AM161"/>
  <c r="AL161"/>
  <c r="AK161"/>
  <c r="AJ161"/>
  <c r="AI161"/>
  <c r="AH161"/>
  <c r="AG161"/>
  <c r="AF161"/>
  <c r="AB161"/>
  <c r="DC160"/>
  <c r="CQ160" s="1"/>
  <c r="DB160"/>
  <c r="DA160"/>
  <c r="CZ160"/>
  <c r="CY160"/>
  <c r="CX160"/>
  <c r="CW160"/>
  <c r="CV160"/>
  <c r="CU160"/>
  <c r="CT160"/>
  <c r="CP160"/>
  <c r="CD160" s="1"/>
  <c r="CO160"/>
  <c r="CN160"/>
  <c r="CM160"/>
  <c r="CL160"/>
  <c r="CK160"/>
  <c r="CJ160"/>
  <c r="CI160"/>
  <c r="CH160"/>
  <c r="CG160"/>
  <c r="CF160"/>
  <c r="CC160"/>
  <c r="BQ160" s="1"/>
  <c r="CB160"/>
  <c r="CA160"/>
  <c r="BZ160"/>
  <c r="BY160"/>
  <c r="BX160"/>
  <c r="BW160"/>
  <c r="BV160"/>
  <c r="BU160"/>
  <c r="BT160"/>
  <c r="BS160"/>
  <c r="BP160"/>
  <c r="BD160" s="1"/>
  <c r="BO160"/>
  <c r="BN160"/>
  <c r="BM160"/>
  <c r="BL160"/>
  <c r="BK160"/>
  <c r="BJ160"/>
  <c r="BI160"/>
  <c r="BH160"/>
  <c r="BG160"/>
  <c r="BF160"/>
  <c r="BC160"/>
  <c r="BB160"/>
  <c r="BA160"/>
  <c r="AZ160"/>
  <c r="AY160"/>
  <c r="AX160"/>
  <c r="AW160"/>
  <c r="AV160"/>
  <c r="AU160"/>
  <c r="AT160"/>
  <c r="AS160"/>
  <c r="AP160"/>
  <c r="AD160" s="1"/>
  <c r="AO160"/>
  <c r="AN160"/>
  <c r="AM160"/>
  <c r="AL160"/>
  <c r="AK160"/>
  <c r="AJ160"/>
  <c r="AI160"/>
  <c r="AH160"/>
  <c r="AG160"/>
  <c r="AF160"/>
  <c r="AB160"/>
  <c r="DC159"/>
  <c r="CQ159" s="1"/>
  <c r="DB159"/>
  <c r="DA159"/>
  <c r="CZ159"/>
  <c r="CY159"/>
  <c r="CX159"/>
  <c r="CW159"/>
  <c r="CV159"/>
  <c r="CU159"/>
  <c r="CT159"/>
  <c r="CP159"/>
  <c r="CD159" s="1"/>
  <c r="CO159"/>
  <c r="CN159"/>
  <c r="CM159"/>
  <c r="CL159"/>
  <c r="CK159"/>
  <c r="CJ159"/>
  <c r="CI159"/>
  <c r="CH159"/>
  <c r="CG159"/>
  <c r="CF159"/>
  <c r="CC159"/>
  <c r="BQ159" s="1"/>
  <c r="CB159"/>
  <c r="CA159"/>
  <c r="BZ159"/>
  <c r="BY159"/>
  <c r="BX159"/>
  <c r="BW159"/>
  <c r="BV159"/>
  <c r="BU159"/>
  <c r="BT159"/>
  <c r="BS159"/>
  <c r="BP159"/>
  <c r="BD159" s="1"/>
  <c r="BO159"/>
  <c r="BN159"/>
  <c r="BM159"/>
  <c r="BL159"/>
  <c r="BK159"/>
  <c r="BJ159"/>
  <c r="BI159"/>
  <c r="BH159"/>
  <c r="BG159"/>
  <c r="BF159"/>
  <c r="BC159"/>
  <c r="BB159"/>
  <c r="BA159"/>
  <c r="AZ159"/>
  <c r="AY159"/>
  <c r="AX159"/>
  <c r="AW159"/>
  <c r="AV159"/>
  <c r="AU159"/>
  <c r="AT159"/>
  <c r="AS159"/>
  <c r="AP159"/>
  <c r="AD159" s="1"/>
  <c r="AO159"/>
  <c r="AN159"/>
  <c r="AM159"/>
  <c r="AL159"/>
  <c r="AK159"/>
  <c r="AJ159"/>
  <c r="AI159"/>
  <c r="AH159"/>
  <c r="AG159"/>
  <c r="AF159"/>
  <c r="AB159"/>
  <c r="DC158"/>
  <c r="CQ158" s="1"/>
  <c r="DB158"/>
  <c r="DA158"/>
  <c r="CZ158"/>
  <c r="CY158"/>
  <c r="CX158"/>
  <c r="CW158"/>
  <c r="CV158"/>
  <c r="CU158"/>
  <c r="CT158"/>
  <c r="CP158"/>
  <c r="CD158" s="1"/>
  <c r="CO158"/>
  <c r="CN158"/>
  <c r="CM158"/>
  <c r="CL158"/>
  <c r="CK158"/>
  <c r="CJ158"/>
  <c r="CI158"/>
  <c r="CH158"/>
  <c r="CG158"/>
  <c r="CF158"/>
  <c r="CC158"/>
  <c r="BQ158" s="1"/>
  <c r="CB158"/>
  <c r="CA158"/>
  <c r="BZ158"/>
  <c r="BY158"/>
  <c r="BX158"/>
  <c r="BW158"/>
  <c r="BV158"/>
  <c r="BU158"/>
  <c r="BT158"/>
  <c r="BS158"/>
  <c r="BP158"/>
  <c r="BD158" s="1"/>
  <c r="BO158"/>
  <c r="BN158"/>
  <c r="BM158"/>
  <c r="BL158"/>
  <c r="BK158"/>
  <c r="BJ158"/>
  <c r="BI158"/>
  <c r="BH158"/>
  <c r="BG158"/>
  <c r="BF158"/>
  <c r="BC158"/>
  <c r="BB158"/>
  <c r="BA158"/>
  <c r="AZ158"/>
  <c r="AY158"/>
  <c r="AX158"/>
  <c r="AW158"/>
  <c r="AV158"/>
  <c r="AU158"/>
  <c r="AT158"/>
  <c r="AS158"/>
  <c r="AP158"/>
  <c r="AD158" s="1"/>
  <c r="AO158"/>
  <c r="AN158"/>
  <c r="AM158"/>
  <c r="AL158"/>
  <c r="AK158"/>
  <c r="AJ158"/>
  <c r="AI158"/>
  <c r="AH158"/>
  <c r="AG158"/>
  <c r="AF158"/>
  <c r="AB158"/>
  <c r="DC157"/>
  <c r="CQ157" s="1"/>
  <c r="DB157"/>
  <c r="DA157"/>
  <c r="CZ157"/>
  <c r="CY157"/>
  <c r="CX157"/>
  <c r="CW157"/>
  <c r="CV157"/>
  <c r="CU157"/>
  <c r="CT157"/>
  <c r="CP157"/>
  <c r="CD157" s="1"/>
  <c r="CO157"/>
  <c r="CN157"/>
  <c r="CM157"/>
  <c r="CL157"/>
  <c r="CK157"/>
  <c r="CJ157"/>
  <c r="CI157"/>
  <c r="CH157"/>
  <c r="CG157"/>
  <c r="CF157"/>
  <c r="CC157"/>
  <c r="BQ157" s="1"/>
  <c r="CB157"/>
  <c r="CA157"/>
  <c r="BZ157"/>
  <c r="BY157"/>
  <c r="BX157"/>
  <c r="BW157"/>
  <c r="BV157"/>
  <c r="BU157"/>
  <c r="BT157"/>
  <c r="BS157"/>
  <c r="BP157"/>
  <c r="BD157" s="1"/>
  <c r="BO157"/>
  <c r="BN157"/>
  <c r="BM157"/>
  <c r="BL157"/>
  <c r="BK157"/>
  <c r="BJ157"/>
  <c r="BI157"/>
  <c r="BH157"/>
  <c r="BG157"/>
  <c r="BF157"/>
  <c r="BC157"/>
  <c r="BB157"/>
  <c r="BA157"/>
  <c r="AZ157"/>
  <c r="AY157"/>
  <c r="AX157"/>
  <c r="AW157"/>
  <c r="AV157"/>
  <c r="AU157"/>
  <c r="AT157"/>
  <c r="AS157"/>
  <c r="AP157"/>
  <c r="AD157" s="1"/>
  <c r="AO157"/>
  <c r="AN157"/>
  <c r="AM157"/>
  <c r="AL157"/>
  <c r="AK157"/>
  <c r="AJ157"/>
  <c r="AI157"/>
  <c r="AH157"/>
  <c r="AG157"/>
  <c r="AF157"/>
  <c r="AB157"/>
  <c r="DC156"/>
  <c r="CQ156" s="1"/>
  <c r="DB156"/>
  <c r="DA156"/>
  <c r="CZ156"/>
  <c r="CY156"/>
  <c r="CX156"/>
  <c r="CW156"/>
  <c r="CV156"/>
  <c r="CU156"/>
  <c r="CT156"/>
  <c r="CP156"/>
  <c r="CD156" s="1"/>
  <c r="CO156"/>
  <c r="CN156"/>
  <c r="CM156"/>
  <c r="CL156"/>
  <c r="CK156"/>
  <c r="CJ156"/>
  <c r="CI156"/>
  <c r="CH156"/>
  <c r="CG156"/>
  <c r="CF156"/>
  <c r="CC156"/>
  <c r="BQ156" s="1"/>
  <c r="CB156"/>
  <c r="CA156"/>
  <c r="BZ156"/>
  <c r="BY156"/>
  <c r="BX156"/>
  <c r="BW156"/>
  <c r="BV156"/>
  <c r="BU156"/>
  <c r="BT156"/>
  <c r="BS156"/>
  <c r="BP156"/>
  <c r="BD156" s="1"/>
  <c r="BO156"/>
  <c r="BN156"/>
  <c r="BM156"/>
  <c r="BL156"/>
  <c r="BK156"/>
  <c r="BJ156"/>
  <c r="BI156"/>
  <c r="BH156"/>
  <c r="BG156"/>
  <c r="BF156"/>
  <c r="BC156"/>
  <c r="BB156"/>
  <c r="BA156"/>
  <c r="AZ156"/>
  <c r="AY156"/>
  <c r="AX156"/>
  <c r="AW156"/>
  <c r="AV156"/>
  <c r="AU156"/>
  <c r="AT156"/>
  <c r="AS156"/>
  <c r="AP156"/>
  <c r="AD156" s="1"/>
  <c r="AO156"/>
  <c r="AN156"/>
  <c r="AM156"/>
  <c r="AL156"/>
  <c r="AK156"/>
  <c r="AJ156"/>
  <c r="AI156"/>
  <c r="AH156"/>
  <c r="AG156"/>
  <c r="AF156"/>
  <c r="AB156"/>
  <c r="DC155"/>
  <c r="CQ155" s="1"/>
  <c r="DB155"/>
  <c r="DA155"/>
  <c r="CZ155"/>
  <c r="CY155"/>
  <c r="CX155"/>
  <c r="CW155"/>
  <c r="CV155"/>
  <c r="CU155"/>
  <c r="CT155"/>
  <c r="CP155"/>
  <c r="CD155" s="1"/>
  <c r="CO155"/>
  <c r="CN155"/>
  <c r="CM155"/>
  <c r="CL155"/>
  <c r="CK155"/>
  <c r="CJ155"/>
  <c r="CI155"/>
  <c r="CH155"/>
  <c r="CG155"/>
  <c r="CF155"/>
  <c r="CC155"/>
  <c r="BQ155" s="1"/>
  <c r="CB155"/>
  <c r="CA155"/>
  <c r="BZ155"/>
  <c r="BY155"/>
  <c r="BX155"/>
  <c r="BW155"/>
  <c r="BV155"/>
  <c r="BU155"/>
  <c r="BT155"/>
  <c r="BS155"/>
  <c r="BP155"/>
  <c r="BD155" s="1"/>
  <c r="BO155"/>
  <c r="BN155"/>
  <c r="BM155"/>
  <c r="BL155"/>
  <c r="BK155"/>
  <c r="BJ155"/>
  <c r="BI155"/>
  <c r="BH155"/>
  <c r="BG155"/>
  <c r="BF155"/>
  <c r="BC155"/>
  <c r="BB155"/>
  <c r="BA155"/>
  <c r="AZ155"/>
  <c r="AY155"/>
  <c r="AX155"/>
  <c r="AW155"/>
  <c r="AV155"/>
  <c r="AU155"/>
  <c r="AT155"/>
  <c r="AS155"/>
  <c r="AP155"/>
  <c r="AD155" s="1"/>
  <c r="AO155"/>
  <c r="AN155"/>
  <c r="AM155"/>
  <c r="AL155"/>
  <c r="AK155"/>
  <c r="AJ155"/>
  <c r="AI155"/>
  <c r="AH155"/>
  <c r="AG155"/>
  <c r="AF155"/>
  <c r="AB155"/>
  <c r="DC154"/>
  <c r="CQ154" s="1"/>
  <c r="DB154"/>
  <c r="DA154"/>
  <c r="CZ154"/>
  <c r="CY154"/>
  <c r="CX154"/>
  <c r="CW154"/>
  <c r="CV154"/>
  <c r="CU154"/>
  <c r="CT154"/>
  <c r="CP154"/>
  <c r="CD154" s="1"/>
  <c r="CO154"/>
  <c r="CN154"/>
  <c r="CM154"/>
  <c r="CL154"/>
  <c r="CK154"/>
  <c r="CJ154"/>
  <c r="CI154"/>
  <c r="CH154"/>
  <c r="CG154"/>
  <c r="CF154"/>
  <c r="CC154"/>
  <c r="BQ154" s="1"/>
  <c r="CB154"/>
  <c r="CA154"/>
  <c r="BZ154"/>
  <c r="BY154"/>
  <c r="BX154"/>
  <c r="BW154"/>
  <c r="BV154"/>
  <c r="BU154"/>
  <c r="BT154"/>
  <c r="BS154"/>
  <c r="BP154"/>
  <c r="BD154" s="1"/>
  <c r="BO154"/>
  <c r="BN154"/>
  <c r="BM154"/>
  <c r="BL154"/>
  <c r="BK154"/>
  <c r="BJ154"/>
  <c r="BI154"/>
  <c r="BH154"/>
  <c r="BG154"/>
  <c r="BF154"/>
  <c r="BC154"/>
  <c r="BB154"/>
  <c r="BA154"/>
  <c r="AZ154"/>
  <c r="AY154"/>
  <c r="AX154"/>
  <c r="AW154"/>
  <c r="AV154"/>
  <c r="AU154"/>
  <c r="AT154"/>
  <c r="AS154"/>
  <c r="AP154"/>
  <c r="AD154" s="1"/>
  <c r="AO154"/>
  <c r="AN154"/>
  <c r="AM154"/>
  <c r="AL154"/>
  <c r="AK154"/>
  <c r="AJ154"/>
  <c r="AI154"/>
  <c r="AH154"/>
  <c r="AG154"/>
  <c r="AF154"/>
  <c r="AB154"/>
  <c r="DC153"/>
  <c r="CQ153" s="1"/>
  <c r="DB153"/>
  <c r="DA153"/>
  <c r="CZ153"/>
  <c r="CY153"/>
  <c r="CX153"/>
  <c r="CW153"/>
  <c r="CV153"/>
  <c r="CU153"/>
  <c r="CT153"/>
  <c r="CP153"/>
  <c r="CD153" s="1"/>
  <c r="CO153"/>
  <c r="CN153"/>
  <c r="CM153"/>
  <c r="CL153"/>
  <c r="CK153"/>
  <c r="CJ153"/>
  <c r="CI153"/>
  <c r="CH153"/>
  <c r="CG153"/>
  <c r="CF153"/>
  <c r="CC153"/>
  <c r="BQ153" s="1"/>
  <c r="CB153"/>
  <c r="CA153"/>
  <c r="BZ153"/>
  <c r="BY153"/>
  <c r="BX153"/>
  <c r="BW153"/>
  <c r="BV153"/>
  <c r="BU153"/>
  <c r="BT153"/>
  <c r="BS153"/>
  <c r="BP153"/>
  <c r="BD153" s="1"/>
  <c r="BO153"/>
  <c r="BN153"/>
  <c r="BM153"/>
  <c r="BL153"/>
  <c r="BK153"/>
  <c r="BJ153"/>
  <c r="BI153"/>
  <c r="BH153"/>
  <c r="BG153"/>
  <c r="BF153"/>
  <c r="BC153"/>
  <c r="BB153"/>
  <c r="BA153"/>
  <c r="AZ153"/>
  <c r="AY153"/>
  <c r="AX153"/>
  <c r="AW153"/>
  <c r="AV153"/>
  <c r="AU153"/>
  <c r="AT153"/>
  <c r="AS153"/>
  <c r="AP153"/>
  <c r="AD153" s="1"/>
  <c r="AO153"/>
  <c r="AN153"/>
  <c r="AM153"/>
  <c r="AL153"/>
  <c r="AK153"/>
  <c r="AJ153"/>
  <c r="AI153"/>
  <c r="AH153"/>
  <c r="AG153"/>
  <c r="AF153"/>
  <c r="AB153"/>
  <c r="DC152"/>
  <c r="CQ152" s="1"/>
  <c r="DB152"/>
  <c r="DA152"/>
  <c r="CZ152"/>
  <c r="CY152"/>
  <c r="CX152"/>
  <c r="CW152"/>
  <c r="CV152"/>
  <c r="CU152"/>
  <c r="CT152"/>
  <c r="CP152"/>
  <c r="CD152" s="1"/>
  <c r="CO152"/>
  <c r="CN152"/>
  <c r="CM152"/>
  <c r="CL152"/>
  <c r="CK152"/>
  <c r="CJ152"/>
  <c r="CI152"/>
  <c r="CH152"/>
  <c r="CG152"/>
  <c r="CF152"/>
  <c r="CC152"/>
  <c r="BQ152" s="1"/>
  <c r="CB152"/>
  <c r="CA152"/>
  <c r="BZ152"/>
  <c r="BY152"/>
  <c r="BX152"/>
  <c r="BW152"/>
  <c r="BV152"/>
  <c r="BU152"/>
  <c r="BT152"/>
  <c r="BS152"/>
  <c r="BP152"/>
  <c r="BD152" s="1"/>
  <c r="BO152"/>
  <c r="BN152"/>
  <c r="BM152"/>
  <c r="BL152"/>
  <c r="BK152"/>
  <c r="BJ152"/>
  <c r="BI152"/>
  <c r="BH152"/>
  <c r="BG152"/>
  <c r="BF152"/>
  <c r="BC152"/>
  <c r="BB152"/>
  <c r="BA152"/>
  <c r="AZ152"/>
  <c r="AY152"/>
  <c r="AX152"/>
  <c r="AW152"/>
  <c r="AV152"/>
  <c r="AU152"/>
  <c r="AT152"/>
  <c r="AS152"/>
  <c r="AP152"/>
  <c r="AD152" s="1"/>
  <c r="AO152"/>
  <c r="AN152"/>
  <c r="AM152"/>
  <c r="AL152"/>
  <c r="AK152"/>
  <c r="AJ152"/>
  <c r="AI152"/>
  <c r="AH152"/>
  <c r="AG152"/>
  <c r="AF152"/>
  <c r="AB152"/>
  <c r="DC151"/>
  <c r="CQ151" s="1"/>
  <c r="DB151"/>
  <c r="DA151"/>
  <c r="CZ151"/>
  <c r="CY151"/>
  <c r="CX151"/>
  <c r="CW151"/>
  <c r="CV151"/>
  <c r="CU151"/>
  <c r="CT151"/>
  <c r="CP151"/>
  <c r="CD151" s="1"/>
  <c r="CO151"/>
  <c r="CN151"/>
  <c r="CM151"/>
  <c r="CL151"/>
  <c r="CK151"/>
  <c r="CJ151"/>
  <c r="CI151"/>
  <c r="CH151"/>
  <c r="CG151"/>
  <c r="CF151"/>
  <c r="CC151"/>
  <c r="BQ151" s="1"/>
  <c r="CB151"/>
  <c r="CA151"/>
  <c r="BZ151"/>
  <c r="BY151"/>
  <c r="BX151"/>
  <c r="BW151"/>
  <c r="BV151"/>
  <c r="BU151"/>
  <c r="BT151"/>
  <c r="BS151"/>
  <c r="BP151"/>
  <c r="BD151" s="1"/>
  <c r="BO151"/>
  <c r="BN151"/>
  <c r="BM151"/>
  <c r="BL151"/>
  <c r="BK151"/>
  <c r="BJ151"/>
  <c r="BI151"/>
  <c r="BH151"/>
  <c r="BG151"/>
  <c r="BF151"/>
  <c r="BC151"/>
  <c r="BB151"/>
  <c r="BA151"/>
  <c r="AZ151"/>
  <c r="AY151"/>
  <c r="AX151"/>
  <c r="AW151"/>
  <c r="AV151"/>
  <c r="AU151"/>
  <c r="AT151"/>
  <c r="AS151"/>
  <c r="AP151"/>
  <c r="AD151" s="1"/>
  <c r="AO151"/>
  <c r="AN151"/>
  <c r="AM151"/>
  <c r="AL151"/>
  <c r="AK151"/>
  <c r="AJ151"/>
  <c r="AI151"/>
  <c r="AH151"/>
  <c r="AG151"/>
  <c r="AF151"/>
  <c r="AB151"/>
  <c r="DC150"/>
  <c r="CQ150" s="1"/>
  <c r="DB150"/>
  <c r="DA150"/>
  <c r="CZ150"/>
  <c r="CY150"/>
  <c r="CX150"/>
  <c r="CW150"/>
  <c r="CV150"/>
  <c r="CU150"/>
  <c r="CT150"/>
  <c r="CP150"/>
  <c r="CD150" s="1"/>
  <c r="CO150"/>
  <c r="CN150"/>
  <c r="CM150"/>
  <c r="CL150"/>
  <c r="CK150"/>
  <c r="CJ150"/>
  <c r="CI150"/>
  <c r="CH150"/>
  <c r="CG150"/>
  <c r="CF150"/>
  <c r="CC150"/>
  <c r="BQ150" s="1"/>
  <c r="CB150"/>
  <c r="CA150"/>
  <c r="BZ150"/>
  <c r="BY150"/>
  <c r="BX150"/>
  <c r="BW150"/>
  <c r="BV150"/>
  <c r="BU150"/>
  <c r="BT150"/>
  <c r="BS150"/>
  <c r="BP150"/>
  <c r="BD150" s="1"/>
  <c r="BO150"/>
  <c r="BN150"/>
  <c r="BM150"/>
  <c r="BL150"/>
  <c r="BK150"/>
  <c r="BJ150"/>
  <c r="BI150"/>
  <c r="BH150"/>
  <c r="BG150"/>
  <c r="BF150"/>
  <c r="BC150"/>
  <c r="BB150"/>
  <c r="BA150"/>
  <c r="AZ150"/>
  <c r="AY150"/>
  <c r="AX150"/>
  <c r="AW150"/>
  <c r="AV150"/>
  <c r="AU150"/>
  <c r="AT150"/>
  <c r="AS150"/>
  <c r="AP150"/>
  <c r="AD150" s="1"/>
  <c r="AO150"/>
  <c r="AN150"/>
  <c r="AM150"/>
  <c r="AL150"/>
  <c r="AK150"/>
  <c r="AJ150"/>
  <c r="AI150"/>
  <c r="AH150"/>
  <c r="AG150"/>
  <c r="AF150"/>
  <c r="AB150"/>
  <c r="DC149"/>
  <c r="CQ149" s="1"/>
  <c r="DB149"/>
  <c r="DA149"/>
  <c r="CZ149"/>
  <c r="CY149"/>
  <c r="CX149"/>
  <c r="CW149"/>
  <c r="CV149"/>
  <c r="CU149"/>
  <c r="CT149"/>
  <c r="CP149"/>
  <c r="CD149" s="1"/>
  <c r="CO149"/>
  <c r="CN149"/>
  <c r="CM149"/>
  <c r="CL149"/>
  <c r="CK149"/>
  <c r="CJ149"/>
  <c r="CI149"/>
  <c r="CH149"/>
  <c r="CG149"/>
  <c r="CF149"/>
  <c r="CC149"/>
  <c r="BQ149" s="1"/>
  <c r="CB149"/>
  <c r="CA149"/>
  <c r="BZ149"/>
  <c r="BY149"/>
  <c r="BX149"/>
  <c r="BW149"/>
  <c r="BV149"/>
  <c r="BU149"/>
  <c r="BT149"/>
  <c r="BS149"/>
  <c r="BP149"/>
  <c r="BD149" s="1"/>
  <c r="BO149"/>
  <c r="BN149"/>
  <c r="BM149"/>
  <c r="BL149"/>
  <c r="BK149"/>
  <c r="BJ149"/>
  <c r="BI149"/>
  <c r="BH149"/>
  <c r="BG149"/>
  <c r="BF149"/>
  <c r="BC149"/>
  <c r="BB149"/>
  <c r="BA149"/>
  <c r="AZ149"/>
  <c r="AY149"/>
  <c r="AX149"/>
  <c r="AW149"/>
  <c r="AV149"/>
  <c r="AU149"/>
  <c r="AT149"/>
  <c r="AS149"/>
  <c r="AP149"/>
  <c r="AD149" s="1"/>
  <c r="AO149"/>
  <c r="AN149"/>
  <c r="AM149"/>
  <c r="AL149"/>
  <c r="AK149"/>
  <c r="AJ149"/>
  <c r="AI149"/>
  <c r="AH149"/>
  <c r="AG149"/>
  <c r="AF149"/>
  <c r="AB149"/>
  <c r="DC148"/>
  <c r="CQ148" s="1"/>
  <c r="DB148"/>
  <c r="DA148"/>
  <c r="CZ148"/>
  <c r="CY148"/>
  <c r="CX148"/>
  <c r="CW148"/>
  <c r="CV148"/>
  <c r="CU148"/>
  <c r="CT148"/>
  <c r="CP148"/>
  <c r="CD148" s="1"/>
  <c r="CO148"/>
  <c r="CN148"/>
  <c r="CM148"/>
  <c r="CL148"/>
  <c r="CK148"/>
  <c r="CJ148"/>
  <c r="CI148"/>
  <c r="CH148"/>
  <c r="CG148"/>
  <c r="CF148"/>
  <c r="CC148"/>
  <c r="BQ148" s="1"/>
  <c r="CB148"/>
  <c r="CA148"/>
  <c r="BZ148"/>
  <c r="BY148"/>
  <c r="BX148"/>
  <c r="BW148"/>
  <c r="BV148"/>
  <c r="BU148"/>
  <c r="BT148"/>
  <c r="BS148"/>
  <c r="BP148"/>
  <c r="BD148" s="1"/>
  <c r="BO148"/>
  <c r="BN148"/>
  <c r="BM148"/>
  <c r="BL148"/>
  <c r="BK148"/>
  <c r="BJ148"/>
  <c r="BI148"/>
  <c r="BH148"/>
  <c r="BG148"/>
  <c r="BF148"/>
  <c r="BC148"/>
  <c r="BB148"/>
  <c r="BA148"/>
  <c r="AZ148"/>
  <c r="AY148"/>
  <c r="AX148"/>
  <c r="AW148"/>
  <c r="AV148"/>
  <c r="AU148"/>
  <c r="AT148"/>
  <c r="AS148"/>
  <c r="AP148"/>
  <c r="AD148" s="1"/>
  <c r="AO148"/>
  <c r="AN148"/>
  <c r="AM148"/>
  <c r="AL148"/>
  <c r="AK148"/>
  <c r="AJ148"/>
  <c r="AI148"/>
  <c r="AH148"/>
  <c r="AG148"/>
  <c r="AF148"/>
  <c r="AB148"/>
  <c r="DC147"/>
  <c r="CQ147" s="1"/>
  <c r="DB147"/>
  <c r="DA147"/>
  <c r="CZ147"/>
  <c r="CY147"/>
  <c r="CX147"/>
  <c r="CW147"/>
  <c r="CV147"/>
  <c r="CU147"/>
  <c r="CT147"/>
  <c r="CP147"/>
  <c r="CD147" s="1"/>
  <c r="CO147"/>
  <c r="CN147"/>
  <c r="CM147"/>
  <c r="CL147"/>
  <c r="CK147"/>
  <c r="CJ147"/>
  <c r="CI147"/>
  <c r="CH147"/>
  <c r="CG147"/>
  <c r="CF147"/>
  <c r="CC147"/>
  <c r="BQ147" s="1"/>
  <c r="CB147"/>
  <c r="CA147"/>
  <c r="BZ147"/>
  <c r="BY147"/>
  <c r="BX147"/>
  <c r="BW147"/>
  <c r="BV147"/>
  <c r="BU147"/>
  <c r="BT147"/>
  <c r="BS147"/>
  <c r="BP147"/>
  <c r="BD147" s="1"/>
  <c r="BO147"/>
  <c r="BN147"/>
  <c r="BM147"/>
  <c r="BL147"/>
  <c r="BK147"/>
  <c r="BJ147"/>
  <c r="BI147"/>
  <c r="BH147"/>
  <c r="BG147"/>
  <c r="BF147"/>
  <c r="BC147"/>
  <c r="BB147"/>
  <c r="BA147"/>
  <c r="AZ147"/>
  <c r="AY147"/>
  <c r="AX147"/>
  <c r="AW147"/>
  <c r="AV147"/>
  <c r="AU147"/>
  <c r="AT147"/>
  <c r="AS147"/>
  <c r="AP147"/>
  <c r="AD147" s="1"/>
  <c r="AO147"/>
  <c r="AN147"/>
  <c r="AM147"/>
  <c r="AL147"/>
  <c r="AK147"/>
  <c r="AJ147"/>
  <c r="AI147"/>
  <c r="AH147"/>
  <c r="AG147"/>
  <c r="AF147"/>
  <c r="AB147"/>
  <c r="DC146"/>
  <c r="DB146"/>
  <c r="DA146"/>
  <c r="CZ146"/>
  <c r="CY146"/>
  <c r="CX146"/>
  <c r="CW146"/>
  <c r="CV146"/>
  <c r="CU146"/>
  <c r="CT146"/>
  <c r="CP146"/>
  <c r="CD146" s="1"/>
  <c r="CO146"/>
  <c r="CN146"/>
  <c r="CM146"/>
  <c r="CL146"/>
  <c r="CK146"/>
  <c r="CJ146"/>
  <c r="CI146"/>
  <c r="CH146"/>
  <c r="CG146"/>
  <c r="CF146"/>
  <c r="CC146"/>
  <c r="BQ146" s="1"/>
  <c r="CB146"/>
  <c r="CA146"/>
  <c r="BZ146"/>
  <c r="BY146"/>
  <c r="BX146"/>
  <c r="BW146"/>
  <c r="BV146"/>
  <c r="BU146"/>
  <c r="BT146"/>
  <c r="BS146"/>
  <c r="BP146"/>
  <c r="BD146" s="1"/>
  <c r="BO146"/>
  <c r="BN146"/>
  <c r="BM146"/>
  <c r="BL146"/>
  <c r="BK146"/>
  <c r="BJ146"/>
  <c r="BI146"/>
  <c r="BH146"/>
  <c r="BG146"/>
  <c r="BF146"/>
  <c r="BC146"/>
  <c r="BB146"/>
  <c r="BA146"/>
  <c r="AZ146"/>
  <c r="AY146"/>
  <c r="AX146"/>
  <c r="AW146"/>
  <c r="AV146"/>
  <c r="AU146"/>
  <c r="AT146"/>
  <c r="AS146"/>
  <c r="AP146"/>
  <c r="AD146" s="1"/>
  <c r="AO146"/>
  <c r="AN146"/>
  <c r="AM146"/>
  <c r="AL146"/>
  <c r="AK146"/>
  <c r="AJ146"/>
  <c r="AI146"/>
  <c r="AH146"/>
  <c r="AG146"/>
  <c r="AF146"/>
  <c r="AB146"/>
  <c r="DC145"/>
  <c r="CQ145" s="1"/>
  <c r="DB145"/>
  <c r="DA145"/>
  <c r="CZ145"/>
  <c r="CY145"/>
  <c r="CX145"/>
  <c r="CW145"/>
  <c r="CV145"/>
  <c r="CU145"/>
  <c r="CT145"/>
  <c r="CP145"/>
  <c r="CD145" s="1"/>
  <c r="CO145"/>
  <c r="CN145"/>
  <c r="CM145"/>
  <c r="CL145"/>
  <c r="CK145"/>
  <c r="CJ145"/>
  <c r="CI145"/>
  <c r="CH145"/>
  <c r="CG145"/>
  <c r="CF145"/>
  <c r="CC145"/>
  <c r="BQ145" s="1"/>
  <c r="CB145"/>
  <c r="CA145"/>
  <c r="BZ145"/>
  <c r="BY145"/>
  <c r="BX145"/>
  <c r="BW145"/>
  <c r="BV145"/>
  <c r="BU145"/>
  <c r="BT145"/>
  <c r="BS145"/>
  <c r="BP145"/>
  <c r="BD145" s="1"/>
  <c r="BO145"/>
  <c r="BN145"/>
  <c r="BM145"/>
  <c r="BL145"/>
  <c r="BK145"/>
  <c r="BJ145"/>
  <c r="BI145"/>
  <c r="BH145"/>
  <c r="BG145"/>
  <c r="BF145"/>
  <c r="BC145"/>
  <c r="BB145"/>
  <c r="BA145"/>
  <c r="AZ145"/>
  <c r="AY145"/>
  <c r="AX145"/>
  <c r="AW145"/>
  <c r="AV145"/>
  <c r="AU145"/>
  <c r="AT145"/>
  <c r="AS145"/>
  <c r="AP145"/>
  <c r="AD145" s="1"/>
  <c r="AO145"/>
  <c r="AN145"/>
  <c r="AM145"/>
  <c r="AL145"/>
  <c r="AK145"/>
  <c r="AJ145"/>
  <c r="AI145"/>
  <c r="AH145"/>
  <c r="AG145"/>
  <c r="AF145"/>
  <c r="AB145"/>
  <c r="DC144"/>
  <c r="CQ144" s="1"/>
  <c r="DB144"/>
  <c r="DA144"/>
  <c r="CZ144"/>
  <c r="CY144"/>
  <c r="CX144"/>
  <c r="CW144"/>
  <c r="CV144"/>
  <c r="CU144"/>
  <c r="CT144"/>
  <c r="CP144"/>
  <c r="CD144" s="1"/>
  <c r="CO144"/>
  <c r="CN144"/>
  <c r="CM144"/>
  <c r="CL144"/>
  <c r="CK144"/>
  <c r="CJ144"/>
  <c r="CI144"/>
  <c r="CH144"/>
  <c r="CG144"/>
  <c r="CF144"/>
  <c r="CC144"/>
  <c r="BQ144" s="1"/>
  <c r="CB144"/>
  <c r="CA144"/>
  <c r="BZ144"/>
  <c r="BY144"/>
  <c r="BX144"/>
  <c r="BW144"/>
  <c r="BV144"/>
  <c r="BU144"/>
  <c r="BT144"/>
  <c r="BS144"/>
  <c r="BP144"/>
  <c r="BD144" s="1"/>
  <c r="BO144"/>
  <c r="BN144"/>
  <c r="BM144"/>
  <c r="BL144"/>
  <c r="BK144"/>
  <c r="BJ144"/>
  <c r="BI144"/>
  <c r="BH144"/>
  <c r="BG144"/>
  <c r="BF144"/>
  <c r="BC144"/>
  <c r="BB144"/>
  <c r="BA144"/>
  <c r="AZ144"/>
  <c r="AY144"/>
  <c r="AX144"/>
  <c r="AW144"/>
  <c r="AV144"/>
  <c r="AU144"/>
  <c r="AT144"/>
  <c r="AS144"/>
  <c r="AP144"/>
  <c r="AD144" s="1"/>
  <c r="AO144"/>
  <c r="AN144"/>
  <c r="AM144"/>
  <c r="AL144"/>
  <c r="AK144"/>
  <c r="AJ144"/>
  <c r="AI144"/>
  <c r="AH144"/>
  <c r="AG144"/>
  <c r="AF144"/>
  <c r="AB144"/>
  <c r="DC143"/>
  <c r="CQ143" s="1"/>
  <c r="DB143"/>
  <c r="DA143"/>
  <c r="CZ143"/>
  <c r="CY143"/>
  <c r="CX143"/>
  <c r="CW143"/>
  <c r="CV143"/>
  <c r="CU143"/>
  <c r="CT143"/>
  <c r="CP143"/>
  <c r="CD143" s="1"/>
  <c r="CO143"/>
  <c r="CN143"/>
  <c r="CM143"/>
  <c r="CL143"/>
  <c r="CK143"/>
  <c r="CJ143"/>
  <c r="CI143"/>
  <c r="CH143"/>
  <c r="CG143"/>
  <c r="CF143"/>
  <c r="CC143"/>
  <c r="BQ143" s="1"/>
  <c r="CB143"/>
  <c r="CA143"/>
  <c r="BZ143"/>
  <c r="BY143"/>
  <c r="BX143"/>
  <c r="BW143"/>
  <c r="BV143"/>
  <c r="BU143"/>
  <c r="BT143"/>
  <c r="BS143"/>
  <c r="BP143"/>
  <c r="BD143" s="1"/>
  <c r="BO143"/>
  <c r="BN143"/>
  <c r="BM143"/>
  <c r="BL143"/>
  <c r="BK143"/>
  <c r="BJ143"/>
  <c r="BI143"/>
  <c r="BH143"/>
  <c r="BG143"/>
  <c r="BF143"/>
  <c r="BC143"/>
  <c r="BB143"/>
  <c r="BA143"/>
  <c r="AZ143"/>
  <c r="AY143"/>
  <c r="AX143"/>
  <c r="AW143"/>
  <c r="AV143"/>
  <c r="AU143"/>
  <c r="AT143"/>
  <c r="AS143"/>
  <c r="AP143"/>
  <c r="AD143" s="1"/>
  <c r="AO143"/>
  <c r="AN143"/>
  <c r="AM143"/>
  <c r="AL143"/>
  <c r="AK143"/>
  <c r="AJ143"/>
  <c r="AI143"/>
  <c r="AH143"/>
  <c r="AG143"/>
  <c r="AF143"/>
  <c r="AB143"/>
  <c r="DC142"/>
  <c r="CQ142" s="1"/>
  <c r="DB142"/>
  <c r="DA142"/>
  <c r="CZ142"/>
  <c r="CY142"/>
  <c r="CX142"/>
  <c r="CW142"/>
  <c r="CV142"/>
  <c r="CU142"/>
  <c r="CT142"/>
  <c r="CP142"/>
  <c r="CD142" s="1"/>
  <c r="CO142"/>
  <c r="CN142"/>
  <c r="CM142"/>
  <c r="CL142"/>
  <c r="CK142"/>
  <c r="CJ142"/>
  <c r="CI142"/>
  <c r="CH142"/>
  <c r="CG142"/>
  <c r="CF142"/>
  <c r="CC142"/>
  <c r="BQ142" s="1"/>
  <c r="CB142"/>
  <c r="CA142"/>
  <c r="BZ142"/>
  <c r="BY142"/>
  <c r="BX142"/>
  <c r="BW142"/>
  <c r="BV142"/>
  <c r="BU142"/>
  <c r="BT142"/>
  <c r="BS142"/>
  <c r="BP142"/>
  <c r="BD142" s="1"/>
  <c r="BO142"/>
  <c r="BN142"/>
  <c r="BM142"/>
  <c r="BL142"/>
  <c r="BK142"/>
  <c r="BJ142"/>
  <c r="BI142"/>
  <c r="BH142"/>
  <c r="BG142"/>
  <c r="BF142"/>
  <c r="BC142"/>
  <c r="BB142"/>
  <c r="BA142"/>
  <c r="AZ142"/>
  <c r="AY142"/>
  <c r="AX142"/>
  <c r="AW142"/>
  <c r="AV142"/>
  <c r="AU142"/>
  <c r="AT142"/>
  <c r="AS142"/>
  <c r="AP142"/>
  <c r="AD142" s="1"/>
  <c r="AO142"/>
  <c r="AN142"/>
  <c r="AM142"/>
  <c r="AL142"/>
  <c r="AK142"/>
  <c r="AJ142"/>
  <c r="AI142"/>
  <c r="AH142"/>
  <c r="AG142"/>
  <c r="AF142"/>
  <c r="AB142"/>
  <c r="DC141"/>
  <c r="CQ141" s="1"/>
  <c r="DB141"/>
  <c r="DA141"/>
  <c r="CZ141"/>
  <c r="CY141"/>
  <c r="CX141"/>
  <c r="CW141"/>
  <c r="CV141"/>
  <c r="CU141"/>
  <c r="CT141"/>
  <c r="CP141"/>
  <c r="CD141" s="1"/>
  <c r="CO141"/>
  <c r="CN141"/>
  <c r="CM141"/>
  <c r="CL141"/>
  <c r="CK141"/>
  <c r="CJ141"/>
  <c r="CI141"/>
  <c r="CH141"/>
  <c r="CG141"/>
  <c r="CF141"/>
  <c r="CC141"/>
  <c r="BQ141" s="1"/>
  <c r="CB141"/>
  <c r="CA141"/>
  <c r="BZ141"/>
  <c r="BY141"/>
  <c r="BX141"/>
  <c r="BW141"/>
  <c r="BV141"/>
  <c r="BU141"/>
  <c r="BT141"/>
  <c r="BS141"/>
  <c r="BP141"/>
  <c r="BD141" s="1"/>
  <c r="BO141"/>
  <c r="BN141"/>
  <c r="BM141"/>
  <c r="BL141"/>
  <c r="BK141"/>
  <c r="BJ141"/>
  <c r="BI141"/>
  <c r="BH141"/>
  <c r="BG141"/>
  <c r="BF141"/>
  <c r="BC141"/>
  <c r="BB141"/>
  <c r="BA141"/>
  <c r="AZ141"/>
  <c r="AY141"/>
  <c r="AX141"/>
  <c r="AW141"/>
  <c r="AV141"/>
  <c r="AU141"/>
  <c r="AT141"/>
  <c r="AS141"/>
  <c r="AP141"/>
  <c r="AD141" s="1"/>
  <c r="AO141"/>
  <c r="AN141"/>
  <c r="AM141"/>
  <c r="AL141"/>
  <c r="AK141"/>
  <c r="AJ141"/>
  <c r="AI141"/>
  <c r="AH141"/>
  <c r="AG141"/>
  <c r="AF141"/>
  <c r="AB141"/>
  <c r="DC140"/>
  <c r="CQ140" s="1"/>
  <c r="DB140"/>
  <c r="DA140"/>
  <c r="CZ140"/>
  <c r="CY140"/>
  <c r="CX140"/>
  <c r="CW140"/>
  <c r="CV140"/>
  <c r="CU140"/>
  <c r="CT140"/>
  <c r="CP140"/>
  <c r="CD140" s="1"/>
  <c r="CO140"/>
  <c r="CN140"/>
  <c r="CM140"/>
  <c r="CL140"/>
  <c r="CK140"/>
  <c r="CJ140"/>
  <c r="CI140"/>
  <c r="CH140"/>
  <c r="CG140"/>
  <c r="CF140"/>
  <c r="CC140"/>
  <c r="BQ140" s="1"/>
  <c r="CB140"/>
  <c r="CA140"/>
  <c r="BZ140"/>
  <c r="BY140"/>
  <c r="BX140"/>
  <c r="BW140"/>
  <c r="BV140"/>
  <c r="BU140"/>
  <c r="BT140"/>
  <c r="BS140"/>
  <c r="BP140"/>
  <c r="BD140" s="1"/>
  <c r="BO140"/>
  <c r="BN140"/>
  <c r="BM140"/>
  <c r="BL140"/>
  <c r="BK140"/>
  <c r="BJ140"/>
  <c r="BI140"/>
  <c r="BH140"/>
  <c r="BG140"/>
  <c r="BF140"/>
  <c r="BC140"/>
  <c r="BB140"/>
  <c r="BA140"/>
  <c r="AZ140"/>
  <c r="AY140"/>
  <c r="AX140"/>
  <c r="AW140"/>
  <c r="AV140"/>
  <c r="AU140"/>
  <c r="AT140"/>
  <c r="AS140"/>
  <c r="AP140"/>
  <c r="AD140" s="1"/>
  <c r="AO140"/>
  <c r="AN140"/>
  <c r="AM140"/>
  <c r="AL140"/>
  <c r="AK140"/>
  <c r="AJ140"/>
  <c r="AI140"/>
  <c r="AH140"/>
  <c r="AG140"/>
  <c r="AF140"/>
  <c r="AB140"/>
  <c r="DC139"/>
  <c r="CQ139" s="1"/>
  <c r="DB139"/>
  <c r="DA139"/>
  <c r="CZ139"/>
  <c r="CY139"/>
  <c r="CX139"/>
  <c r="CW139"/>
  <c r="CV139"/>
  <c r="CU139"/>
  <c r="CT139"/>
  <c r="CP139"/>
  <c r="CD139" s="1"/>
  <c r="CO139"/>
  <c r="CN139"/>
  <c r="CM139"/>
  <c r="CL139"/>
  <c r="CK139"/>
  <c r="CJ139"/>
  <c r="CI139"/>
  <c r="CH139"/>
  <c r="CG139"/>
  <c r="CF139"/>
  <c r="CC139"/>
  <c r="CB139"/>
  <c r="CA139"/>
  <c r="BZ139"/>
  <c r="BY139"/>
  <c r="BX139"/>
  <c r="BW139"/>
  <c r="BV139"/>
  <c r="BU139"/>
  <c r="BT139"/>
  <c r="BS139"/>
  <c r="BP139"/>
  <c r="BD139" s="1"/>
  <c r="BO139"/>
  <c r="BN139"/>
  <c r="BM139"/>
  <c r="BL139"/>
  <c r="BK139"/>
  <c r="BJ139"/>
  <c r="BI139"/>
  <c r="BH139"/>
  <c r="BG139"/>
  <c r="BF139"/>
  <c r="BC139"/>
  <c r="BB139"/>
  <c r="BA139"/>
  <c r="AZ139"/>
  <c r="AY139"/>
  <c r="AX139"/>
  <c r="AW139"/>
  <c r="AV139"/>
  <c r="AU139"/>
  <c r="AT139"/>
  <c r="AS139"/>
  <c r="AP139"/>
  <c r="AD139" s="1"/>
  <c r="AO139"/>
  <c r="AN139"/>
  <c r="AM139"/>
  <c r="AL139"/>
  <c r="AK139"/>
  <c r="AJ139"/>
  <c r="AI139"/>
  <c r="AH139"/>
  <c r="AG139"/>
  <c r="AF139"/>
  <c r="AB139"/>
  <c r="DC138"/>
  <c r="CQ138" s="1"/>
  <c r="DB138"/>
  <c r="DA138"/>
  <c r="CZ138"/>
  <c r="CY138"/>
  <c r="CX138"/>
  <c r="CW138"/>
  <c r="CV138"/>
  <c r="CU138"/>
  <c r="CT138"/>
  <c r="CP138"/>
  <c r="CD138" s="1"/>
  <c r="CO138"/>
  <c r="CN138"/>
  <c r="CM138"/>
  <c r="CL138"/>
  <c r="CK138"/>
  <c r="CJ138"/>
  <c r="CI138"/>
  <c r="CH138"/>
  <c r="CG138"/>
  <c r="CF138"/>
  <c r="CC138"/>
  <c r="BQ138" s="1"/>
  <c r="CB138"/>
  <c r="CA138"/>
  <c r="BZ138"/>
  <c r="BY138"/>
  <c r="BX138"/>
  <c r="BW138"/>
  <c r="BV138"/>
  <c r="BU138"/>
  <c r="BT138"/>
  <c r="BS138"/>
  <c r="BP138"/>
  <c r="BD138" s="1"/>
  <c r="BO138"/>
  <c r="BN138"/>
  <c r="BM138"/>
  <c r="BL138"/>
  <c r="BK138"/>
  <c r="BJ138"/>
  <c r="BI138"/>
  <c r="BH138"/>
  <c r="BG138"/>
  <c r="BF138"/>
  <c r="BC138"/>
  <c r="BB138"/>
  <c r="BA138"/>
  <c r="AZ138"/>
  <c r="AY138"/>
  <c r="AX138"/>
  <c r="AW138"/>
  <c r="AV138"/>
  <c r="AU138"/>
  <c r="AT138"/>
  <c r="AS138"/>
  <c r="AP138"/>
  <c r="AD138" s="1"/>
  <c r="AO138"/>
  <c r="AN138"/>
  <c r="AM138"/>
  <c r="AL138"/>
  <c r="AK138"/>
  <c r="AJ138"/>
  <c r="AI138"/>
  <c r="AH138"/>
  <c r="AG138"/>
  <c r="AF138"/>
  <c r="AB138"/>
  <c r="DC137"/>
  <c r="CQ137" s="1"/>
  <c r="DB137"/>
  <c r="DA137"/>
  <c r="CZ137"/>
  <c r="CY137"/>
  <c r="CX137"/>
  <c r="CW137"/>
  <c r="CV137"/>
  <c r="CU137"/>
  <c r="CT137"/>
  <c r="CP137"/>
  <c r="CD137" s="1"/>
  <c r="CO137"/>
  <c r="CN137"/>
  <c r="CM137"/>
  <c r="CL137"/>
  <c r="CK137"/>
  <c r="CJ137"/>
  <c r="CI137"/>
  <c r="CH137"/>
  <c r="CG137"/>
  <c r="CF137"/>
  <c r="CC137"/>
  <c r="BQ137" s="1"/>
  <c r="CB137"/>
  <c r="CA137"/>
  <c r="BZ137"/>
  <c r="BY137"/>
  <c r="BX137"/>
  <c r="BW137"/>
  <c r="BV137"/>
  <c r="BU137"/>
  <c r="BT137"/>
  <c r="BS137"/>
  <c r="BP137"/>
  <c r="BD137" s="1"/>
  <c r="BO137"/>
  <c r="BN137"/>
  <c r="BM137"/>
  <c r="BL137"/>
  <c r="BK137"/>
  <c r="BJ137"/>
  <c r="BI137"/>
  <c r="BH137"/>
  <c r="BG137"/>
  <c r="BF137"/>
  <c r="BC137"/>
  <c r="BB137"/>
  <c r="BA137"/>
  <c r="AZ137"/>
  <c r="AY137"/>
  <c r="AX137"/>
  <c r="AW137"/>
  <c r="AV137"/>
  <c r="AU137"/>
  <c r="AT137"/>
  <c r="AS137"/>
  <c r="AP137"/>
  <c r="AD137" s="1"/>
  <c r="AO137"/>
  <c r="AN137"/>
  <c r="AM137"/>
  <c r="AL137"/>
  <c r="AK137"/>
  <c r="AJ137"/>
  <c r="AI137"/>
  <c r="AH137"/>
  <c r="AG137"/>
  <c r="AF137"/>
  <c r="AB137"/>
  <c r="DC136"/>
  <c r="CQ136" s="1"/>
  <c r="DB136"/>
  <c r="DA136"/>
  <c r="CZ136"/>
  <c r="CY136"/>
  <c r="CX136"/>
  <c r="CW136"/>
  <c r="CV136"/>
  <c r="CU136"/>
  <c r="CT136"/>
  <c r="CP136"/>
  <c r="CD136" s="1"/>
  <c r="CO136"/>
  <c r="CN136"/>
  <c r="CM136"/>
  <c r="CL136"/>
  <c r="CK136"/>
  <c r="CJ136"/>
  <c r="CI136"/>
  <c r="CH136"/>
  <c r="CG136"/>
  <c r="CF136"/>
  <c r="CC136"/>
  <c r="BQ136" s="1"/>
  <c r="CB136"/>
  <c r="CA136"/>
  <c r="BZ136"/>
  <c r="BY136"/>
  <c r="BX136"/>
  <c r="BW136"/>
  <c r="BV136"/>
  <c r="BU136"/>
  <c r="BT136"/>
  <c r="BS136"/>
  <c r="BP136"/>
  <c r="BD136" s="1"/>
  <c r="BO136"/>
  <c r="BN136"/>
  <c r="BM136"/>
  <c r="BL136"/>
  <c r="BK136"/>
  <c r="BJ136"/>
  <c r="BI136"/>
  <c r="BH136"/>
  <c r="BG136"/>
  <c r="BF136"/>
  <c r="BC136"/>
  <c r="BB136"/>
  <c r="BA136"/>
  <c r="AZ136"/>
  <c r="AY136"/>
  <c r="AX136"/>
  <c r="AW136"/>
  <c r="AV136"/>
  <c r="AU136"/>
  <c r="AT136"/>
  <c r="AS136"/>
  <c r="AP136"/>
  <c r="AD136" s="1"/>
  <c r="AO136"/>
  <c r="AN136"/>
  <c r="AM136"/>
  <c r="AL136"/>
  <c r="AK136"/>
  <c r="AJ136"/>
  <c r="AI136"/>
  <c r="AH136"/>
  <c r="AG136"/>
  <c r="AF136"/>
  <c r="AB136"/>
  <c r="DC135"/>
  <c r="CQ135" s="1"/>
  <c r="DB135"/>
  <c r="DA135"/>
  <c r="CZ135"/>
  <c r="CY135"/>
  <c r="CX135"/>
  <c r="CW135"/>
  <c r="CV135"/>
  <c r="CU135"/>
  <c r="CT135"/>
  <c r="CP135"/>
  <c r="CD135" s="1"/>
  <c r="CO135"/>
  <c r="CN135"/>
  <c r="CM135"/>
  <c r="CL135"/>
  <c r="CK135"/>
  <c r="CJ135"/>
  <c r="CI135"/>
  <c r="CH135"/>
  <c r="CG135"/>
  <c r="CF135"/>
  <c r="CC135"/>
  <c r="BQ135" s="1"/>
  <c r="CB135"/>
  <c r="CA135"/>
  <c r="BZ135"/>
  <c r="BY135"/>
  <c r="BX135"/>
  <c r="BW135"/>
  <c r="BV135"/>
  <c r="BU135"/>
  <c r="BT135"/>
  <c r="BS135"/>
  <c r="BP135"/>
  <c r="BD135" s="1"/>
  <c r="BO135"/>
  <c r="BN135"/>
  <c r="BM135"/>
  <c r="BL135"/>
  <c r="BK135"/>
  <c r="BJ135"/>
  <c r="BI135"/>
  <c r="BH135"/>
  <c r="BG135"/>
  <c r="BF135"/>
  <c r="BC135"/>
  <c r="BB135"/>
  <c r="BA135"/>
  <c r="AZ135"/>
  <c r="AY135"/>
  <c r="AX135"/>
  <c r="AW135"/>
  <c r="AV135"/>
  <c r="AU135"/>
  <c r="AT135"/>
  <c r="AS135"/>
  <c r="AP135"/>
  <c r="AD135" s="1"/>
  <c r="AO135"/>
  <c r="AN135"/>
  <c r="AM135"/>
  <c r="AL135"/>
  <c r="AK135"/>
  <c r="AJ135"/>
  <c r="AI135"/>
  <c r="AH135"/>
  <c r="AG135"/>
  <c r="AF135"/>
  <c r="AB135"/>
  <c r="DC134"/>
  <c r="CQ134" s="1"/>
  <c r="DB134"/>
  <c r="DA134"/>
  <c r="CZ134"/>
  <c r="CY134"/>
  <c r="CX134"/>
  <c r="CW134"/>
  <c r="CV134"/>
  <c r="CU134"/>
  <c r="CT134"/>
  <c r="CP134"/>
  <c r="CD134" s="1"/>
  <c r="CO134"/>
  <c r="CN134"/>
  <c r="CM134"/>
  <c r="CL134"/>
  <c r="CK134"/>
  <c r="CJ134"/>
  <c r="CI134"/>
  <c r="CH134"/>
  <c r="CG134"/>
  <c r="CF134"/>
  <c r="CC134"/>
  <c r="BQ134" s="1"/>
  <c r="CB134"/>
  <c r="CA134"/>
  <c r="BZ134"/>
  <c r="BY134"/>
  <c r="BX134"/>
  <c r="BW134"/>
  <c r="BV134"/>
  <c r="BU134"/>
  <c r="BT134"/>
  <c r="BS134"/>
  <c r="BP134"/>
  <c r="BD134" s="1"/>
  <c r="BO134"/>
  <c r="BN134"/>
  <c r="BM134"/>
  <c r="BL134"/>
  <c r="BK134"/>
  <c r="BJ134"/>
  <c r="BI134"/>
  <c r="BH134"/>
  <c r="BG134"/>
  <c r="BF134"/>
  <c r="BC134"/>
  <c r="BB134"/>
  <c r="BA134"/>
  <c r="AZ134"/>
  <c r="AY134"/>
  <c r="AX134"/>
  <c r="AW134"/>
  <c r="AV134"/>
  <c r="AU134"/>
  <c r="AT134"/>
  <c r="AS134"/>
  <c r="AP134"/>
  <c r="AD134" s="1"/>
  <c r="AO134"/>
  <c r="AN134"/>
  <c r="AM134"/>
  <c r="AL134"/>
  <c r="AK134"/>
  <c r="AJ134"/>
  <c r="AI134"/>
  <c r="AH134"/>
  <c r="AG134"/>
  <c r="AF134"/>
  <c r="AB134"/>
  <c r="DC133"/>
  <c r="CQ133" s="1"/>
  <c r="DB133"/>
  <c r="DA133"/>
  <c r="CZ133"/>
  <c r="CY133"/>
  <c r="CX133"/>
  <c r="CW133"/>
  <c r="CV133"/>
  <c r="CU133"/>
  <c r="CT133"/>
  <c r="CP133"/>
  <c r="CD133" s="1"/>
  <c r="CO133"/>
  <c r="CN133"/>
  <c r="CM133"/>
  <c r="CL133"/>
  <c r="CK133"/>
  <c r="CJ133"/>
  <c r="CI133"/>
  <c r="CH133"/>
  <c r="CG133"/>
  <c r="CF133"/>
  <c r="CC133"/>
  <c r="BQ133" s="1"/>
  <c r="CB133"/>
  <c r="CA133"/>
  <c r="BZ133"/>
  <c r="BY133"/>
  <c r="BX133"/>
  <c r="BW133"/>
  <c r="BV133"/>
  <c r="BU133"/>
  <c r="BT133"/>
  <c r="BS133"/>
  <c r="BP133"/>
  <c r="BD133" s="1"/>
  <c r="BO133"/>
  <c r="BN133"/>
  <c r="BM133"/>
  <c r="BL133"/>
  <c r="BK133"/>
  <c r="BJ133"/>
  <c r="BI133"/>
  <c r="BH133"/>
  <c r="BG133"/>
  <c r="BF133"/>
  <c r="BC133"/>
  <c r="BB133"/>
  <c r="BA133"/>
  <c r="AZ133"/>
  <c r="AY133"/>
  <c r="AX133"/>
  <c r="AW133"/>
  <c r="AV133"/>
  <c r="AU133"/>
  <c r="AT133"/>
  <c r="AS133"/>
  <c r="AP133"/>
  <c r="AD133" s="1"/>
  <c r="AO133"/>
  <c r="AN133"/>
  <c r="AM133"/>
  <c r="AL133"/>
  <c r="AK133"/>
  <c r="AJ133"/>
  <c r="AI133"/>
  <c r="AH133"/>
  <c r="AG133"/>
  <c r="AF133"/>
  <c r="AB133"/>
  <c r="DC132"/>
  <c r="CQ132" s="1"/>
  <c r="DB132"/>
  <c r="DA132"/>
  <c r="CZ132"/>
  <c r="CY132"/>
  <c r="CX132"/>
  <c r="CW132"/>
  <c r="CV132"/>
  <c r="CU132"/>
  <c r="CT132"/>
  <c r="CP132"/>
  <c r="CD132" s="1"/>
  <c r="CO132"/>
  <c r="CN132"/>
  <c r="CM132"/>
  <c r="CL132"/>
  <c r="CK132"/>
  <c r="CJ132"/>
  <c r="CI132"/>
  <c r="CH132"/>
  <c r="CG132"/>
  <c r="CF132"/>
  <c r="CC132"/>
  <c r="BQ132" s="1"/>
  <c r="CB132"/>
  <c r="CA132"/>
  <c r="BZ132"/>
  <c r="BY132"/>
  <c r="BX132"/>
  <c r="BW132"/>
  <c r="BV132"/>
  <c r="BU132"/>
  <c r="BT132"/>
  <c r="BS132"/>
  <c r="BP132"/>
  <c r="BD132" s="1"/>
  <c r="BO132"/>
  <c r="BN132"/>
  <c r="BM132"/>
  <c r="BL132"/>
  <c r="BK132"/>
  <c r="BJ132"/>
  <c r="BI132"/>
  <c r="BH132"/>
  <c r="BG132"/>
  <c r="BF132"/>
  <c r="BC132"/>
  <c r="BB132"/>
  <c r="BA132"/>
  <c r="AZ132"/>
  <c r="AY132"/>
  <c r="AX132"/>
  <c r="AW132"/>
  <c r="AV132"/>
  <c r="AU132"/>
  <c r="AT132"/>
  <c r="AS132"/>
  <c r="AP132"/>
  <c r="AD132" s="1"/>
  <c r="AO132"/>
  <c r="AN132"/>
  <c r="AM132"/>
  <c r="AL132"/>
  <c r="AK132"/>
  <c r="AJ132"/>
  <c r="AI132"/>
  <c r="AH132"/>
  <c r="AG132"/>
  <c r="AF132"/>
  <c r="AB132"/>
  <c r="DC131"/>
  <c r="CQ131" s="1"/>
  <c r="DB131"/>
  <c r="DA131"/>
  <c r="CZ131"/>
  <c r="CY131"/>
  <c r="CX131"/>
  <c r="CW131"/>
  <c r="CV131"/>
  <c r="CU131"/>
  <c r="CT131"/>
  <c r="CP131"/>
  <c r="CD131" s="1"/>
  <c r="CO131"/>
  <c r="CN131"/>
  <c r="CM131"/>
  <c r="CL131"/>
  <c r="CK131"/>
  <c r="CJ131"/>
  <c r="CI131"/>
  <c r="CH131"/>
  <c r="CG131"/>
  <c r="CF131"/>
  <c r="CC131"/>
  <c r="BQ131" s="1"/>
  <c r="CB131"/>
  <c r="CA131"/>
  <c r="BZ131"/>
  <c r="BY131"/>
  <c r="BX131"/>
  <c r="BW131"/>
  <c r="BV131"/>
  <c r="BU131"/>
  <c r="BT131"/>
  <c r="BS131"/>
  <c r="BP131"/>
  <c r="BD131" s="1"/>
  <c r="BO131"/>
  <c r="BN131"/>
  <c r="BM131"/>
  <c r="BL131"/>
  <c r="BK131"/>
  <c r="BJ131"/>
  <c r="BI131"/>
  <c r="BH131"/>
  <c r="BG131"/>
  <c r="BF131"/>
  <c r="BC131"/>
  <c r="BB131"/>
  <c r="BA131"/>
  <c r="AZ131"/>
  <c r="AY131"/>
  <c r="AX131"/>
  <c r="AW131"/>
  <c r="AV131"/>
  <c r="AU131"/>
  <c r="AT131"/>
  <c r="AS131"/>
  <c r="AP131"/>
  <c r="AD131" s="1"/>
  <c r="AO131"/>
  <c r="AN131"/>
  <c r="AM131"/>
  <c r="AL131"/>
  <c r="AK131"/>
  <c r="AJ131"/>
  <c r="AI131"/>
  <c r="AH131"/>
  <c r="AG131"/>
  <c r="AF131"/>
  <c r="AB131"/>
  <c r="DC130"/>
  <c r="CQ130" s="1"/>
  <c r="DB130"/>
  <c r="DA130"/>
  <c r="CZ130"/>
  <c r="CY130"/>
  <c r="CX130"/>
  <c r="CW130"/>
  <c r="CV130"/>
  <c r="CU130"/>
  <c r="CT130"/>
  <c r="CP130"/>
  <c r="CD130" s="1"/>
  <c r="CO130"/>
  <c r="CN130"/>
  <c r="CM130"/>
  <c r="CL130"/>
  <c r="CK130"/>
  <c r="CJ130"/>
  <c r="CI130"/>
  <c r="CH130"/>
  <c r="CG130"/>
  <c r="CF130"/>
  <c r="CC130"/>
  <c r="BQ130" s="1"/>
  <c r="CB130"/>
  <c r="CA130"/>
  <c r="BZ130"/>
  <c r="BY130"/>
  <c r="BX130"/>
  <c r="BW130"/>
  <c r="BV130"/>
  <c r="BU130"/>
  <c r="BT130"/>
  <c r="BS130"/>
  <c r="BP130"/>
  <c r="BD130" s="1"/>
  <c r="BO130"/>
  <c r="BN130"/>
  <c r="BM130"/>
  <c r="BL130"/>
  <c r="BK130"/>
  <c r="BJ130"/>
  <c r="BI130"/>
  <c r="BH130"/>
  <c r="BG130"/>
  <c r="BF130"/>
  <c r="BC130"/>
  <c r="BB130"/>
  <c r="BA130"/>
  <c r="AZ130"/>
  <c r="AY130"/>
  <c r="AX130"/>
  <c r="AW130"/>
  <c r="AV130"/>
  <c r="AU130"/>
  <c r="AT130"/>
  <c r="AS130"/>
  <c r="AP130"/>
  <c r="AD130" s="1"/>
  <c r="AO130"/>
  <c r="AN130"/>
  <c r="AM130"/>
  <c r="AL130"/>
  <c r="AK130"/>
  <c r="AJ130"/>
  <c r="AI130"/>
  <c r="AH130"/>
  <c r="AG130"/>
  <c r="AF130"/>
  <c r="AB130"/>
  <c r="DC129"/>
  <c r="CQ129" s="1"/>
  <c r="DB129"/>
  <c r="DA129"/>
  <c r="CZ129"/>
  <c r="CY129"/>
  <c r="CX129"/>
  <c r="CW129"/>
  <c r="CV129"/>
  <c r="CU129"/>
  <c r="CT129"/>
  <c r="CP129"/>
  <c r="CD129" s="1"/>
  <c r="CO129"/>
  <c r="CN129"/>
  <c r="CM129"/>
  <c r="CL129"/>
  <c r="CK129"/>
  <c r="CJ129"/>
  <c r="CI129"/>
  <c r="CH129"/>
  <c r="CG129"/>
  <c r="CF129"/>
  <c r="CC129"/>
  <c r="CB129"/>
  <c r="CA129"/>
  <c r="BZ129"/>
  <c r="BY129"/>
  <c r="BX129"/>
  <c r="BW129"/>
  <c r="BV129"/>
  <c r="BU129"/>
  <c r="BT129"/>
  <c r="BS129"/>
  <c r="BP129"/>
  <c r="BD129" s="1"/>
  <c r="BO129"/>
  <c r="BN129"/>
  <c r="BM129"/>
  <c r="BL129"/>
  <c r="BK129"/>
  <c r="BJ129"/>
  <c r="BI129"/>
  <c r="BH129"/>
  <c r="BG129"/>
  <c r="BF129"/>
  <c r="BC129"/>
  <c r="BB129"/>
  <c r="BA129"/>
  <c r="AZ129"/>
  <c r="AY129"/>
  <c r="AX129"/>
  <c r="AW129"/>
  <c r="AV129"/>
  <c r="AU129"/>
  <c r="AT129"/>
  <c r="AS129"/>
  <c r="AP129"/>
  <c r="AD129" s="1"/>
  <c r="AO129"/>
  <c r="AN129"/>
  <c r="AM129"/>
  <c r="AL129"/>
  <c r="AK129"/>
  <c r="AJ129"/>
  <c r="AI129"/>
  <c r="AH129"/>
  <c r="AG129"/>
  <c r="AF129"/>
  <c r="AB129"/>
  <c r="DC128"/>
  <c r="CQ128" s="1"/>
  <c r="DB128"/>
  <c r="DA128"/>
  <c r="CZ128"/>
  <c r="CY128"/>
  <c r="CX128"/>
  <c r="CW128"/>
  <c r="CV128"/>
  <c r="CU128"/>
  <c r="CT128"/>
  <c r="CP128"/>
  <c r="CD128" s="1"/>
  <c r="CO128"/>
  <c r="CN128"/>
  <c r="CM128"/>
  <c r="CL128"/>
  <c r="CK128"/>
  <c r="CJ128"/>
  <c r="CI128"/>
  <c r="CH128"/>
  <c r="CG128"/>
  <c r="CF128"/>
  <c r="CC128"/>
  <c r="BQ128" s="1"/>
  <c r="CB128"/>
  <c r="CA128"/>
  <c r="BZ128"/>
  <c r="BY128"/>
  <c r="BX128"/>
  <c r="BW128"/>
  <c r="BV128"/>
  <c r="BU128"/>
  <c r="BT128"/>
  <c r="BS128"/>
  <c r="BP128"/>
  <c r="BD128" s="1"/>
  <c r="BO128"/>
  <c r="BN128"/>
  <c r="BM128"/>
  <c r="BL128"/>
  <c r="BK128"/>
  <c r="BJ128"/>
  <c r="BI128"/>
  <c r="BH128"/>
  <c r="BG128"/>
  <c r="BF128"/>
  <c r="BC128"/>
  <c r="BB128"/>
  <c r="BA128"/>
  <c r="AZ128"/>
  <c r="AY128"/>
  <c r="AX128"/>
  <c r="AW128"/>
  <c r="AV128"/>
  <c r="AU128"/>
  <c r="AT128"/>
  <c r="AS128"/>
  <c r="AP128"/>
  <c r="AD128" s="1"/>
  <c r="AO128"/>
  <c r="AN128"/>
  <c r="AM128"/>
  <c r="AL128"/>
  <c r="AK128"/>
  <c r="AJ128"/>
  <c r="AI128"/>
  <c r="AH128"/>
  <c r="AG128"/>
  <c r="AF128"/>
  <c r="AB128"/>
  <c r="DC127"/>
  <c r="CQ127" s="1"/>
  <c r="DB127"/>
  <c r="DA127"/>
  <c r="CZ127"/>
  <c r="CY127"/>
  <c r="CX127"/>
  <c r="CW127"/>
  <c r="CV127"/>
  <c r="CU127"/>
  <c r="CT127"/>
  <c r="CP127"/>
  <c r="CD127" s="1"/>
  <c r="CO127"/>
  <c r="CN127"/>
  <c r="CM127"/>
  <c r="CL127"/>
  <c r="CK127"/>
  <c r="CJ127"/>
  <c r="CI127"/>
  <c r="CH127"/>
  <c r="CG127"/>
  <c r="CF127"/>
  <c r="CC127"/>
  <c r="BQ127" s="1"/>
  <c r="CB127"/>
  <c r="CA127"/>
  <c r="BZ127"/>
  <c r="BY127"/>
  <c r="BX127"/>
  <c r="BW127"/>
  <c r="BV127"/>
  <c r="BU127"/>
  <c r="BT127"/>
  <c r="BS127"/>
  <c r="BP127"/>
  <c r="BD127" s="1"/>
  <c r="BO127"/>
  <c r="BN127"/>
  <c r="BM127"/>
  <c r="BL127"/>
  <c r="BK127"/>
  <c r="BJ127"/>
  <c r="BI127"/>
  <c r="BH127"/>
  <c r="BG127"/>
  <c r="BF127"/>
  <c r="BC127"/>
  <c r="BB127"/>
  <c r="BA127"/>
  <c r="AZ127"/>
  <c r="AY127"/>
  <c r="AX127"/>
  <c r="AW127"/>
  <c r="AV127"/>
  <c r="AU127"/>
  <c r="AT127"/>
  <c r="AS127"/>
  <c r="AP127"/>
  <c r="AD127" s="1"/>
  <c r="AO127"/>
  <c r="AN127"/>
  <c r="AM127"/>
  <c r="AL127"/>
  <c r="AK127"/>
  <c r="AJ127"/>
  <c r="AI127"/>
  <c r="AH127"/>
  <c r="AG127"/>
  <c r="AF127"/>
  <c r="AB127"/>
  <c r="DC126"/>
  <c r="CQ126" s="1"/>
  <c r="DB126"/>
  <c r="DA126"/>
  <c r="CZ126"/>
  <c r="CY126"/>
  <c r="CX126"/>
  <c r="CW126"/>
  <c r="CV126"/>
  <c r="CU126"/>
  <c r="CT126"/>
  <c r="CP126"/>
  <c r="CD126" s="1"/>
  <c r="CO126"/>
  <c r="CN126"/>
  <c r="CM126"/>
  <c r="CL126"/>
  <c r="CK126"/>
  <c r="CJ126"/>
  <c r="CI126"/>
  <c r="CH126"/>
  <c r="CG126"/>
  <c r="CF126"/>
  <c r="CC126"/>
  <c r="BQ126" s="1"/>
  <c r="CB126"/>
  <c r="CA126"/>
  <c r="BZ126"/>
  <c r="BY126"/>
  <c r="BX126"/>
  <c r="BW126"/>
  <c r="BV126"/>
  <c r="BU126"/>
  <c r="BT126"/>
  <c r="BS126"/>
  <c r="BP126"/>
  <c r="BD126" s="1"/>
  <c r="BO126"/>
  <c r="BN126"/>
  <c r="BM126"/>
  <c r="BL126"/>
  <c r="BK126"/>
  <c r="BJ126"/>
  <c r="BI126"/>
  <c r="BH126"/>
  <c r="BG126"/>
  <c r="BF126"/>
  <c r="BC126"/>
  <c r="BB126"/>
  <c r="BA126"/>
  <c r="AZ126"/>
  <c r="AY126"/>
  <c r="AX126"/>
  <c r="AW126"/>
  <c r="AV126"/>
  <c r="AU126"/>
  <c r="AT126"/>
  <c r="AS126"/>
  <c r="AP126"/>
  <c r="AD126" s="1"/>
  <c r="AO126"/>
  <c r="AN126"/>
  <c r="AM126"/>
  <c r="AL126"/>
  <c r="AK126"/>
  <c r="AJ126"/>
  <c r="AI126"/>
  <c r="AH126"/>
  <c r="AG126"/>
  <c r="AF126"/>
  <c r="AB126"/>
  <c r="DC125"/>
  <c r="CQ125" s="1"/>
  <c r="DB125"/>
  <c r="DA125"/>
  <c r="CZ125"/>
  <c r="CY125"/>
  <c r="CX125"/>
  <c r="CW125"/>
  <c r="CV125"/>
  <c r="CU125"/>
  <c r="CT125"/>
  <c r="CP125"/>
  <c r="CD125" s="1"/>
  <c r="CO125"/>
  <c r="CN125"/>
  <c r="CM125"/>
  <c r="CL125"/>
  <c r="CK125"/>
  <c r="CJ125"/>
  <c r="CI125"/>
  <c r="CH125"/>
  <c r="CG125"/>
  <c r="CF125"/>
  <c r="CC125"/>
  <c r="BQ125" s="1"/>
  <c r="CB125"/>
  <c r="CA125"/>
  <c r="BZ125"/>
  <c r="BY125"/>
  <c r="BX125"/>
  <c r="BW125"/>
  <c r="BV125"/>
  <c r="BU125"/>
  <c r="BT125"/>
  <c r="BS125"/>
  <c r="BP125"/>
  <c r="BD125" s="1"/>
  <c r="BO125"/>
  <c r="BN125"/>
  <c r="BM125"/>
  <c r="BL125"/>
  <c r="BK125"/>
  <c r="BJ125"/>
  <c r="BI125"/>
  <c r="BH125"/>
  <c r="BG125"/>
  <c r="BF125"/>
  <c r="BC125"/>
  <c r="BB125"/>
  <c r="BA125"/>
  <c r="AZ125"/>
  <c r="AY125"/>
  <c r="AX125"/>
  <c r="AW125"/>
  <c r="AV125"/>
  <c r="AU125"/>
  <c r="AT125"/>
  <c r="AS125"/>
  <c r="AP125"/>
  <c r="AD125" s="1"/>
  <c r="AO125"/>
  <c r="AN125"/>
  <c r="AM125"/>
  <c r="AL125"/>
  <c r="AK125"/>
  <c r="AJ125"/>
  <c r="AI125"/>
  <c r="AH125"/>
  <c r="AG125"/>
  <c r="AF125"/>
  <c r="AB125"/>
  <c r="DC124"/>
  <c r="CQ124" s="1"/>
  <c r="DB124"/>
  <c r="DA124"/>
  <c r="CZ124"/>
  <c r="CY124"/>
  <c r="CX124"/>
  <c r="CW124"/>
  <c r="CV124"/>
  <c r="CU124"/>
  <c r="CT124"/>
  <c r="CP124"/>
  <c r="CD124" s="1"/>
  <c r="CO124"/>
  <c r="CN124"/>
  <c r="CM124"/>
  <c r="CL124"/>
  <c r="CK124"/>
  <c r="CJ124"/>
  <c r="CI124"/>
  <c r="CH124"/>
  <c r="CG124"/>
  <c r="CF124"/>
  <c r="CC124"/>
  <c r="BQ124" s="1"/>
  <c r="CB124"/>
  <c r="CA124"/>
  <c r="BZ124"/>
  <c r="BY124"/>
  <c r="BX124"/>
  <c r="BW124"/>
  <c r="BV124"/>
  <c r="BU124"/>
  <c r="BT124"/>
  <c r="BS124"/>
  <c r="BP124"/>
  <c r="BD124" s="1"/>
  <c r="BO124"/>
  <c r="BN124"/>
  <c r="BM124"/>
  <c r="BL124"/>
  <c r="BK124"/>
  <c r="BJ124"/>
  <c r="BI124"/>
  <c r="BH124"/>
  <c r="BG124"/>
  <c r="BF124"/>
  <c r="BC124"/>
  <c r="BB124"/>
  <c r="BA124"/>
  <c r="AZ124"/>
  <c r="AY124"/>
  <c r="AX124"/>
  <c r="AW124"/>
  <c r="AV124"/>
  <c r="AU124"/>
  <c r="AT124"/>
  <c r="AS124"/>
  <c r="AP124"/>
  <c r="AD124" s="1"/>
  <c r="AO124"/>
  <c r="AN124"/>
  <c r="AM124"/>
  <c r="AL124"/>
  <c r="AK124"/>
  <c r="AJ124"/>
  <c r="AI124"/>
  <c r="AH124"/>
  <c r="AG124"/>
  <c r="AF124"/>
  <c r="AB124"/>
  <c r="DC123"/>
  <c r="CQ123" s="1"/>
  <c r="DB123"/>
  <c r="DA123"/>
  <c r="CZ123"/>
  <c r="CY123"/>
  <c r="CX123"/>
  <c r="CW123"/>
  <c r="CV123"/>
  <c r="CU123"/>
  <c r="CT123"/>
  <c r="CP123"/>
  <c r="CD123" s="1"/>
  <c r="CO123"/>
  <c r="CN123"/>
  <c r="CM123"/>
  <c r="CL123"/>
  <c r="CK123"/>
  <c r="CJ123"/>
  <c r="CI123"/>
  <c r="CH123"/>
  <c r="CG123"/>
  <c r="CF123"/>
  <c r="CC123"/>
  <c r="BQ123" s="1"/>
  <c r="CB123"/>
  <c r="CA123"/>
  <c r="BZ123"/>
  <c r="BY123"/>
  <c r="BX123"/>
  <c r="BW123"/>
  <c r="BV123"/>
  <c r="BU123"/>
  <c r="BT123"/>
  <c r="BS123"/>
  <c r="BP123"/>
  <c r="BD123" s="1"/>
  <c r="BO123"/>
  <c r="BN123"/>
  <c r="BM123"/>
  <c r="BL123"/>
  <c r="BK123"/>
  <c r="BJ123"/>
  <c r="BI123"/>
  <c r="BH123"/>
  <c r="BG123"/>
  <c r="BF123"/>
  <c r="BC123"/>
  <c r="BB123"/>
  <c r="BA123"/>
  <c r="AZ123"/>
  <c r="AY123"/>
  <c r="AX123"/>
  <c r="AW123"/>
  <c r="AV123"/>
  <c r="AU123"/>
  <c r="AT123"/>
  <c r="AS123"/>
  <c r="AP123"/>
  <c r="AD123" s="1"/>
  <c r="AO123"/>
  <c r="AN123"/>
  <c r="AM123"/>
  <c r="AL123"/>
  <c r="AK123"/>
  <c r="AJ123"/>
  <c r="AI123"/>
  <c r="AH123"/>
  <c r="AG123"/>
  <c r="AF123"/>
  <c r="AB123"/>
  <c r="DC122"/>
  <c r="CQ122" s="1"/>
  <c r="DB122"/>
  <c r="DA122"/>
  <c r="CZ122"/>
  <c r="CY122"/>
  <c r="CX122"/>
  <c r="CW122"/>
  <c r="CV122"/>
  <c r="CU122"/>
  <c r="CT122"/>
  <c r="CP122"/>
  <c r="CD122" s="1"/>
  <c r="CO122"/>
  <c r="CN122"/>
  <c r="CM122"/>
  <c r="CL122"/>
  <c r="CK122"/>
  <c r="CJ122"/>
  <c r="CI122"/>
  <c r="CH122"/>
  <c r="CG122"/>
  <c r="CF122"/>
  <c r="CC122"/>
  <c r="BQ122" s="1"/>
  <c r="CB122"/>
  <c r="CA122"/>
  <c r="BZ122"/>
  <c r="BY122"/>
  <c r="BX122"/>
  <c r="BW122"/>
  <c r="BV122"/>
  <c r="BU122"/>
  <c r="BT122"/>
  <c r="BS122"/>
  <c r="BP122"/>
  <c r="BD122" s="1"/>
  <c r="BO122"/>
  <c r="BN122"/>
  <c r="BM122"/>
  <c r="BL122"/>
  <c r="BK122"/>
  <c r="BJ122"/>
  <c r="BI122"/>
  <c r="BH122"/>
  <c r="BG122"/>
  <c r="BF122"/>
  <c r="BC122"/>
  <c r="BB122"/>
  <c r="BA122"/>
  <c r="AZ122"/>
  <c r="AY122"/>
  <c r="AX122"/>
  <c r="AW122"/>
  <c r="AV122"/>
  <c r="AU122"/>
  <c r="AT122"/>
  <c r="AS122"/>
  <c r="AP122"/>
  <c r="AD122" s="1"/>
  <c r="AO122"/>
  <c r="AN122"/>
  <c r="AM122"/>
  <c r="AL122"/>
  <c r="AK122"/>
  <c r="AJ122"/>
  <c r="AI122"/>
  <c r="AH122"/>
  <c r="AG122"/>
  <c r="AF122"/>
  <c r="AB122"/>
  <c r="DC121"/>
  <c r="CQ121" s="1"/>
  <c r="DB121"/>
  <c r="DA121"/>
  <c r="CZ121"/>
  <c r="CY121"/>
  <c r="CX121"/>
  <c r="CW121"/>
  <c r="CV121"/>
  <c r="CU121"/>
  <c r="CT121"/>
  <c r="CP121"/>
  <c r="CD121" s="1"/>
  <c r="CO121"/>
  <c r="CN121"/>
  <c r="CM121"/>
  <c r="CL121"/>
  <c r="CK121"/>
  <c r="CJ121"/>
  <c r="CI121"/>
  <c r="CH121"/>
  <c r="CG121"/>
  <c r="CF121"/>
  <c r="CC121"/>
  <c r="CB121"/>
  <c r="CA121"/>
  <c r="BZ121"/>
  <c r="BY121"/>
  <c r="BX121"/>
  <c r="BW121"/>
  <c r="BV121"/>
  <c r="BU121"/>
  <c r="BT121"/>
  <c r="BS121"/>
  <c r="BP121"/>
  <c r="BD121" s="1"/>
  <c r="BO121"/>
  <c r="BN121"/>
  <c r="BM121"/>
  <c r="BL121"/>
  <c r="BK121"/>
  <c r="BJ121"/>
  <c r="BI121"/>
  <c r="BH121"/>
  <c r="BG121"/>
  <c r="BF121"/>
  <c r="BC121"/>
  <c r="BB121"/>
  <c r="BA121"/>
  <c r="AZ121"/>
  <c r="AY121"/>
  <c r="AX121"/>
  <c r="AW121"/>
  <c r="AV121"/>
  <c r="AU121"/>
  <c r="AT121"/>
  <c r="AS121"/>
  <c r="AP121"/>
  <c r="AD121" s="1"/>
  <c r="AO121"/>
  <c r="AN121"/>
  <c r="AM121"/>
  <c r="AL121"/>
  <c r="AK121"/>
  <c r="AJ121"/>
  <c r="AI121"/>
  <c r="AH121"/>
  <c r="AG121"/>
  <c r="AF121"/>
  <c r="AB121"/>
  <c r="DC120"/>
  <c r="CQ120" s="1"/>
  <c r="DB120"/>
  <c r="DA120"/>
  <c r="CZ120"/>
  <c r="CY120"/>
  <c r="CX120"/>
  <c r="CW120"/>
  <c r="CV120"/>
  <c r="CU120"/>
  <c r="CT120"/>
  <c r="CP120"/>
  <c r="CD120" s="1"/>
  <c r="CO120"/>
  <c r="CN120"/>
  <c r="CM120"/>
  <c r="CL120"/>
  <c r="CK120"/>
  <c r="CJ120"/>
  <c r="CI120"/>
  <c r="CH120"/>
  <c r="CG120"/>
  <c r="CF120"/>
  <c r="CC120"/>
  <c r="BQ120" s="1"/>
  <c r="CB120"/>
  <c r="CA120"/>
  <c r="BZ120"/>
  <c r="BY120"/>
  <c r="BX120"/>
  <c r="BW120"/>
  <c r="BV120"/>
  <c r="BU120"/>
  <c r="BT120"/>
  <c r="BS120"/>
  <c r="BP120"/>
  <c r="BD120" s="1"/>
  <c r="BO120"/>
  <c r="BN120"/>
  <c r="BM120"/>
  <c r="BL120"/>
  <c r="BK120"/>
  <c r="BJ120"/>
  <c r="BI120"/>
  <c r="BH120"/>
  <c r="BG120"/>
  <c r="BF120"/>
  <c r="BC120"/>
  <c r="BB120"/>
  <c r="BA120"/>
  <c r="AZ120"/>
  <c r="AY120"/>
  <c r="AX120"/>
  <c r="AW120"/>
  <c r="AV120"/>
  <c r="AU120"/>
  <c r="AT120"/>
  <c r="AS120"/>
  <c r="AP120"/>
  <c r="AD120" s="1"/>
  <c r="AO120"/>
  <c r="AN120"/>
  <c r="AM120"/>
  <c r="AL120"/>
  <c r="AK120"/>
  <c r="AJ120"/>
  <c r="AI120"/>
  <c r="AH120"/>
  <c r="AG120"/>
  <c r="AF120"/>
  <c r="AB120"/>
  <c r="DC119"/>
  <c r="CQ119" s="1"/>
  <c r="DB119"/>
  <c r="DA119"/>
  <c r="CZ119"/>
  <c r="CY119"/>
  <c r="CX119"/>
  <c r="CW119"/>
  <c r="CV119"/>
  <c r="CU119"/>
  <c r="CT119"/>
  <c r="CP119"/>
  <c r="CD119" s="1"/>
  <c r="CO119"/>
  <c r="CN119"/>
  <c r="CM119"/>
  <c r="CL119"/>
  <c r="CK119"/>
  <c r="CJ119"/>
  <c r="CI119"/>
  <c r="CH119"/>
  <c r="CG119"/>
  <c r="CF119"/>
  <c r="CC119"/>
  <c r="CB119"/>
  <c r="CA119"/>
  <c r="BZ119"/>
  <c r="BY119"/>
  <c r="BX119"/>
  <c r="BW119"/>
  <c r="BV119"/>
  <c r="BU119"/>
  <c r="BT119"/>
  <c r="BS119"/>
  <c r="BP119"/>
  <c r="BD119" s="1"/>
  <c r="BO119"/>
  <c r="BN119"/>
  <c r="BM119"/>
  <c r="BL119"/>
  <c r="BK119"/>
  <c r="BJ119"/>
  <c r="BI119"/>
  <c r="BH119"/>
  <c r="BG119"/>
  <c r="BF119"/>
  <c r="BC119"/>
  <c r="BB119"/>
  <c r="BA119"/>
  <c r="AZ119"/>
  <c r="AY119"/>
  <c r="AX119"/>
  <c r="AW119"/>
  <c r="AV119"/>
  <c r="AU119"/>
  <c r="AT119"/>
  <c r="AS119"/>
  <c r="AP119"/>
  <c r="AD119" s="1"/>
  <c r="AO119"/>
  <c r="AN119"/>
  <c r="AM119"/>
  <c r="AL119"/>
  <c r="AK119"/>
  <c r="AJ119"/>
  <c r="AI119"/>
  <c r="AH119"/>
  <c r="AG119"/>
  <c r="AF119"/>
  <c r="AB119"/>
  <c r="DC118"/>
  <c r="DB118"/>
  <c r="DA118"/>
  <c r="CZ118"/>
  <c r="CY118"/>
  <c r="CX118"/>
  <c r="CW118"/>
  <c r="CV118"/>
  <c r="CU118"/>
  <c r="CT118"/>
  <c r="CP118"/>
  <c r="CD118" s="1"/>
  <c r="CO118"/>
  <c r="CN118"/>
  <c r="CM118"/>
  <c r="CL118"/>
  <c r="CK118"/>
  <c r="CJ118"/>
  <c r="CI118"/>
  <c r="CH118"/>
  <c r="CG118"/>
  <c r="CF118"/>
  <c r="CC118"/>
  <c r="BQ118" s="1"/>
  <c r="CB118"/>
  <c r="CA118"/>
  <c r="BZ118"/>
  <c r="BY118"/>
  <c r="BX118"/>
  <c r="BW118"/>
  <c r="BV118"/>
  <c r="BU118"/>
  <c r="BT118"/>
  <c r="BS118"/>
  <c r="BP118"/>
  <c r="BD118" s="1"/>
  <c r="BO118"/>
  <c r="BN118"/>
  <c r="BM118"/>
  <c r="BL118"/>
  <c r="BK118"/>
  <c r="BJ118"/>
  <c r="BI118"/>
  <c r="BH118"/>
  <c r="BG118"/>
  <c r="BF118"/>
  <c r="BC118"/>
  <c r="BB118"/>
  <c r="BA118"/>
  <c r="AZ118"/>
  <c r="AY118"/>
  <c r="AX118"/>
  <c r="AW118"/>
  <c r="AV118"/>
  <c r="AU118"/>
  <c r="AT118"/>
  <c r="AS118"/>
  <c r="AP118"/>
  <c r="AD118" s="1"/>
  <c r="AO118"/>
  <c r="AN118"/>
  <c r="AM118"/>
  <c r="AL118"/>
  <c r="AK118"/>
  <c r="AJ118"/>
  <c r="AI118"/>
  <c r="AH118"/>
  <c r="AG118"/>
  <c r="AF118"/>
  <c r="AB118"/>
  <c r="DC117"/>
  <c r="CQ117" s="1"/>
  <c r="DB117"/>
  <c r="DA117"/>
  <c r="CZ117"/>
  <c r="CY117"/>
  <c r="CX117"/>
  <c r="CW117"/>
  <c r="CV117"/>
  <c r="CU117"/>
  <c r="CT117"/>
  <c r="CP117"/>
  <c r="CD117" s="1"/>
  <c r="CO117"/>
  <c r="CN117"/>
  <c r="CM117"/>
  <c r="CL117"/>
  <c r="CK117"/>
  <c r="CJ117"/>
  <c r="CI117"/>
  <c r="CH117"/>
  <c r="CG117"/>
  <c r="CF117"/>
  <c r="CC117"/>
  <c r="BQ117" s="1"/>
  <c r="CB117"/>
  <c r="CA117"/>
  <c r="BZ117"/>
  <c r="BY117"/>
  <c r="BX117"/>
  <c r="BW117"/>
  <c r="BV117"/>
  <c r="BU117"/>
  <c r="BT117"/>
  <c r="BS117"/>
  <c r="BP117"/>
  <c r="BD117" s="1"/>
  <c r="BO117"/>
  <c r="BN117"/>
  <c r="BM117"/>
  <c r="BL117"/>
  <c r="BK117"/>
  <c r="BJ117"/>
  <c r="BI117"/>
  <c r="BH117"/>
  <c r="BG117"/>
  <c r="BF117"/>
  <c r="BC117"/>
  <c r="BB117"/>
  <c r="BA117"/>
  <c r="AZ117"/>
  <c r="AY117"/>
  <c r="AX117"/>
  <c r="AW117"/>
  <c r="AV117"/>
  <c r="AU117"/>
  <c r="AT117"/>
  <c r="AS117"/>
  <c r="AP117"/>
  <c r="AD117" s="1"/>
  <c r="AO117"/>
  <c r="AN117"/>
  <c r="AM117"/>
  <c r="AL117"/>
  <c r="AK117"/>
  <c r="AJ117"/>
  <c r="AI117"/>
  <c r="AH117"/>
  <c r="AG117"/>
  <c r="AF117"/>
  <c r="AB117"/>
  <c r="DC116"/>
  <c r="CQ116" s="1"/>
  <c r="DB116"/>
  <c r="DA116"/>
  <c r="CZ116"/>
  <c r="CY116"/>
  <c r="CX116"/>
  <c r="CW116"/>
  <c r="CV116"/>
  <c r="CU116"/>
  <c r="CT116"/>
  <c r="CP116"/>
  <c r="CD116" s="1"/>
  <c r="CO116"/>
  <c r="CN116"/>
  <c r="CM116"/>
  <c r="CL116"/>
  <c r="CK116"/>
  <c r="CJ116"/>
  <c r="CI116"/>
  <c r="CH116"/>
  <c r="CG116"/>
  <c r="CF116"/>
  <c r="CC116"/>
  <c r="BQ116" s="1"/>
  <c r="CB116"/>
  <c r="CA116"/>
  <c r="BZ116"/>
  <c r="BY116"/>
  <c r="BX116"/>
  <c r="BW116"/>
  <c r="BV116"/>
  <c r="BU116"/>
  <c r="BT116"/>
  <c r="BS116"/>
  <c r="BP116"/>
  <c r="BD116" s="1"/>
  <c r="BO116"/>
  <c r="BN116"/>
  <c r="BM116"/>
  <c r="BL116"/>
  <c r="BK116"/>
  <c r="BJ116"/>
  <c r="BI116"/>
  <c r="BH116"/>
  <c r="BG116"/>
  <c r="BF116"/>
  <c r="BC116"/>
  <c r="BB116"/>
  <c r="BA116"/>
  <c r="AZ116"/>
  <c r="AY116"/>
  <c r="AX116"/>
  <c r="AW116"/>
  <c r="AV116"/>
  <c r="AU116"/>
  <c r="AT116"/>
  <c r="AS116"/>
  <c r="AP116"/>
  <c r="AD116" s="1"/>
  <c r="AO116"/>
  <c r="AN116"/>
  <c r="AM116"/>
  <c r="AL116"/>
  <c r="AK116"/>
  <c r="AJ116"/>
  <c r="AI116"/>
  <c r="AH116"/>
  <c r="AG116"/>
  <c r="AF116"/>
  <c r="AB116"/>
  <c r="DC115"/>
  <c r="CQ115" s="1"/>
  <c r="DB115"/>
  <c r="DA115"/>
  <c r="CZ115"/>
  <c r="CY115"/>
  <c r="CX115"/>
  <c r="CW115"/>
  <c r="CV115"/>
  <c r="CU115"/>
  <c r="CT115"/>
  <c r="CP115"/>
  <c r="CD115" s="1"/>
  <c r="CO115"/>
  <c r="CN115"/>
  <c r="CM115"/>
  <c r="CL115"/>
  <c r="CK115"/>
  <c r="CJ115"/>
  <c r="CI115"/>
  <c r="CH115"/>
  <c r="CG115"/>
  <c r="CF115"/>
  <c r="CC115"/>
  <c r="BQ115" s="1"/>
  <c r="CB115"/>
  <c r="CA115"/>
  <c r="BZ115"/>
  <c r="BY115"/>
  <c r="BX115"/>
  <c r="BW115"/>
  <c r="BV115"/>
  <c r="BU115"/>
  <c r="BT115"/>
  <c r="BS115"/>
  <c r="BP115"/>
  <c r="BD115" s="1"/>
  <c r="BO115"/>
  <c r="BN115"/>
  <c r="BM115"/>
  <c r="BL115"/>
  <c r="BK115"/>
  <c r="BJ115"/>
  <c r="BI115"/>
  <c r="BH115"/>
  <c r="BG115"/>
  <c r="BF115"/>
  <c r="BC115"/>
  <c r="BB115"/>
  <c r="BA115"/>
  <c r="AZ115"/>
  <c r="AY115"/>
  <c r="AX115"/>
  <c r="AW115"/>
  <c r="AV115"/>
  <c r="AU115"/>
  <c r="AT115"/>
  <c r="AS115"/>
  <c r="AP115"/>
  <c r="AD115" s="1"/>
  <c r="AO115"/>
  <c r="AN115"/>
  <c r="AM115"/>
  <c r="AL115"/>
  <c r="AK115"/>
  <c r="AJ115"/>
  <c r="AI115"/>
  <c r="AH115"/>
  <c r="AG115"/>
  <c r="AF115"/>
  <c r="AB115"/>
  <c r="DC114"/>
  <c r="DB114"/>
  <c r="DA114"/>
  <c r="CZ114"/>
  <c r="CY114"/>
  <c r="CX114"/>
  <c r="CW114"/>
  <c r="CV114"/>
  <c r="CU114"/>
  <c r="CT114"/>
  <c r="CP114"/>
  <c r="CD114" s="1"/>
  <c r="CO114"/>
  <c r="CN114"/>
  <c r="CM114"/>
  <c r="CL114"/>
  <c r="CK114"/>
  <c r="CJ114"/>
  <c r="CI114"/>
  <c r="CH114"/>
  <c r="CG114"/>
  <c r="CF114"/>
  <c r="CC114"/>
  <c r="BQ114" s="1"/>
  <c r="CB114"/>
  <c r="CA114"/>
  <c r="BZ114"/>
  <c r="BY114"/>
  <c r="BX114"/>
  <c r="BW114"/>
  <c r="BV114"/>
  <c r="BU114"/>
  <c r="BT114"/>
  <c r="BS114"/>
  <c r="BP114"/>
  <c r="BD114" s="1"/>
  <c r="BO114"/>
  <c r="BN114"/>
  <c r="BM114"/>
  <c r="BL114"/>
  <c r="BK114"/>
  <c r="BJ114"/>
  <c r="BI114"/>
  <c r="BH114"/>
  <c r="BG114"/>
  <c r="BF114"/>
  <c r="BC114"/>
  <c r="BB114"/>
  <c r="BA114"/>
  <c r="AZ114"/>
  <c r="AY114"/>
  <c r="AX114"/>
  <c r="AW114"/>
  <c r="AV114"/>
  <c r="AU114"/>
  <c r="AT114"/>
  <c r="AS114"/>
  <c r="AP114"/>
  <c r="AD114" s="1"/>
  <c r="AO114"/>
  <c r="AN114"/>
  <c r="AM114"/>
  <c r="AL114"/>
  <c r="AK114"/>
  <c r="AJ114"/>
  <c r="AI114"/>
  <c r="AH114"/>
  <c r="AG114"/>
  <c r="AF114"/>
  <c r="AB114"/>
  <c r="DC113"/>
  <c r="DB113"/>
  <c r="DA113"/>
  <c r="CZ113"/>
  <c r="CY113"/>
  <c r="CX113"/>
  <c r="CW113"/>
  <c r="CV113"/>
  <c r="CU113"/>
  <c r="CT113"/>
  <c r="CP113"/>
  <c r="CD113" s="1"/>
  <c r="CO113"/>
  <c r="CN113"/>
  <c r="CM113"/>
  <c r="CL113"/>
  <c r="CK113"/>
  <c r="CJ113"/>
  <c r="CI113"/>
  <c r="CH113"/>
  <c r="CG113"/>
  <c r="CF113"/>
  <c r="CC113"/>
  <c r="BQ113" s="1"/>
  <c r="CB113"/>
  <c r="CA113"/>
  <c r="BZ113"/>
  <c r="BY113"/>
  <c r="BX113"/>
  <c r="BW113"/>
  <c r="BV113"/>
  <c r="BU113"/>
  <c r="BT113"/>
  <c r="BS113"/>
  <c r="BP113"/>
  <c r="BD113" s="1"/>
  <c r="BO113"/>
  <c r="BN113"/>
  <c r="BM113"/>
  <c r="BL113"/>
  <c r="BK113"/>
  <c r="BJ113"/>
  <c r="BI113"/>
  <c r="BH113"/>
  <c r="BG113"/>
  <c r="BF113"/>
  <c r="BC113"/>
  <c r="BB113"/>
  <c r="BA113"/>
  <c r="AZ113"/>
  <c r="AY113"/>
  <c r="AX113"/>
  <c r="AW113"/>
  <c r="AV113"/>
  <c r="AU113"/>
  <c r="AT113"/>
  <c r="AS113"/>
  <c r="AP113"/>
  <c r="AD113" s="1"/>
  <c r="AO113"/>
  <c r="AN113"/>
  <c r="AM113"/>
  <c r="AL113"/>
  <c r="AK113"/>
  <c r="AJ113"/>
  <c r="AI113"/>
  <c r="AH113"/>
  <c r="AG113"/>
  <c r="AF113"/>
  <c r="AB113"/>
  <c r="DC112"/>
  <c r="CQ112" s="1"/>
  <c r="DB112"/>
  <c r="DA112"/>
  <c r="CZ112"/>
  <c r="CY112"/>
  <c r="CX112"/>
  <c r="CW112"/>
  <c r="CV112"/>
  <c r="CU112"/>
  <c r="CT112"/>
  <c r="CP112"/>
  <c r="CD112" s="1"/>
  <c r="CO112"/>
  <c r="CN112"/>
  <c r="CM112"/>
  <c r="CL112"/>
  <c r="CK112"/>
  <c r="CJ112"/>
  <c r="CI112"/>
  <c r="CH112"/>
  <c r="CG112"/>
  <c r="CF112"/>
  <c r="CC112"/>
  <c r="BQ112" s="1"/>
  <c r="CB112"/>
  <c r="CA112"/>
  <c r="BZ112"/>
  <c r="BY112"/>
  <c r="BX112"/>
  <c r="BW112"/>
  <c r="BV112"/>
  <c r="BU112"/>
  <c r="BT112"/>
  <c r="BS112"/>
  <c r="BP112"/>
  <c r="BD112" s="1"/>
  <c r="BO112"/>
  <c r="BN112"/>
  <c r="BM112"/>
  <c r="BL112"/>
  <c r="BK112"/>
  <c r="BJ112"/>
  <c r="BI112"/>
  <c r="BH112"/>
  <c r="BG112"/>
  <c r="BF112"/>
  <c r="BC112"/>
  <c r="BB112"/>
  <c r="BA112"/>
  <c r="AZ112"/>
  <c r="AY112"/>
  <c r="AX112"/>
  <c r="AW112"/>
  <c r="AV112"/>
  <c r="AU112"/>
  <c r="AT112"/>
  <c r="AS112"/>
  <c r="AP112"/>
  <c r="AD112" s="1"/>
  <c r="AO112"/>
  <c r="AN112"/>
  <c r="AM112"/>
  <c r="AL112"/>
  <c r="AK112"/>
  <c r="AJ112"/>
  <c r="AI112"/>
  <c r="AH112"/>
  <c r="AG112"/>
  <c r="AF112"/>
  <c r="AB112"/>
  <c r="DC111"/>
  <c r="CQ111" s="1"/>
  <c r="DB111"/>
  <c r="DA111"/>
  <c r="CZ111"/>
  <c r="CY111"/>
  <c r="CX111"/>
  <c r="CW111"/>
  <c r="CV111"/>
  <c r="CU111"/>
  <c r="CT111"/>
  <c r="CP111"/>
  <c r="CD111" s="1"/>
  <c r="CO111"/>
  <c r="CN111"/>
  <c r="CM111"/>
  <c r="CL111"/>
  <c r="CK111"/>
  <c r="CJ111"/>
  <c r="CI111"/>
  <c r="CH111"/>
  <c r="CG111"/>
  <c r="CF111"/>
  <c r="CC111"/>
  <c r="CB111"/>
  <c r="CA111"/>
  <c r="BZ111"/>
  <c r="BY111"/>
  <c r="BX111"/>
  <c r="BW111"/>
  <c r="BV111"/>
  <c r="BU111"/>
  <c r="BT111"/>
  <c r="BS111"/>
  <c r="BP111"/>
  <c r="BD111" s="1"/>
  <c r="BO111"/>
  <c r="BN111"/>
  <c r="BM111"/>
  <c r="BL111"/>
  <c r="BK111"/>
  <c r="BJ111"/>
  <c r="BI111"/>
  <c r="BH111"/>
  <c r="BG111"/>
  <c r="BF111"/>
  <c r="BC111"/>
  <c r="BB111"/>
  <c r="BA111"/>
  <c r="AZ111"/>
  <c r="AY111"/>
  <c r="AX111"/>
  <c r="AW111"/>
  <c r="AV111"/>
  <c r="AU111"/>
  <c r="AT111"/>
  <c r="AS111"/>
  <c r="AP111"/>
  <c r="AD111" s="1"/>
  <c r="AO111"/>
  <c r="AN111"/>
  <c r="AM111"/>
  <c r="AL111"/>
  <c r="AK111"/>
  <c r="AJ111"/>
  <c r="AI111"/>
  <c r="AH111"/>
  <c r="AG111"/>
  <c r="AF111"/>
  <c r="AB111"/>
  <c r="DC110"/>
  <c r="CQ110" s="1"/>
  <c r="DB110"/>
  <c r="DA110"/>
  <c r="CZ110"/>
  <c r="CY110"/>
  <c r="CX110"/>
  <c r="CW110"/>
  <c r="CV110"/>
  <c r="CU110"/>
  <c r="CT110"/>
  <c r="CP110"/>
  <c r="CD110" s="1"/>
  <c r="CO110"/>
  <c r="CN110"/>
  <c r="CM110"/>
  <c r="CL110"/>
  <c r="CK110"/>
  <c r="CJ110"/>
  <c r="CI110"/>
  <c r="CH110"/>
  <c r="CG110"/>
  <c r="CF110"/>
  <c r="CC110"/>
  <c r="BQ110" s="1"/>
  <c r="CB110"/>
  <c r="CA110"/>
  <c r="BZ110"/>
  <c r="BY110"/>
  <c r="BX110"/>
  <c r="BW110"/>
  <c r="BV110"/>
  <c r="BU110"/>
  <c r="BT110"/>
  <c r="BS110"/>
  <c r="BP110"/>
  <c r="BD110" s="1"/>
  <c r="BO110"/>
  <c r="BN110"/>
  <c r="BM110"/>
  <c r="BL110"/>
  <c r="BK110"/>
  <c r="BJ110"/>
  <c r="BI110"/>
  <c r="BH110"/>
  <c r="BG110"/>
  <c r="BF110"/>
  <c r="BC110"/>
  <c r="BB110"/>
  <c r="BA110"/>
  <c r="AZ110"/>
  <c r="AY110"/>
  <c r="AX110"/>
  <c r="AW110"/>
  <c r="AV110"/>
  <c r="AU110"/>
  <c r="AT110"/>
  <c r="AS110"/>
  <c r="AP110"/>
  <c r="AD110" s="1"/>
  <c r="AO110"/>
  <c r="AN110"/>
  <c r="AM110"/>
  <c r="AL110"/>
  <c r="AK110"/>
  <c r="AJ110"/>
  <c r="AI110"/>
  <c r="AH110"/>
  <c r="AG110"/>
  <c r="AF110"/>
  <c r="AB110"/>
  <c r="R8" i="7"/>
  <c r="S8"/>
  <c r="R9"/>
  <c r="T9" s="1"/>
  <c r="S9"/>
  <c r="R10"/>
  <c r="S10"/>
  <c r="R11"/>
  <c r="T11" s="1"/>
  <c r="S11"/>
  <c r="R12"/>
  <c r="S12"/>
  <c r="R13"/>
  <c r="T13" s="1"/>
  <c r="S13"/>
  <c r="R14"/>
  <c r="S14"/>
  <c r="R15"/>
  <c r="T15" s="1"/>
  <c r="S15"/>
  <c r="R16"/>
  <c r="S16"/>
  <c r="R17"/>
  <c r="T17" s="1"/>
  <c r="S17"/>
  <c r="R18"/>
  <c r="S18"/>
  <c r="S7"/>
  <c r="R7"/>
  <c r="Q18"/>
  <c r="Q17"/>
  <c r="Q16"/>
  <c r="Q15"/>
  <c r="Q14"/>
  <c r="Q13"/>
  <c r="Q12"/>
  <c r="Q11"/>
  <c r="Q10"/>
  <c r="Q9"/>
  <c r="Q8"/>
  <c r="Q7"/>
  <c r="N18"/>
  <c r="N17"/>
  <c r="N16"/>
  <c r="N15"/>
  <c r="N14"/>
  <c r="N13"/>
  <c r="N12"/>
  <c r="N11"/>
  <c r="N10"/>
  <c r="N9"/>
  <c r="N8"/>
  <c r="N7"/>
  <c r="K18"/>
  <c r="K17"/>
  <c r="K16"/>
  <c r="K15"/>
  <c r="K14"/>
  <c r="K13"/>
  <c r="K12"/>
  <c r="K11"/>
  <c r="K10"/>
  <c r="K9"/>
  <c r="K8"/>
  <c r="K7"/>
  <c r="H18"/>
  <c r="H17"/>
  <c r="H16"/>
  <c r="H15"/>
  <c r="H14"/>
  <c r="H13"/>
  <c r="H12"/>
  <c r="H11"/>
  <c r="H10"/>
  <c r="H9"/>
  <c r="H8"/>
  <c r="H7"/>
  <c r="E8"/>
  <c r="E9"/>
  <c r="E10"/>
  <c r="E11"/>
  <c r="E12"/>
  <c r="E13"/>
  <c r="E14"/>
  <c r="E15"/>
  <c r="E16"/>
  <c r="E17"/>
  <c r="E18"/>
  <c r="E7"/>
  <c r="C10" i="31"/>
  <c r="C9" i="30"/>
  <c r="B9" i="28"/>
  <c r="B9" i="29"/>
  <c r="B9" i="30" s="1"/>
  <c r="A5" i="3"/>
  <c r="A6" i="38" s="1"/>
  <c r="H4" i="29"/>
  <c r="T14" i="7" l="1"/>
  <c r="T10"/>
  <c r="T18"/>
  <c r="T16"/>
  <c r="T12"/>
  <c r="T8"/>
  <c r="J4" i="30"/>
  <c r="B10" i="31"/>
  <c r="T7" i="7"/>
  <c r="G5" i="1"/>
  <c r="A2" i="37" l="1"/>
  <c r="A4" i="29"/>
  <c r="C4" i="34"/>
  <c r="C4" i="33"/>
  <c r="C8" i="27"/>
  <c r="C9"/>
  <c r="C7"/>
  <c r="B8"/>
  <c r="F8" s="1"/>
  <c r="B9"/>
  <c r="F9" s="1"/>
  <c r="B7"/>
  <c r="F7" s="1"/>
  <c r="G46"/>
  <c r="G47"/>
  <c r="G48"/>
  <c r="G49"/>
  <c r="G50"/>
  <c r="G51"/>
  <c r="G56"/>
  <c r="D56"/>
  <c r="D46"/>
  <c r="D47"/>
  <c r="D48"/>
  <c r="D49"/>
  <c r="D50"/>
  <c r="D51"/>
  <c r="B60"/>
  <c r="B59"/>
  <c r="B57"/>
  <c r="B58"/>
  <c r="B54"/>
  <c r="B55"/>
  <c r="B56"/>
  <c r="B50"/>
  <c r="B51"/>
  <c r="B52"/>
  <c r="B53"/>
  <c r="B46"/>
  <c r="B47"/>
  <c r="B48"/>
  <c r="B49"/>
  <c r="B45"/>
  <c r="B44"/>
  <c r="G41"/>
  <c r="D41"/>
  <c r="B43"/>
  <c r="B42"/>
  <c r="B41"/>
  <c r="G29"/>
  <c r="G33"/>
  <c r="G36"/>
  <c r="G38"/>
  <c r="D29"/>
  <c r="D33"/>
  <c r="D36"/>
  <c r="D38"/>
  <c r="B38"/>
  <c r="B37"/>
  <c r="B36"/>
  <c r="B35"/>
  <c r="B34"/>
  <c r="B33"/>
  <c r="B31"/>
  <c r="B30"/>
  <c r="B28"/>
  <c r="B29"/>
  <c r="B27"/>
  <c r="B26"/>
  <c r="B25"/>
  <c r="B24"/>
  <c r="B22"/>
  <c r="J3" i="28"/>
  <c r="G8" i="27" l="1"/>
  <c r="G9"/>
  <c r="G7"/>
  <c r="F17"/>
  <c r="A4" i="30"/>
  <c r="A4" i="31"/>
  <c r="D17" i="27"/>
  <c r="C17"/>
  <c r="C10" i="26"/>
  <c r="D10"/>
  <c r="C16"/>
  <c r="D16"/>
  <c r="C20"/>
  <c r="D20"/>
  <c r="C23"/>
  <c r="D23"/>
  <c r="C25"/>
  <c r="D25"/>
  <c r="D3"/>
  <c r="V19" i="7"/>
  <c r="U19"/>
  <c r="P19"/>
  <c r="O19"/>
  <c r="N19"/>
  <c r="M19"/>
  <c r="L19"/>
  <c r="K19"/>
  <c r="J19"/>
  <c r="I19"/>
  <c r="H19"/>
  <c r="G19"/>
  <c r="F19"/>
  <c r="E19"/>
  <c r="D19"/>
  <c r="C19"/>
  <c r="W18"/>
  <c r="W17"/>
  <c r="W16"/>
  <c r="W15"/>
  <c r="W14"/>
  <c r="W13"/>
  <c r="W12"/>
  <c r="W11"/>
  <c r="W10"/>
  <c r="W9"/>
  <c r="W8"/>
  <c r="W7"/>
  <c r="J53" i="1"/>
  <c r="G53"/>
  <c r="E53"/>
  <c r="J52"/>
  <c r="G52"/>
  <c r="E52"/>
  <c r="J51"/>
  <c r="G51"/>
  <c r="E51"/>
  <c r="J50"/>
  <c r="G50"/>
  <c r="E50"/>
  <c r="E24"/>
  <c r="G17" i="27" l="1"/>
  <c r="H53" i="1"/>
  <c r="Q19" i="7"/>
  <c r="W19"/>
  <c r="S19"/>
  <c r="H51" i="1"/>
  <c r="H50"/>
  <c r="H52"/>
  <c r="R19" i="7"/>
  <c r="J11" i="27" l="1"/>
  <c r="T19" i="7"/>
  <c r="H5" i="16"/>
  <c r="K16" i="25"/>
  <c r="H16"/>
  <c r="G16"/>
  <c r="F16"/>
  <c r="E16"/>
  <c r="D16"/>
  <c r="C16"/>
  <c r="N15"/>
  <c r="N14"/>
  <c r="N13"/>
  <c r="N12"/>
  <c r="N11"/>
  <c r="N10"/>
  <c r="N9"/>
  <c r="L9"/>
  <c r="F16" i="23"/>
  <c r="H12"/>
  <c r="J12" i="27" l="1"/>
  <c r="M10" i="25"/>
  <c r="M12"/>
  <c r="M14"/>
  <c r="M13"/>
  <c r="I16"/>
  <c r="M11"/>
  <c r="L14"/>
  <c r="M15"/>
  <c r="N16"/>
  <c r="L11"/>
  <c r="L13"/>
  <c r="L15"/>
  <c r="J16"/>
  <c r="M9"/>
  <c r="L10"/>
  <c r="L12"/>
  <c r="M16" l="1"/>
  <c r="L16"/>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1"/>
  <c r="H7" i="21" l="1"/>
  <c r="E7"/>
  <c r="E19" i="19"/>
  <c r="F10"/>
  <c r="F14" s="1"/>
  <c r="E10"/>
  <c r="E14" s="1"/>
  <c r="I1" i="18"/>
  <c r="O10" i="15"/>
  <c r="O11" s="1"/>
  <c r="N10"/>
  <c r="N11" s="1"/>
  <c r="L10"/>
  <c r="L11" s="1"/>
  <c r="K10"/>
  <c r="K11" s="1"/>
  <c r="I10"/>
  <c r="H10"/>
  <c r="H11" s="1"/>
  <c r="E11"/>
  <c r="D10"/>
  <c r="D11" s="1"/>
  <c r="B10"/>
  <c r="H7" i="16"/>
  <c r="R42" i="13"/>
  <c r="C38"/>
  <c r="C37"/>
  <c r="E37" s="1"/>
  <c r="C36"/>
  <c r="C35"/>
  <c r="E35" s="1"/>
  <c r="C34"/>
  <c r="C33"/>
  <c r="E33" s="1"/>
  <c r="C12"/>
  <c r="E12" s="1"/>
  <c r="C11"/>
  <c r="E11" s="1"/>
  <c r="C10"/>
  <c r="E10" s="1"/>
  <c r="C9"/>
  <c r="C8"/>
  <c r="E8" s="1"/>
  <c r="C7"/>
  <c r="C25"/>
  <c r="E25" s="1"/>
  <c r="C24"/>
  <c r="E24" s="1"/>
  <c r="C23"/>
  <c r="L23" s="1"/>
  <c r="R23" s="1"/>
  <c r="C22"/>
  <c r="E22" s="1"/>
  <c r="C21"/>
  <c r="E21" s="1"/>
  <c r="C20"/>
  <c r="E20" s="1"/>
  <c r="N38"/>
  <c r="G38"/>
  <c r="N37"/>
  <c r="G37"/>
  <c r="N36"/>
  <c r="G36"/>
  <c r="N35"/>
  <c r="G35"/>
  <c r="N34"/>
  <c r="G34"/>
  <c r="N33"/>
  <c r="G33"/>
  <c r="G25"/>
  <c r="N24"/>
  <c r="G24"/>
  <c r="G23"/>
  <c r="N22"/>
  <c r="G22"/>
  <c r="N21"/>
  <c r="G21"/>
  <c r="N20"/>
  <c r="G20"/>
  <c r="G12"/>
  <c r="N11"/>
  <c r="G11"/>
  <c r="G10"/>
  <c r="N9"/>
  <c r="G9"/>
  <c r="N8"/>
  <c r="G8"/>
  <c r="N7"/>
  <c r="G7"/>
  <c r="G30" i="12"/>
  <c r="G7" i="16" l="1"/>
  <c r="H9"/>
  <c r="H11" s="1"/>
  <c r="K22" i="13"/>
  <c r="K11"/>
  <c r="L24"/>
  <c r="R24" s="1"/>
  <c r="K25"/>
  <c r="I7" i="21"/>
  <c r="K20" i="13"/>
  <c r="K24"/>
  <c r="K33"/>
  <c r="K37"/>
  <c r="K8"/>
  <c r="K12"/>
  <c r="K21"/>
  <c r="K10"/>
  <c r="L22"/>
  <c r="R22" s="1"/>
  <c r="K35"/>
  <c r="L21"/>
  <c r="R21" s="1"/>
  <c r="P10" i="15"/>
  <c r="P11" s="1"/>
  <c r="M10"/>
  <c r="M11" s="1"/>
  <c r="R10"/>
  <c r="R11" s="1"/>
  <c r="I11"/>
  <c r="J10"/>
  <c r="E38" i="13"/>
  <c r="K38" s="1"/>
  <c r="L37"/>
  <c r="R37" s="1"/>
  <c r="E36"/>
  <c r="K36" s="1"/>
  <c r="L35"/>
  <c r="R35" s="1"/>
  <c r="E34"/>
  <c r="K34" s="1"/>
  <c r="L33"/>
  <c r="R33" s="1"/>
  <c r="L11"/>
  <c r="R11" s="1"/>
  <c r="L10"/>
  <c r="R10" s="1"/>
  <c r="E9"/>
  <c r="K9" s="1"/>
  <c r="L8"/>
  <c r="R8" s="1"/>
  <c r="E7"/>
  <c r="K7" s="1"/>
  <c r="L25"/>
  <c r="R25" s="1"/>
  <c r="E23"/>
  <c r="K23" s="1"/>
  <c r="L20"/>
  <c r="R20" s="1"/>
  <c r="L12"/>
  <c r="R12" s="1"/>
  <c r="G9" i="16" l="1"/>
  <c r="G11"/>
  <c r="K13" i="13"/>
  <c r="K26"/>
  <c r="R26"/>
  <c r="L7"/>
  <c r="R7" s="1"/>
  <c r="L36"/>
  <c r="R36" s="1"/>
  <c r="L38"/>
  <c r="R38" s="1"/>
  <c r="L9"/>
  <c r="R9" s="1"/>
  <c r="K39"/>
  <c r="Q10" i="15"/>
  <c r="Q11" s="1"/>
  <c r="J11"/>
  <c r="L34" i="13"/>
  <c r="R34" s="1"/>
  <c r="R13" l="1"/>
  <c r="R39"/>
  <c r="G49" i="10"/>
  <c r="AC60" i="1"/>
  <c r="AN62"/>
  <c r="AB61"/>
  <c r="AB62"/>
  <c r="AB63"/>
  <c r="AB64"/>
  <c r="AB65"/>
  <c r="AB66"/>
  <c r="AB67"/>
  <c r="AB68"/>
  <c r="AB69"/>
  <c r="AB70"/>
  <c r="AB71"/>
  <c r="AB72"/>
  <c r="AB73"/>
  <c r="AB74"/>
  <c r="AB75"/>
  <c r="AB76"/>
  <c r="AB77"/>
  <c r="AB78"/>
  <c r="AB79"/>
  <c r="AB80"/>
  <c r="AB81"/>
  <c r="AB82"/>
  <c r="AB83"/>
  <c r="AB84"/>
  <c r="AB85"/>
  <c r="AB86"/>
  <c r="AB87"/>
  <c r="AB88"/>
  <c r="AB89"/>
  <c r="AB90"/>
  <c r="AB91"/>
  <c r="AB92"/>
  <c r="AB93"/>
  <c r="AB94"/>
  <c r="AB95"/>
  <c r="AB96"/>
  <c r="AB97"/>
  <c r="AB98"/>
  <c r="AB99"/>
  <c r="AB100"/>
  <c r="AB101"/>
  <c r="AB102"/>
  <c r="AB103"/>
  <c r="AB104"/>
  <c r="AB105"/>
  <c r="AB106"/>
  <c r="AB107"/>
  <c r="AB108"/>
  <c r="AB109"/>
  <c r="AB286"/>
  <c r="AB60"/>
  <c r="K8" i="12"/>
  <c r="K9"/>
  <c r="K10"/>
  <c r="K11"/>
  <c r="K12"/>
  <c r="K13"/>
  <c r="K14"/>
  <c r="K15"/>
  <c r="K16"/>
  <c r="K17"/>
  <c r="K18"/>
  <c r="K19"/>
  <c r="K20"/>
  <c r="K21"/>
  <c r="K22"/>
  <c r="K23"/>
  <c r="K24"/>
  <c r="K25"/>
  <c r="K26"/>
  <c r="K27"/>
  <c r="K29"/>
  <c r="C29" i="11"/>
  <c r="C30" i="9" s="1"/>
  <c r="C28" i="12" s="1"/>
  <c r="C28" i="11"/>
  <c r="C29" i="9" s="1"/>
  <c r="C27" i="12" s="1"/>
  <c r="C27" i="11"/>
  <c r="C28" i="9" s="1"/>
  <c r="C26" i="12" s="1"/>
  <c r="C26" i="11"/>
  <c r="C27" i="9" s="1"/>
  <c r="C25" i="12" s="1"/>
  <c r="C25" i="11"/>
  <c r="C26" i="9" s="1"/>
  <c r="C24" i="12" s="1"/>
  <c r="C24" i="11"/>
  <c r="C25" i="9" s="1"/>
  <c r="C23" i="12" s="1"/>
  <c r="C23" i="11"/>
  <c r="C24" i="9" s="1"/>
  <c r="C22" i="12" s="1"/>
  <c r="C22" i="11"/>
  <c r="C23" i="9" s="1"/>
  <c r="C21" i="12" s="1"/>
  <c r="C21" i="11"/>
  <c r="C22" i="9" s="1"/>
  <c r="C20" i="12" s="1"/>
  <c r="C20" i="11"/>
  <c r="C21" i="9" s="1"/>
  <c r="C19" i="12" s="1"/>
  <c r="C19" i="11"/>
  <c r="C20" i="9" s="1"/>
  <c r="C18" i="12" s="1"/>
  <c r="C18" i="11"/>
  <c r="C19" i="9" s="1"/>
  <c r="C17" i="12" s="1"/>
  <c r="C17" i="11"/>
  <c r="C18" i="9" s="1"/>
  <c r="C16" i="12" s="1"/>
  <c r="C16" i="11"/>
  <c r="C17" i="9" s="1"/>
  <c r="C15" i="12" s="1"/>
  <c r="C15" i="11"/>
  <c r="C16" i="9" s="1"/>
  <c r="C14" i="12" s="1"/>
  <c r="C14" i="11"/>
  <c r="C15" i="9" s="1"/>
  <c r="C13" i="12" s="1"/>
  <c r="C13" i="11"/>
  <c r="C14" i="9" s="1"/>
  <c r="C12" i="12" s="1"/>
  <c r="C12" i="11"/>
  <c r="C13" i="9" s="1"/>
  <c r="C11" i="12" s="1"/>
  <c r="C11" i="11"/>
  <c r="C12" i="9" s="1"/>
  <c r="C10" i="12" s="1"/>
  <c r="C10" i="11"/>
  <c r="C11" i="9" s="1"/>
  <c r="C9" i="12" s="1"/>
  <c r="C9" i="11"/>
  <c r="C10" i="9" s="1"/>
  <c r="C8" i="12" s="1"/>
  <c r="C8" i="11"/>
  <c r="C9" i="9" s="1"/>
  <c r="C7" i="12" s="1"/>
  <c r="BV341" i="4"/>
  <c r="BV342"/>
  <c r="BV343"/>
  <c r="BV344"/>
  <c r="C49" i="10"/>
  <c r="O49" l="1"/>
  <c r="M49"/>
  <c r="K7" i="12"/>
  <c r="F33" i="9"/>
  <c r="H49" i="10"/>
  <c r="P49"/>
  <c r="N49"/>
  <c r="Q49"/>
  <c r="E49"/>
  <c r="F49"/>
  <c r="K28" i="12"/>
  <c r="C10" i="15"/>
  <c r="I9" i="9"/>
  <c r="F8" i="11" s="1"/>
  <c r="I30" i="9"/>
  <c r="I28"/>
  <c r="I26"/>
  <c r="I24"/>
  <c r="I22"/>
  <c r="I20"/>
  <c r="I18"/>
  <c r="I16"/>
  <c r="I14"/>
  <c r="I12"/>
  <c r="I10"/>
  <c r="I31"/>
  <c r="I29"/>
  <c r="I27"/>
  <c r="I25"/>
  <c r="I23"/>
  <c r="I21"/>
  <c r="I19"/>
  <c r="I17"/>
  <c r="I15"/>
  <c r="I13"/>
  <c r="I11"/>
  <c r="D49" i="10"/>
  <c r="L49"/>
  <c r="S25" i="9" l="1"/>
  <c r="F24" i="11"/>
  <c r="S18" i="9"/>
  <c r="F17" i="11"/>
  <c r="S13" i="9"/>
  <c r="F12" i="11"/>
  <c r="S21" i="9"/>
  <c r="F20" i="11"/>
  <c r="S29" i="9"/>
  <c r="F28" i="11"/>
  <c r="S14" i="9"/>
  <c r="F13" i="11"/>
  <c r="S22" i="9"/>
  <c r="F21" i="11"/>
  <c r="S30" i="9"/>
  <c r="F29" i="11"/>
  <c r="S11" i="9"/>
  <c r="F10" i="11"/>
  <c r="S19" i="9"/>
  <c r="F18" i="11"/>
  <c r="S27" i="9"/>
  <c r="F26" i="11"/>
  <c r="S12" i="9"/>
  <c r="F11" i="11"/>
  <c r="S20" i="9"/>
  <c r="F19" i="11"/>
  <c r="S28" i="9"/>
  <c r="F27" i="11"/>
  <c r="S26" i="9"/>
  <c r="F25" i="11"/>
  <c r="S17" i="9"/>
  <c r="F16" i="11"/>
  <c r="S10" i="9"/>
  <c r="F9" i="11"/>
  <c r="S15" i="9"/>
  <c r="F14" i="11"/>
  <c r="S23" i="9"/>
  <c r="F22" i="11"/>
  <c r="S31" i="9"/>
  <c r="F30" i="11"/>
  <c r="S16" i="9"/>
  <c r="F15" i="11"/>
  <c r="S24" i="9"/>
  <c r="F23" i="11"/>
  <c r="S9" i="9"/>
  <c r="I33"/>
  <c r="C11" i="15"/>
  <c r="F10"/>
  <c r="F11" s="1"/>
  <c r="F32" i="11" l="1"/>
  <c r="C10" i="8" l="1"/>
  <c r="I29" i="5"/>
  <c r="L29" s="1"/>
  <c r="H29"/>
  <c r="G29"/>
  <c r="E29"/>
  <c r="D29"/>
  <c r="I28"/>
  <c r="H28"/>
  <c r="G28"/>
  <c r="E28"/>
  <c r="D28"/>
  <c r="I27"/>
  <c r="H27"/>
  <c r="G27"/>
  <c r="E27"/>
  <c r="D27"/>
  <c r="I26"/>
  <c r="H26"/>
  <c r="G26"/>
  <c r="E26"/>
  <c r="D26"/>
  <c r="I25"/>
  <c r="H25"/>
  <c r="G25"/>
  <c r="E25"/>
  <c r="D25"/>
  <c r="I23"/>
  <c r="H23"/>
  <c r="G23"/>
  <c r="E23"/>
  <c r="D23"/>
  <c r="I22"/>
  <c r="H22"/>
  <c r="G22"/>
  <c r="E22"/>
  <c r="D22"/>
  <c r="I21"/>
  <c r="H21"/>
  <c r="G21"/>
  <c r="E21"/>
  <c r="D21"/>
  <c r="I20"/>
  <c r="H20"/>
  <c r="G20"/>
  <c r="E20"/>
  <c r="D20"/>
  <c r="I19"/>
  <c r="H19"/>
  <c r="G19"/>
  <c r="E19"/>
  <c r="D19"/>
  <c r="I18"/>
  <c r="H18"/>
  <c r="G18"/>
  <c r="E18"/>
  <c r="D18"/>
  <c r="I17"/>
  <c r="H17"/>
  <c r="G17"/>
  <c r="E17"/>
  <c r="D17"/>
  <c r="I16"/>
  <c r="H16"/>
  <c r="G16"/>
  <c r="E16"/>
  <c r="D16"/>
  <c r="I15"/>
  <c r="H15"/>
  <c r="G15"/>
  <c r="F15"/>
  <c r="E15"/>
  <c r="D15"/>
  <c r="I13"/>
  <c r="H13"/>
  <c r="G11" i="24" s="1"/>
  <c r="G13" i="5"/>
  <c r="E13"/>
  <c r="D11" i="24" s="1"/>
  <c r="D13" i="5"/>
  <c r="C11" i="24" s="1"/>
  <c r="I12" i="5"/>
  <c r="H10" i="24" s="1"/>
  <c r="H12" i="5"/>
  <c r="G10" i="24" s="1"/>
  <c r="G12" i="5"/>
  <c r="F10" i="24" s="1"/>
  <c r="E12" i="5"/>
  <c r="D10" i="24" s="1"/>
  <c r="D12" i="5"/>
  <c r="C10" i="24" s="1"/>
  <c r="I11" i="5"/>
  <c r="H11"/>
  <c r="G11"/>
  <c r="F10" i="32" s="1"/>
  <c r="F33" s="1"/>
  <c r="G9" i="5"/>
  <c r="F9"/>
  <c r="E6" i="32" s="1"/>
  <c r="E9" i="5"/>
  <c r="D6" i="32" s="1"/>
  <c r="D9" i="5"/>
  <c r="C6" i="32" s="1"/>
  <c r="J11" i="1"/>
  <c r="E11" i="5"/>
  <c r="D11"/>
  <c r="C9" i="24" s="1"/>
  <c r="M320" i="1"/>
  <c r="M321"/>
  <c r="M322"/>
  <c r="M323"/>
  <c r="M324"/>
  <c r="M325"/>
  <c r="M326"/>
  <c r="M327"/>
  <c r="M328"/>
  <c r="M349"/>
  <c r="M350"/>
  <c r="M351"/>
  <c r="M352"/>
  <c r="M353"/>
  <c r="M354"/>
  <c r="M355"/>
  <c r="M356"/>
  <c r="M357"/>
  <c r="M358"/>
  <c r="M359"/>
  <c r="M360"/>
  <c r="M361"/>
  <c r="M362"/>
  <c r="M363"/>
  <c r="M364"/>
  <c r="M365"/>
  <c r="M366"/>
  <c r="M367"/>
  <c r="M368"/>
  <c r="M369"/>
  <c r="M370"/>
  <c r="M371"/>
  <c r="M372"/>
  <c r="M316"/>
  <c r="M317"/>
  <c r="M318"/>
  <c r="M319"/>
  <c r="M305"/>
  <c r="M306"/>
  <c r="M307"/>
  <c r="M308"/>
  <c r="M309"/>
  <c r="M310"/>
  <c r="M311"/>
  <c r="M312"/>
  <c r="M313"/>
  <c r="M314"/>
  <c r="M315"/>
  <c r="K18" i="5" l="1"/>
  <c r="L18" s="1"/>
  <c r="K22"/>
  <c r="K27"/>
  <c r="K17"/>
  <c r="L17" s="1"/>
  <c r="K21"/>
  <c r="L21" s="1"/>
  <c r="K26"/>
  <c r="H10" i="32"/>
  <c r="H33" s="1"/>
  <c r="H12" i="33"/>
  <c r="F11" i="24"/>
  <c r="J11" s="1"/>
  <c r="K11" s="1"/>
  <c r="M13" i="5"/>
  <c r="M371" i="4" s="1"/>
  <c r="K13" i="5"/>
  <c r="L13" s="1"/>
  <c r="N371" i="4" s="1"/>
  <c r="H11" i="24"/>
  <c r="I11" s="1"/>
  <c r="I10"/>
  <c r="K25" i="5"/>
  <c r="L25" s="1"/>
  <c r="K16"/>
  <c r="L16" s="1"/>
  <c r="K20"/>
  <c r="L20" s="1"/>
  <c r="L22"/>
  <c r="L27"/>
  <c r="K15"/>
  <c r="J12" i="24" s="1"/>
  <c r="K19" i="5"/>
  <c r="L19" s="1"/>
  <c r="K23"/>
  <c r="L23" s="1"/>
  <c r="L26"/>
  <c r="K28"/>
  <c r="L28" s="1"/>
  <c r="G9" i="24"/>
  <c r="G10" i="32"/>
  <c r="G33" s="1"/>
  <c r="C10"/>
  <c r="C11" s="1"/>
  <c r="C29" s="1"/>
  <c r="C33" s="1"/>
  <c r="F11" i="5"/>
  <c r="E10" i="32" s="1"/>
  <c r="E33" s="1"/>
  <c r="D9" i="24"/>
  <c r="D10" i="32"/>
  <c r="D33" s="1"/>
  <c r="A4" i="8"/>
  <c r="B3" i="27"/>
  <c r="A4" i="28"/>
  <c r="A3" i="26"/>
  <c r="A10" i="36" s="1"/>
  <c r="A3" i="28"/>
  <c r="K12" i="5"/>
  <c r="L12" s="1"/>
  <c r="N370" i="4" s="1"/>
  <c r="E10" i="8"/>
  <c r="H9" i="24"/>
  <c r="D10" i="8"/>
  <c r="F9" i="24"/>
  <c r="D4" i="25"/>
  <c r="D4" i="24"/>
  <c r="C4" i="23"/>
  <c r="A4" i="22"/>
  <c r="A4" i="21"/>
  <c r="A6" i="17"/>
  <c r="A5" i="10"/>
  <c r="A4" i="12"/>
  <c r="B7" s="1"/>
  <c r="J5" i="10"/>
  <c r="A5" i="11"/>
  <c r="K30" i="12"/>
  <c r="I10" i="32" l="1"/>
  <c r="I33" s="1"/>
  <c r="H13" i="33"/>
  <c r="I9" i="35"/>
  <c r="J9" s="1"/>
  <c r="N11" i="24"/>
  <c r="A5" i="34"/>
  <c r="A5" i="33"/>
  <c r="L11" i="24"/>
  <c r="M11"/>
  <c r="K10"/>
  <c r="J10"/>
  <c r="E9"/>
  <c r="I9"/>
  <c r="L10" l="1"/>
  <c r="N10"/>
  <c r="M10"/>
  <c r="Q12" i="4"/>
  <c r="DB61" i="1"/>
  <c r="DB62"/>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DB103"/>
  <c r="DB104"/>
  <c r="DB105"/>
  <c r="DB106"/>
  <c r="DB107"/>
  <c r="DB108"/>
  <c r="DB109"/>
  <c r="DB286"/>
  <c r="DB60"/>
  <c r="CO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O103"/>
  <c r="CO104"/>
  <c r="CO105"/>
  <c r="CO106"/>
  <c r="CO107"/>
  <c r="CO108"/>
  <c r="CO109"/>
  <c r="CO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60"/>
  <c r="BO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O103"/>
  <c r="BO104"/>
  <c r="BO105"/>
  <c r="BO106"/>
  <c r="BO107"/>
  <c r="BO108"/>
  <c r="BO109"/>
  <c r="BO60"/>
  <c r="BB61"/>
  <c r="BB62"/>
  <c r="BB63"/>
  <c r="BB64"/>
  <c r="BB65"/>
  <c r="BB66"/>
  <c r="BB67"/>
  <c r="BB68"/>
  <c r="BB69"/>
  <c r="BB70"/>
  <c r="BB71"/>
  <c r="BB72"/>
  <c r="BB73"/>
  <c r="BB74"/>
  <c r="BB75"/>
  <c r="BB76"/>
  <c r="BB77"/>
  <c r="BB78"/>
  <c r="BB79"/>
  <c r="BB80"/>
  <c r="BB81"/>
  <c r="BB82"/>
  <c r="BB83"/>
  <c r="BB84"/>
  <c r="BB85"/>
  <c r="BB86"/>
  <c r="BB87"/>
  <c r="BB88"/>
  <c r="BB89"/>
  <c r="BB90"/>
  <c r="BB91"/>
  <c r="BB92"/>
  <c r="BB93"/>
  <c r="BB94"/>
  <c r="BB95"/>
  <c r="BB96"/>
  <c r="BB97"/>
  <c r="BB98"/>
  <c r="BB99"/>
  <c r="BB100"/>
  <c r="BB101"/>
  <c r="BB102"/>
  <c r="BB103"/>
  <c r="BB104"/>
  <c r="BB105"/>
  <c r="BB106"/>
  <c r="BB107"/>
  <c r="BB108"/>
  <c r="BB109"/>
  <c r="BB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60"/>
  <c r="CC72"/>
  <c r="CC73"/>
  <c r="BQ73" s="1"/>
  <c r="CC74"/>
  <c r="BQ74" s="1"/>
  <c r="CC75"/>
  <c r="CC76"/>
  <c r="BQ76" s="1"/>
  <c r="CC77"/>
  <c r="BQ77" s="1"/>
  <c r="CC78"/>
  <c r="CC79"/>
  <c r="BQ79" s="1"/>
  <c r="CC80"/>
  <c r="BQ80" s="1"/>
  <c r="CC81"/>
  <c r="BQ81" s="1"/>
  <c r="CC82"/>
  <c r="BQ82" s="1"/>
  <c r="CC83"/>
  <c r="BQ83" s="1"/>
  <c r="CC84"/>
  <c r="BQ84" s="1"/>
  <c r="CC85"/>
  <c r="BQ85" s="1"/>
  <c r="CC86"/>
  <c r="BQ86" s="1"/>
  <c r="CC62"/>
  <c r="BQ62" s="1"/>
  <c r="CC63"/>
  <c r="CC64"/>
  <c r="BQ64" s="1"/>
  <c r="CC65"/>
  <c r="CC66"/>
  <c r="BQ66" s="1"/>
  <c r="CC67"/>
  <c r="CC68"/>
  <c r="BQ68" s="1"/>
  <c r="CC69"/>
  <c r="BQ69" s="1"/>
  <c r="CC70"/>
  <c r="BQ70" s="1"/>
  <c r="CC71"/>
  <c r="BQ71" s="1"/>
  <c r="CC61"/>
  <c r="CC60"/>
  <c r="BQ60" s="1"/>
  <c r="CT61"/>
  <c r="CU61"/>
  <c r="CV61"/>
  <c r="CW61"/>
  <c r="CX61"/>
  <c r="CY61"/>
  <c r="CZ61"/>
  <c r="DA61"/>
  <c r="DC61"/>
  <c r="CQ61" s="1"/>
  <c r="CT62"/>
  <c r="CU62"/>
  <c r="CV62"/>
  <c r="CW62"/>
  <c r="CX62"/>
  <c r="CY62"/>
  <c r="CZ62"/>
  <c r="DA62"/>
  <c r="DC62"/>
  <c r="CQ62" s="1"/>
  <c r="CT63"/>
  <c r="CU63"/>
  <c r="CV63"/>
  <c r="CW63"/>
  <c r="CX63"/>
  <c r="CY63"/>
  <c r="CZ63"/>
  <c r="DA63"/>
  <c r="DC63"/>
  <c r="CQ63" s="1"/>
  <c r="CT64"/>
  <c r="CU64"/>
  <c r="CV64"/>
  <c r="CW64"/>
  <c r="CX64"/>
  <c r="CY64"/>
  <c r="CZ64"/>
  <c r="DA64"/>
  <c r="DC64"/>
  <c r="CQ64" s="1"/>
  <c r="CT65"/>
  <c r="CU65"/>
  <c r="CV65"/>
  <c r="CW65"/>
  <c r="CX65"/>
  <c r="CY65"/>
  <c r="CZ65"/>
  <c r="DA65"/>
  <c r="DC65"/>
  <c r="CQ65" s="1"/>
  <c r="CT66"/>
  <c r="CU66"/>
  <c r="CV66"/>
  <c r="CW66"/>
  <c r="CX66"/>
  <c r="CY66"/>
  <c r="CZ66"/>
  <c r="DA66"/>
  <c r="DC66"/>
  <c r="CQ66" s="1"/>
  <c r="CT67"/>
  <c r="CU67"/>
  <c r="CV67"/>
  <c r="CW67"/>
  <c r="CX67"/>
  <c r="CY67"/>
  <c r="CZ67"/>
  <c r="DA67"/>
  <c r="DC67"/>
  <c r="CQ67" s="1"/>
  <c r="CT68"/>
  <c r="CU68"/>
  <c r="CV68"/>
  <c r="CW68"/>
  <c r="CX68"/>
  <c r="CY68"/>
  <c r="CZ68"/>
  <c r="DA68"/>
  <c r="DC68"/>
  <c r="CT69"/>
  <c r="CU69"/>
  <c r="CV69"/>
  <c r="CW69"/>
  <c r="CX69"/>
  <c r="CY69"/>
  <c r="CZ69"/>
  <c r="DA69"/>
  <c r="DC69"/>
  <c r="CT70"/>
  <c r="CU70"/>
  <c r="CV70"/>
  <c r="CW70"/>
  <c r="CX70"/>
  <c r="CY70"/>
  <c r="CZ70"/>
  <c r="DA70"/>
  <c r="DC70"/>
  <c r="CT71"/>
  <c r="CU71"/>
  <c r="CV71"/>
  <c r="CW71"/>
  <c r="CX71"/>
  <c r="CY71"/>
  <c r="CZ71"/>
  <c r="DA71"/>
  <c r="DC71"/>
  <c r="CQ71" s="1"/>
  <c r="CT72"/>
  <c r="CU72"/>
  <c r="CV72"/>
  <c r="CW72"/>
  <c r="CX72"/>
  <c r="CY72"/>
  <c r="CZ72"/>
  <c r="DA72"/>
  <c r="DC72"/>
  <c r="CQ72" s="1"/>
  <c r="CT73"/>
  <c r="CU73"/>
  <c r="CV73"/>
  <c r="CW73"/>
  <c r="CX73"/>
  <c r="CY73"/>
  <c r="CZ73"/>
  <c r="DA73"/>
  <c r="DC73"/>
  <c r="CQ73" s="1"/>
  <c r="CT74"/>
  <c r="CU74"/>
  <c r="CV74"/>
  <c r="CW74"/>
  <c r="CX74"/>
  <c r="CY74"/>
  <c r="CZ74"/>
  <c r="DA74"/>
  <c r="DC74"/>
  <c r="CQ74" s="1"/>
  <c r="CT75"/>
  <c r="CU75"/>
  <c r="CV75"/>
  <c r="CW75"/>
  <c r="CX75"/>
  <c r="CY75"/>
  <c r="CZ75"/>
  <c r="DA75"/>
  <c r="DC75"/>
  <c r="CQ75" s="1"/>
  <c r="CT76"/>
  <c r="CU76"/>
  <c r="CV76"/>
  <c r="CW76"/>
  <c r="CX76"/>
  <c r="CY76"/>
  <c r="CZ76"/>
  <c r="DA76"/>
  <c r="DC76"/>
  <c r="CQ76" s="1"/>
  <c r="CT77"/>
  <c r="CU77"/>
  <c r="CV77"/>
  <c r="CW77"/>
  <c r="CX77"/>
  <c r="CY77"/>
  <c r="CZ77"/>
  <c r="DA77"/>
  <c r="DC77"/>
  <c r="CQ77" s="1"/>
  <c r="CT78"/>
  <c r="CU78"/>
  <c r="CV78"/>
  <c r="CW78"/>
  <c r="CX78"/>
  <c r="CY78"/>
  <c r="CZ78"/>
  <c r="DA78"/>
  <c r="DC78"/>
  <c r="CQ78" s="1"/>
  <c r="CT79"/>
  <c r="CU79"/>
  <c r="CV79"/>
  <c r="CW79"/>
  <c r="CX79"/>
  <c r="CY79"/>
  <c r="CZ79"/>
  <c r="DA79"/>
  <c r="DC79"/>
  <c r="CQ79" s="1"/>
  <c r="CT80"/>
  <c r="CU80"/>
  <c r="CV80"/>
  <c r="CW80"/>
  <c r="CX80"/>
  <c r="CY80"/>
  <c r="CZ80"/>
  <c r="DA80"/>
  <c r="DC80"/>
  <c r="CQ80" s="1"/>
  <c r="CT81"/>
  <c r="CU81"/>
  <c r="CV81"/>
  <c r="CW81"/>
  <c r="CX81"/>
  <c r="CY81"/>
  <c r="CZ81"/>
  <c r="DA81"/>
  <c r="DC81"/>
  <c r="CQ81" s="1"/>
  <c r="CT82"/>
  <c r="CU82"/>
  <c r="CV82"/>
  <c r="CW82"/>
  <c r="CX82"/>
  <c r="CY82"/>
  <c r="CZ82"/>
  <c r="DA82"/>
  <c r="DC82"/>
  <c r="CQ82" s="1"/>
  <c r="CT83"/>
  <c r="CU83"/>
  <c r="CV83"/>
  <c r="CW83"/>
  <c r="CX83"/>
  <c r="CY83"/>
  <c r="CZ83"/>
  <c r="DA83"/>
  <c r="DC83"/>
  <c r="CQ83" s="1"/>
  <c r="CT84"/>
  <c r="CU84"/>
  <c r="CV84"/>
  <c r="CW84"/>
  <c r="CX84"/>
  <c r="CY84"/>
  <c r="CZ84"/>
  <c r="DA84"/>
  <c r="DC84"/>
  <c r="CQ84" s="1"/>
  <c r="CT85"/>
  <c r="CU85"/>
  <c r="CV85"/>
  <c r="CW85"/>
  <c r="CX85"/>
  <c r="CY85"/>
  <c r="CZ85"/>
  <c r="DA85"/>
  <c r="DC85"/>
  <c r="CQ85" s="1"/>
  <c r="CT86"/>
  <c r="CU86"/>
  <c r="CV86"/>
  <c r="CW86"/>
  <c r="CX86"/>
  <c r="CY86"/>
  <c r="CZ86"/>
  <c r="DA86"/>
  <c r="DC86"/>
  <c r="CQ86" s="1"/>
  <c r="CT87"/>
  <c r="CU87"/>
  <c r="CV87"/>
  <c r="CW87"/>
  <c r="CX87"/>
  <c r="CY87"/>
  <c r="CZ87"/>
  <c r="DA87"/>
  <c r="DC87"/>
  <c r="CQ87" s="1"/>
  <c r="CT88"/>
  <c r="CU88"/>
  <c r="CV88"/>
  <c r="CW88"/>
  <c r="CX88"/>
  <c r="CY88"/>
  <c r="CZ88"/>
  <c r="DA88"/>
  <c r="DC88"/>
  <c r="CQ88" s="1"/>
  <c r="CT89"/>
  <c r="CU89"/>
  <c r="CV89"/>
  <c r="CW89"/>
  <c r="CX89"/>
  <c r="CY89"/>
  <c r="CZ89"/>
  <c r="DA89"/>
  <c r="DC89"/>
  <c r="CQ89" s="1"/>
  <c r="CT90"/>
  <c r="CU90"/>
  <c r="CV90"/>
  <c r="CW90"/>
  <c r="CX90"/>
  <c r="CY90"/>
  <c r="CZ90"/>
  <c r="DA90"/>
  <c r="DC90"/>
  <c r="CQ90" s="1"/>
  <c r="CT91"/>
  <c r="CU91"/>
  <c r="CV91"/>
  <c r="CW91"/>
  <c r="CX91"/>
  <c r="CY91"/>
  <c r="CZ91"/>
  <c r="DA91"/>
  <c r="DC91"/>
  <c r="CQ91" s="1"/>
  <c r="CT92"/>
  <c r="CU92"/>
  <c r="CV92"/>
  <c r="CW92"/>
  <c r="CX92"/>
  <c r="CY92"/>
  <c r="CZ92"/>
  <c r="DA92"/>
  <c r="DC92"/>
  <c r="CQ92" s="1"/>
  <c r="CT93"/>
  <c r="CU93"/>
  <c r="CV93"/>
  <c r="CW93"/>
  <c r="CX93"/>
  <c r="CY93"/>
  <c r="CZ93"/>
  <c r="DA93"/>
  <c r="DC93"/>
  <c r="CQ93" s="1"/>
  <c r="CT94"/>
  <c r="CU94"/>
  <c r="CV94"/>
  <c r="CW94"/>
  <c r="CX94"/>
  <c r="CY94"/>
  <c r="CZ94"/>
  <c r="DA94"/>
  <c r="DC94"/>
  <c r="CQ94" s="1"/>
  <c r="CT95"/>
  <c r="CU95"/>
  <c r="CV95"/>
  <c r="CW95"/>
  <c r="CX95"/>
  <c r="CY95"/>
  <c r="CZ95"/>
  <c r="DA95"/>
  <c r="DC95"/>
  <c r="CQ95" s="1"/>
  <c r="CT96"/>
  <c r="CU96"/>
  <c r="CV96"/>
  <c r="CW96"/>
  <c r="CX96"/>
  <c r="CY96"/>
  <c r="CZ96"/>
  <c r="DA96"/>
  <c r="DC96"/>
  <c r="CQ96" s="1"/>
  <c r="CT97"/>
  <c r="CU97"/>
  <c r="CV97"/>
  <c r="CW97"/>
  <c r="CX97"/>
  <c r="CY97"/>
  <c r="CZ97"/>
  <c r="DA97"/>
  <c r="DC97"/>
  <c r="CQ97" s="1"/>
  <c r="CT98"/>
  <c r="CU98"/>
  <c r="CV98"/>
  <c r="CW98"/>
  <c r="CX98"/>
  <c r="CY98"/>
  <c r="CZ98"/>
  <c r="DA98"/>
  <c r="DC98"/>
  <c r="CQ98" s="1"/>
  <c r="CT99"/>
  <c r="CU99"/>
  <c r="CV99"/>
  <c r="CW99"/>
  <c r="CX99"/>
  <c r="CY99"/>
  <c r="CZ99"/>
  <c r="DA99"/>
  <c r="DC99"/>
  <c r="CQ99" s="1"/>
  <c r="CT100"/>
  <c r="CU100"/>
  <c r="CV100"/>
  <c r="CW100"/>
  <c r="CX100"/>
  <c r="CY100"/>
  <c r="CZ100"/>
  <c r="DA100"/>
  <c r="DC100"/>
  <c r="CQ100" s="1"/>
  <c r="CT101"/>
  <c r="CU101"/>
  <c r="CV101"/>
  <c r="CW101"/>
  <c r="CX101"/>
  <c r="CY101"/>
  <c r="CZ101"/>
  <c r="DA101"/>
  <c r="DC101"/>
  <c r="CQ101" s="1"/>
  <c r="CT102"/>
  <c r="CU102"/>
  <c r="CV102"/>
  <c r="CW102"/>
  <c r="CX102"/>
  <c r="CY102"/>
  <c r="CZ102"/>
  <c r="DA102"/>
  <c r="DC102"/>
  <c r="CQ102" s="1"/>
  <c r="CT103"/>
  <c r="CU103"/>
  <c r="CV103"/>
  <c r="CW103"/>
  <c r="CX103"/>
  <c r="CY103"/>
  <c r="CZ103"/>
  <c r="DA103"/>
  <c r="DC103"/>
  <c r="CQ103" s="1"/>
  <c r="CT104"/>
  <c r="CU104"/>
  <c r="CV104"/>
  <c r="CW104"/>
  <c r="CX104"/>
  <c r="CY104"/>
  <c r="CZ104"/>
  <c r="DA104"/>
  <c r="DC104"/>
  <c r="CQ104" s="1"/>
  <c r="CT105"/>
  <c r="CU105"/>
  <c r="CV105"/>
  <c r="CW105"/>
  <c r="CX105"/>
  <c r="CY105"/>
  <c r="CZ105"/>
  <c r="DA105"/>
  <c r="DC105"/>
  <c r="CQ105" s="1"/>
  <c r="CT106"/>
  <c r="CU106"/>
  <c r="CV106"/>
  <c r="CW106"/>
  <c r="CX106"/>
  <c r="CY106"/>
  <c r="CZ106"/>
  <c r="DA106"/>
  <c r="DC106"/>
  <c r="CQ106" s="1"/>
  <c r="CT107"/>
  <c r="CU107"/>
  <c r="CV107"/>
  <c r="CW107"/>
  <c r="CX107"/>
  <c r="CY107"/>
  <c r="CZ107"/>
  <c r="DA107"/>
  <c r="DC107"/>
  <c r="CQ107" s="1"/>
  <c r="CT108"/>
  <c r="CU108"/>
  <c r="CV108"/>
  <c r="CW108"/>
  <c r="CX108"/>
  <c r="CY108"/>
  <c r="CZ108"/>
  <c r="DA108"/>
  <c r="DC108"/>
  <c r="CQ108" s="1"/>
  <c r="CT109"/>
  <c r="CU109"/>
  <c r="CV109"/>
  <c r="CW109"/>
  <c r="CX109"/>
  <c r="CY109"/>
  <c r="CZ109"/>
  <c r="DA109"/>
  <c r="DC109"/>
  <c r="CQ109" s="1"/>
  <c r="CS286"/>
  <c r="CT286"/>
  <c r="CU286"/>
  <c r="CV286"/>
  <c r="CW286"/>
  <c r="CX286"/>
  <c r="CY286"/>
  <c r="CZ286"/>
  <c r="DA286"/>
  <c r="DC286"/>
  <c r="DC60"/>
  <c r="CQ60" s="1"/>
  <c r="CP61"/>
  <c r="CD61" s="1"/>
  <c r="CP62"/>
  <c r="CD62" s="1"/>
  <c r="CP63"/>
  <c r="CD63" s="1"/>
  <c r="CP64"/>
  <c r="CD64" s="1"/>
  <c r="CP65"/>
  <c r="CD65" s="1"/>
  <c r="CP66"/>
  <c r="CD66" s="1"/>
  <c r="CP67"/>
  <c r="CD67" s="1"/>
  <c r="CP68"/>
  <c r="CD68" s="1"/>
  <c r="CP69"/>
  <c r="CD69" s="1"/>
  <c r="CP70"/>
  <c r="CD70" s="1"/>
  <c r="CP71"/>
  <c r="CD71" s="1"/>
  <c r="CP72"/>
  <c r="CD72" s="1"/>
  <c r="CP73"/>
  <c r="CD73" s="1"/>
  <c r="CP74"/>
  <c r="CD74" s="1"/>
  <c r="CP75"/>
  <c r="CD75" s="1"/>
  <c r="CP76"/>
  <c r="CD76" s="1"/>
  <c r="CP77"/>
  <c r="CD77" s="1"/>
  <c r="CP78"/>
  <c r="CD78" s="1"/>
  <c r="CP79"/>
  <c r="CD79" s="1"/>
  <c r="CP80"/>
  <c r="CD80" s="1"/>
  <c r="CP81"/>
  <c r="CD81" s="1"/>
  <c r="CP82"/>
  <c r="CD82" s="1"/>
  <c r="CP83"/>
  <c r="CD83" s="1"/>
  <c r="CP84"/>
  <c r="CD84" s="1"/>
  <c r="CP85"/>
  <c r="CD85" s="1"/>
  <c r="CP86"/>
  <c r="CD86" s="1"/>
  <c r="CP87"/>
  <c r="CD87" s="1"/>
  <c r="CP88"/>
  <c r="CD88" s="1"/>
  <c r="CP89"/>
  <c r="CD89" s="1"/>
  <c r="CP90"/>
  <c r="CD90" s="1"/>
  <c r="CP91"/>
  <c r="CD91" s="1"/>
  <c r="CP92"/>
  <c r="CD92" s="1"/>
  <c r="CP93"/>
  <c r="CD93" s="1"/>
  <c r="CP94"/>
  <c r="CD94" s="1"/>
  <c r="CP95"/>
  <c r="CD95" s="1"/>
  <c r="CP96"/>
  <c r="CD96" s="1"/>
  <c r="CP97"/>
  <c r="CD97" s="1"/>
  <c r="CP98"/>
  <c r="CD98" s="1"/>
  <c r="CP99"/>
  <c r="CD99" s="1"/>
  <c r="CP100"/>
  <c r="CD100" s="1"/>
  <c r="CP101"/>
  <c r="CD101" s="1"/>
  <c r="CP102"/>
  <c r="CD102" s="1"/>
  <c r="CP103"/>
  <c r="CD103" s="1"/>
  <c r="CP104"/>
  <c r="CD104" s="1"/>
  <c r="CP105"/>
  <c r="CD105" s="1"/>
  <c r="CP106"/>
  <c r="CD106" s="1"/>
  <c r="CP107"/>
  <c r="CD107" s="1"/>
  <c r="CP108"/>
  <c r="CD108" s="1"/>
  <c r="CP109"/>
  <c r="CD109" s="1"/>
  <c r="CF61"/>
  <c r="CG61"/>
  <c r="CH61"/>
  <c r="CI61"/>
  <c r="CJ61"/>
  <c r="CK61"/>
  <c r="CL61"/>
  <c r="CM61"/>
  <c r="CN61"/>
  <c r="CF62"/>
  <c r="CG62"/>
  <c r="CH62"/>
  <c r="CI62"/>
  <c r="CJ62"/>
  <c r="CK62"/>
  <c r="CL62"/>
  <c r="CM62"/>
  <c r="CN62"/>
  <c r="CF63"/>
  <c r="CG63"/>
  <c r="CH63"/>
  <c r="CI63"/>
  <c r="CJ63"/>
  <c r="CK63"/>
  <c r="CL63"/>
  <c r="CM63"/>
  <c r="CN63"/>
  <c r="CF64"/>
  <c r="CG64"/>
  <c r="CH64"/>
  <c r="CI64"/>
  <c r="CJ64"/>
  <c r="CK64"/>
  <c r="CL64"/>
  <c r="CM64"/>
  <c r="CN64"/>
  <c r="CF65"/>
  <c r="CG65"/>
  <c r="CH65"/>
  <c r="CI65"/>
  <c r="CJ65"/>
  <c r="CK65"/>
  <c r="CL65"/>
  <c r="CM65"/>
  <c r="CN65"/>
  <c r="CF66"/>
  <c r="CG66"/>
  <c r="CH66"/>
  <c r="CI66"/>
  <c r="CJ66"/>
  <c r="CK66"/>
  <c r="CL66"/>
  <c r="CM66"/>
  <c r="CN66"/>
  <c r="CF67"/>
  <c r="CG67"/>
  <c r="CH67"/>
  <c r="CI67"/>
  <c r="CJ67"/>
  <c r="CK67"/>
  <c r="CL67"/>
  <c r="CM67"/>
  <c r="CN67"/>
  <c r="CF68"/>
  <c r="CG68"/>
  <c r="CH68"/>
  <c r="CI68"/>
  <c r="CJ68"/>
  <c r="CK68"/>
  <c r="CL68"/>
  <c r="CM68"/>
  <c r="CN68"/>
  <c r="CF69"/>
  <c r="CG69"/>
  <c r="CH69"/>
  <c r="CI69"/>
  <c r="CJ69"/>
  <c r="CK69"/>
  <c r="CL69"/>
  <c r="CM69"/>
  <c r="CN69"/>
  <c r="CF70"/>
  <c r="CG70"/>
  <c r="CH70"/>
  <c r="CI70"/>
  <c r="CJ70"/>
  <c r="CK70"/>
  <c r="CL70"/>
  <c r="CM70"/>
  <c r="CN70"/>
  <c r="CF71"/>
  <c r="CG71"/>
  <c r="CH71"/>
  <c r="CI71"/>
  <c r="CJ71"/>
  <c r="CK71"/>
  <c r="CL71"/>
  <c r="CM71"/>
  <c r="CN71"/>
  <c r="CF72"/>
  <c r="CG72"/>
  <c r="CH72"/>
  <c r="CI72"/>
  <c r="CJ72"/>
  <c r="CK72"/>
  <c r="CL72"/>
  <c r="CM72"/>
  <c r="CN72"/>
  <c r="CF73"/>
  <c r="CG73"/>
  <c r="CH73"/>
  <c r="CI73"/>
  <c r="CJ73"/>
  <c r="CK73"/>
  <c r="CL73"/>
  <c r="CM73"/>
  <c r="CN73"/>
  <c r="CF74"/>
  <c r="CG74"/>
  <c r="CH74"/>
  <c r="CI74"/>
  <c r="CJ74"/>
  <c r="CK74"/>
  <c r="CL74"/>
  <c r="CM74"/>
  <c r="CN74"/>
  <c r="CF75"/>
  <c r="CG75"/>
  <c r="CH75"/>
  <c r="CI75"/>
  <c r="CJ75"/>
  <c r="CK75"/>
  <c r="CL75"/>
  <c r="CM75"/>
  <c r="CN75"/>
  <c r="CF76"/>
  <c r="CG76"/>
  <c r="CH76"/>
  <c r="CI76"/>
  <c r="CJ76"/>
  <c r="CK76"/>
  <c r="CL76"/>
  <c r="CM76"/>
  <c r="CN76"/>
  <c r="CF77"/>
  <c r="CG77"/>
  <c r="CH77"/>
  <c r="CI77"/>
  <c r="CJ77"/>
  <c r="CK77"/>
  <c r="CL77"/>
  <c r="CM77"/>
  <c r="CN77"/>
  <c r="CF78"/>
  <c r="CG78"/>
  <c r="CH78"/>
  <c r="CI78"/>
  <c r="CJ78"/>
  <c r="CK78"/>
  <c r="CL78"/>
  <c r="CM78"/>
  <c r="CN78"/>
  <c r="CF79"/>
  <c r="CG79"/>
  <c r="CH79"/>
  <c r="CI79"/>
  <c r="CJ79"/>
  <c r="CK79"/>
  <c r="CL79"/>
  <c r="CM79"/>
  <c r="CN79"/>
  <c r="CF80"/>
  <c r="CG80"/>
  <c r="CH80"/>
  <c r="CI80"/>
  <c r="CJ80"/>
  <c r="CK80"/>
  <c r="CL80"/>
  <c r="CM80"/>
  <c r="CN80"/>
  <c r="CF81"/>
  <c r="CG81"/>
  <c r="CH81"/>
  <c r="CI81"/>
  <c r="CJ81"/>
  <c r="CK81"/>
  <c r="CL81"/>
  <c r="CM81"/>
  <c r="CN81"/>
  <c r="CF82"/>
  <c r="CG82"/>
  <c r="CH82"/>
  <c r="CI82"/>
  <c r="CJ82"/>
  <c r="CK82"/>
  <c r="CL82"/>
  <c r="CM82"/>
  <c r="CN82"/>
  <c r="CF83"/>
  <c r="CG83"/>
  <c r="CH83"/>
  <c r="CI83"/>
  <c r="CJ83"/>
  <c r="CK83"/>
  <c r="CL83"/>
  <c r="CM83"/>
  <c r="CN83"/>
  <c r="CF84"/>
  <c r="CG84"/>
  <c r="CH84"/>
  <c r="CI84"/>
  <c r="CJ84"/>
  <c r="CK84"/>
  <c r="CL84"/>
  <c r="CM84"/>
  <c r="CN84"/>
  <c r="CF85"/>
  <c r="CG85"/>
  <c r="CH85"/>
  <c r="CI85"/>
  <c r="CJ85"/>
  <c r="CK85"/>
  <c r="CL85"/>
  <c r="CM85"/>
  <c r="CN85"/>
  <c r="CF86"/>
  <c r="CG86"/>
  <c r="CH86"/>
  <c r="CI86"/>
  <c r="CJ86"/>
  <c r="CK86"/>
  <c r="CL86"/>
  <c r="CM86"/>
  <c r="CN86"/>
  <c r="CF87"/>
  <c r="CG87"/>
  <c r="CH87"/>
  <c r="CI87"/>
  <c r="CJ87"/>
  <c r="CK87"/>
  <c r="CL87"/>
  <c r="CM87"/>
  <c r="CN87"/>
  <c r="CF88"/>
  <c r="CG88"/>
  <c r="CH88"/>
  <c r="CI88"/>
  <c r="CJ88"/>
  <c r="CK88"/>
  <c r="CL88"/>
  <c r="CM88"/>
  <c r="CN88"/>
  <c r="CF89"/>
  <c r="CG89"/>
  <c r="CH89"/>
  <c r="CI89"/>
  <c r="CJ89"/>
  <c r="CK89"/>
  <c r="CL89"/>
  <c r="CM89"/>
  <c r="CN89"/>
  <c r="CF90"/>
  <c r="CG90"/>
  <c r="CH90"/>
  <c r="CI90"/>
  <c r="CJ90"/>
  <c r="CK90"/>
  <c r="CL90"/>
  <c r="CM90"/>
  <c r="CN90"/>
  <c r="CF91"/>
  <c r="CG91"/>
  <c r="CH91"/>
  <c r="CI91"/>
  <c r="CJ91"/>
  <c r="CK91"/>
  <c r="CL91"/>
  <c r="CM91"/>
  <c r="CN91"/>
  <c r="CF92"/>
  <c r="CG92"/>
  <c r="CH92"/>
  <c r="CI92"/>
  <c r="CJ92"/>
  <c r="CK92"/>
  <c r="CL92"/>
  <c r="CM92"/>
  <c r="CN92"/>
  <c r="CF93"/>
  <c r="CG93"/>
  <c r="CH93"/>
  <c r="CI93"/>
  <c r="CJ93"/>
  <c r="CK93"/>
  <c r="CL93"/>
  <c r="CM93"/>
  <c r="CN93"/>
  <c r="CF94"/>
  <c r="CG94"/>
  <c r="CH94"/>
  <c r="CI94"/>
  <c r="CJ94"/>
  <c r="CK94"/>
  <c r="CL94"/>
  <c r="CM94"/>
  <c r="CN94"/>
  <c r="CF95"/>
  <c r="CG95"/>
  <c r="CH95"/>
  <c r="CI95"/>
  <c r="CJ95"/>
  <c r="CK95"/>
  <c r="CL95"/>
  <c r="CM95"/>
  <c r="CN95"/>
  <c r="CF96"/>
  <c r="CG96"/>
  <c r="CH96"/>
  <c r="CI96"/>
  <c r="CJ96"/>
  <c r="CK96"/>
  <c r="CL96"/>
  <c r="CM96"/>
  <c r="CN96"/>
  <c r="CF97"/>
  <c r="CG97"/>
  <c r="CH97"/>
  <c r="CI97"/>
  <c r="CJ97"/>
  <c r="CK97"/>
  <c r="CL97"/>
  <c r="CM97"/>
  <c r="CN97"/>
  <c r="CF98"/>
  <c r="CG98"/>
  <c r="CH98"/>
  <c r="CI98"/>
  <c r="CJ98"/>
  <c r="CK98"/>
  <c r="CL98"/>
  <c r="CM98"/>
  <c r="CN98"/>
  <c r="CF99"/>
  <c r="CG99"/>
  <c r="CH99"/>
  <c r="CI99"/>
  <c r="CJ99"/>
  <c r="CK99"/>
  <c r="CL99"/>
  <c r="CM99"/>
  <c r="CN99"/>
  <c r="CF100"/>
  <c r="CG100"/>
  <c r="CH100"/>
  <c r="CI100"/>
  <c r="CJ100"/>
  <c r="CK100"/>
  <c r="CL100"/>
  <c r="CM100"/>
  <c r="CN100"/>
  <c r="CF101"/>
  <c r="CG101"/>
  <c r="CH101"/>
  <c r="CI101"/>
  <c r="CJ101"/>
  <c r="CK101"/>
  <c r="CL101"/>
  <c r="CM101"/>
  <c r="CN101"/>
  <c r="CF102"/>
  <c r="CG102"/>
  <c r="CH102"/>
  <c r="CI102"/>
  <c r="CJ102"/>
  <c r="CK102"/>
  <c r="CL102"/>
  <c r="CM102"/>
  <c r="CN102"/>
  <c r="CF103"/>
  <c r="CG103"/>
  <c r="CH103"/>
  <c r="CI103"/>
  <c r="CJ103"/>
  <c r="CK103"/>
  <c r="CL103"/>
  <c r="CM103"/>
  <c r="CN103"/>
  <c r="CF104"/>
  <c r="CG104"/>
  <c r="CH104"/>
  <c r="CI104"/>
  <c r="CJ104"/>
  <c r="CK104"/>
  <c r="CL104"/>
  <c r="CM104"/>
  <c r="CN104"/>
  <c r="CF105"/>
  <c r="CG105"/>
  <c r="CH105"/>
  <c r="CI105"/>
  <c r="CJ105"/>
  <c r="CK105"/>
  <c r="CL105"/>
  <c r="CM105"/>
  <c r="CN105"/>
  <c r="CF106"/>
  <c r="CG106"/>
  <c r="CH106"/>
  <c r="CI106"/>
  <c r="CJ106"/>
  <c r="CK106"/>
  <c r="CL106"/>
  <c r="CM106"/>
  <c r="CN106"/>
  <c r="CF107"/>
  <c r="CG107"/>
  <c r="CH107"/>
  <c r="CI107"/>
  <c r="CJ107"/>
  <c r="CK107"/>
  <c r="CL107"/>
  <c r="CM107"/>
  <c r="CN107"/>
  <c r="CF108"/>
  <c r="CG108"/>
  <c r="CH108"/>
  <c r="CI108"/>
  <c r="CJ108"/>
  <c r="CK108"/>
  <c r="CL108"/>
  <c r="CM108"/>
  <c r="CN108"/>
  <c r="CF109"/>
  <c r="CG109"/>
  <c r="CH109"/>
  <c r="CI109"/>
  <c r="CJ109"/>
  <c r="CK109"/>
  <c r="CL109"/>
  <c r="CM109"/>
  <c r="CN109"/>
  <c r="CP60"/>
  <c r="CD60" s="1"/>
  <c r="CA109"/>
  <c r="BZ109"/>
  <c r="BY109"/>
  <c r="BX109"/>
  <c r="BW109"/>
  <c r="BV109"/>
  <c r="BU109"/>
  <c r="BT109"/>
  <c r="BS109"/>
  <c r="BN109"/>
  <c r="BM109"/>
  <c r="BL109"/>
  <c r="BK109"/>
  <c r="BJ109"/>
  <c r="BI109"/>
  <c r="BH109"/>
  <c r="BG109"/>
  <c r="BF109"/>
  <c r="CA108"/>
  <c r="BZ108"/>
  <c r="BY108"/>
  <c r="BX108"/>
  <c r="BW108"/>
  <c r="BV108"/>
  <c r="BU108"/>
  <c r="BT108"/>
  <c r="BS108"/>
  <c r="BN108"/>
  <c r="BM108"/>
  <c r="BL108"/>
  <c r="BK108"/>
  <c r="BJ108"/>
  <c r="BI108"/>
  <c r="BH108"/>
  <c r="BG108"/>
  <c r="BF108"/>
  <c r="CA107"/>
  <c r="BZ107"/>
  <c r="BY107"/>
  <c r="BX107"/>
  <c r="BW107"/>
  <c r="BV107"/>
  <c r="BU107"/>
  <c r="BT107"/>
  <c r="BS107"/>
  <c r="BN107"/>
  <c r="BM107"/>
  <c r="BL107"/>
  <c r="BK107"/>
  <c r="BJ107"/>
  <c r="BI107"/>
  <c r="BH107"/>
  <c r="BG107"/>
  <c r="BF107"/>
  <c r="CA106"/>
  <c r="BZ106"/>
  <c r="BY106"/>
  <c r="BX106"/>
  <c r="BW106"/>
  <c r="BV106"/>
  <c r="BU106"/>
  <c r="BT106"/>
  <c r="BS106"/>
  <c r="BN106"/>
  <c r="BM106"/>
  <c r="BL106"/>
  <c r="BK106"/>
  <c r="BJ106"/>
  <c r="BI106"/>
  <c r="BH106"/>
  <c r="BG106"/>
  <c r="BF106"/>
  <c r="CA105"/>
  <c r="BZ105"/>
  <c r="BY105"/>
  <c r="BX105"/>
  <c r="BW105"/>
  <c r="BV105"/>
  <c r="BU105"/>
  <c r="BT105"/>
  <c r="BS105"/>
  <c r="BN105"/>
  <c r="BM105"/>
  <c r="BL105"/>
  <c r="BK105"/>
  <c r="BJ105"/>
  <c r="BI105"/>
  <c r="BH105"/>
  <c r="BG105"/>
  <c r="BF105"/>
  <c r="CA104"/>
  <c r="BZ104"/>
  <c r="BY104"/>
  <c r="BX104"/>
  <c r="BW104"/>
  <c r="BV104"/>
  <c r="BU104"/>
  <c r="BT104"/>
  <c r="BS104"/>
  <c r="BN104"/>
  <c r="BM104"/>
  <c r="BL104"/>
  <c r="BK104"/>
  <c r="BJ104"/>
  <c r="BI104"/>
  <c r="BH104"/>
  <c r="BG104"/>
  <c r="BF104"/>
  <c r="CA103"/>
  <c r="BZ103"/>
  <c r="BY103"/>
  <c r="BX103"/>
  <c r="BW103"/>
  <c r="BV103"/>
  <c r="BU103"/>
  <c r="BT103"/>
  <c r="BS103"/>
  <c r="BN103"/>
  <c r="BM103"/>
  <c r="BL103"/>
  <c r="BK103"/>
  <c r="BJ103"/>
  <c r="BI103"/>
  <c r="BH103"/>
  <c r="BG103"/>
  <c r="BF103"/>
  <c r="CA102"/>
  <c r="BZ102"/>
  <c r="BY102"/>
  <c r="BX102"/>
  <c r="BW102"/>
  <c r="BV102"/>
  <c r="BU102"/>
  <c r="BT102"/>
  <c r="BS102"/>
  <c r="BN102"/>
  <c r="BM102"/>
  <c r="BL102"/>
  <c r="BK102"/>
  <c r="BJ102"/>
  <c r="BI102"/>
  <c r="BH102"/>
  <c r="BG102"/>
  <c r="BF102"/>
  <c r="CA101"/>
  <c r="BZ101"/>
  <c r="BY101"/>
  <c r="BX101"/>
  <c r="BW101"/>
  <c r="BV101"/>
  <c r="BU101"/>
  <c r="BT101"/>
  <c r="BS101"/>
  <c r="BN101"/>
  <c r="BM101"/>
  <c r="BL101"/>
  <c r="BK101"/>
  <c r="BJ101"/>
  <c r="BI101"/>
  <c r="BH101"/>
  <c r="BG101"/>
  <c r="BF101"/>
  <c r="CA100"/>
  <c r="BZ100"/>
  <c r="BY100"/>
  <c r="BX100"/>
  <c r="BW100"/>
  <c r="BV100"/>
  <c r="BU100"/>
  <c r="BT100"/>
  <c r="BS100"/>
  <c r="BN100"/>
  <c r="BM100"/>
  <c r="BL100"/>
  <c r="BK100"/>
  <c r="BJ100"/>
  <c r="BI100"/>
  <c r="BH100"/>
  <c r="BG100"/>
  <c r="BF100"/>
  <c r="CA99"/>
  <c r="BZ99"/>
  <c r="BY99"/>
  <c r="BX99"/>
  <c r="BW99"/>
  <c r="BV99"/>
  <c r="BU99"/>
  <c r="BT99"/>
  <c r="BS99"/>
  <c r="BN99"/>
  <c r="BM99"/>
  <c r="BL99"/>
  <c r="BK99"/>
  <c r="BJ99"/>
  <c r="BI99"/>
  <c r="BH99"/>
  <c r="BG99"/>
  <c r="BF99"/>
  <c r="CA98"/>
  <c r="BZ98"/>
  <c r="BY98"/>
  <c r="BX98"/>
  <c r="BW98"/>
  <c r="BV98"/>
  <c r="BU98"/>
  <c r="BT98"/>
  <c r="BS98"/>
  <c r="BN98"/>
  <c r="BM98"/>
  <c r="BL98"/>
  <c r="BK98"/>
  <c r="BJ98"/>
  <c r="BI98"/>
  <c r="BH98"/>
  <c r="BG98"/>
  <c r="BF98"/>
  <c r="CA97"/>
  <c r="BZ97"/>
  <c r="BY97"/>
  <c r="BX97"/>
  <c r="BW97"/>
  <c r="BV97"/>
  <c r="BU97"/>
  <c r="BT97"/>
  <c r="BS97"/>
  <c r="BN97"/>
  <c r="BM97"/>
  <c r="BL97"/>
  <c r="BK97"/>
  <c r="BJ97"/>
  <c r="BI97"/>
  <c r="BH97"/>
  <c r="BG97"/>
  <c r="BF97"/>
  <c r="CA96"/>
  <c r="BZ96"/>
  <c r="BY96"/>
  <c r="BX96"/>
  <c r="BW96"/>
  <c r="BV96"/>
  <c r="BU96"/>
  <c r="BT96"/>
  <c r="BS96"/>
  <c r="BN96"/>
  <c r="BM96"/>
  <c r="BL96"/>
  <c r="BK96"/>
  <c r="BJ96"/>
  <c r="BI96"/>
  <c r="BH96"/>
  <c r="BG96"/>
  <c r="BF96"/>
  <c r="CA95"/>
  <c r="BZ95"/>
  <c r="BY95"/>
  <c r="BX95"/>
  <c r="BW95"/>
  <c r="BV95"/>
  <c r="BU95"/>
  <c r="BT95"/>
  <c r="BS95"/>
  <c r="BN95"/>
  <c r="BM95"/>
  <c r="BL95"/>
  <c r="BK95"/>
  <c r="BJ95"/>
  <c r="BI95"/>
  <c r="BH95"/>
  <c r="BG95"/>
  <c r="BF95"/>
  <c r="CA94"/>
  <c r="BZ94"/>
  <c r="BY94"/>
  <c r="BX94"/>
  <c r="BW94"/>
  <c r="BV94"/>
  <c r="BU94"/>
  <c r="BT94"/>
  <c r="BS94"/>
  <c r="BN94"/>
  <c r="BM94"/>
  <c r="BL94"/>
  <c r="BK94"/>
  <c r="BJ94"/>
  <c r="BI94"/>
  <c r="BH94"/>
  <c r="BG94"/>
  <c r="BF94"/>
  <c r="CA93"/>
  <c r="BZ93"/>
  <c r="BY93"/>
  <c r="BX93"/>
  <c r="BW93"/>
  <c r="BV93"/>
  <c r="BU93"/>
  <c r="BT93"/>
  <c r="BS93"/>
  <c r="BN93"/>
  <c r="BM93"/>
  <c r="BL93"/>
  <c r="BK93"/>
  <c r="BJ93"/>
  <c r="BI93"/>
  <c r="BH93"/>
  <c r="BG93"/>
  <c r="BF93"/>
  <c r="CA92"/>
  <c r="BZ92"/>
  <c r="BY92"/>
  <c r="BX92"/>
  <c r="BW92"/>
  <c r="BV92"/>
  <c r="BU92"/>
  <c r="BT92"/>
  <c r="BS92"/>
  <c r="BN92"/>
  <c r="BM92"/>
  <c r="BL92"/>
  <c r="BK92"/>
  <c r="BJ92"/>
  <c r="BI92"/>
  <c r="BH92"/>
  <c r="BG92"/>
  <c r="BF92"/>
  <c r="CA91"/>
  <c r="BZ91"/>
  <c r="BY91"/>
  <c r="BX91"/>
  <c r="BW91"/>
  <c r="BV91"/>
  <c r="BU91"/>
  <c r="BT91"/>
  <c r="BS91"/>
  <c r="BN91"/>
  <c r="BM91"/>
  <c r="BL91"/>
  <c r="BK91"/>
  <c r="BJ91"/>
  <c r="BI91"/>
  <c r="BH91"/>
  <c r="BG91"/>
  <c r="BF91"/>
  <c r="CA90"/>
  <c r="BZ90"/>
  <c r="BY90"/>
  <c r="BX90"/>
  <c r="BW90"/>
  <c r="BV90"/>
  <c r="BU90"/>
  <c r="BT90"/>
  <c r="BS90"/>
  <c r="BN90"/>
  <c r="BM90"/>
  <c r="BL90"/>
  <c r="BK90"/>
  <c r="BJ90"/>
  <c r="BI90"/>
  <c r="BH90"/>
  <c r="BG90"/>
  <c r="BF90"/>
  <c r="CA89"/>
  <c r="BZ89"/>
  <c r="BY89"/>
  <c r="BX89"/>
  <c r="BW89"/>
  <c r="BV89"/>
  <c r="BU89"/>
  <c r="BT89"/>
  <c r="BS89"/>
  <c r="BN89"/>
  <c r="BM89"/>
  <c r="BL89"/>
  <c r="BK89"/>
  <c r="BJ89"/>
  <c r="BI89"/>
  <c r="BH89"/>
  <c r="BG89"/>
  <c r="BF89"/>
  <c r="CA88"/>
  <c r="BZ88"/>
  <c r="BY88"/>
  <c r="BX88"/>
  <c r="BW88"/>
  <c r="BV88"/>
  <c r="BU88"/>
  <c r="BT88"/>
  <c r="BS88"/>
  <c r="BN88"/>
  <c r="BM88"/>
  <c r="BL88"/>
  <c r="BK88"/>
  <c r="BJ88"/>
  <c r="BI88"/>
  <c r="BH88"/>
  <c r="BG88"/>
  <c r="BF88"/>
  <c r="CA87"/>
  <c r="BZ87"/>
  <c r="BY87"/>
  <c r="BX87"/>
  <c r="BW87"/>
  <c r="BV87"/>
  <c r="BU87"/>
  <c r="BT87"/>
  <c r="BS87"/>
  <c r="BN87"/>
  <c r="BM87"/>
  <c r="BL87"/>
  <c r="BK87"/>
  <c r="BJ87"/>
  <c r="BI87"/>
  <c r="BH87"/>
  <c r="BG87"/>
  <c r="BF87"/>
  <c r="CA86"/>
  <c r="BZ86"/>
  <c r="BY86"/>
  <c r="BX86"/>
  <c r="BW86"/>
  <c r="BV86"/>
  <c r="BU86"/>
  <c r="BT86"/>
  <c r="BS86"/>
  <c r="BN86"/>
  <c r="BM86"/>
  <c r="BL86"/>
  <c r="BK86"/>
  <c r="BJ86"/>
  <c r="BI86"/>
  <c r="BH86"/>
  <c r="BG86"/>
  <c r="BF86"/>
  <c r="CA85"/>
  <c r="BZ85"/>
  <c r="BY85"/>
  <c r="BX85"/>
  <c r="BW85"/>
  <c r="BV85"/>
  <c r="BU85"/>
  <c r="BT85"/>
  <c r="BS85"/>
  <c r="BN85"/>
  <c r="BM85"/>
  <c r="BL85"/>
  <c r="BK85"/>
  <c r="BJ85"/>
  <c r="BI85"/>
  <c r="BH85"/>
  <c r="BG85"/>
  <c r="BF85"/>
  <c r="CA84"/>
  <c r="BZ84"/>
  <c r="BY84"/>
  <c r="BX84"/>
  <c r="BW84"/>
  <c r="BV84"/>
  <c r="BU84"/>
  <c r="BT84"/>
  <c r="BS84"/>
  <c r="BN84"/>
  <c r="BM84"/>
  <c r="BL84"/>
  <c r="BK84"/>
  <c r="BJ84"/>
  <c r="BI84"/>
  <c r="BH84"/>
  <c r="BG84"/>
  <c r="BF84"/>
  <c r="CA83"/>
  <c r="BZ83"/>
  <c r="BY83"/>
  <c r="BX83"/>
  <c r="BW83"/>
  <c r="BV83"/>
  <c r="BU83"/>
  <c r="BT83"/>
  <c r="BS83"/>
  <c r="BN83"/>
  <c r="BM83"/>
  <c r="BL83"/>
  <c r="BK83"/>
  <c r="BJ83"/>
  <c r="BI83"/>
  <c r="BH83"/>
  <c r="BG83"/>
  <c r="BF83"/>
  <c r="CA82"/>
  <c r="BZ82"/>
  <c r="BY82"/>
  <c r="BX82"/>
  <c r="BW82"/>
  <c r="BV82"/>
  <c r="BU82"/>
  <c r="BT82"/>
  <c r="BS82"/>
  <c r="BN82"/>
  <c r="BM82"/>
  <c r="BL82"/>
  <c r="BK82"/>
  <c r="BJ82"/>
  <c r="BI82"/>
  <c r="BH82"/>
  <c r="BG82"/>
  <c r="BF82"/>
  <c r="CA81"/>
  <c r="BZ81"/>
  <c r="BY81"/>
  <c r="BX81"/>
  <c r="BW81"/>
  <c r="BV81"/>
  <c r="BU81"/>
  <c r="BT81"/>
  <c r="BS81"/>
  <c r="BN81"/>
  <c r="BM81"/>
  <c r="BL81"/>
  <c r="BK81"/>
  <c r="BJ81"/>
  <c r="BI81"/>
  <c r="BH81"/>
  <c r="BG81"/>
  <c r="BF81"/>
  <c r="CA80"/>
  <c r="BZ80"/>
  <c r="BY80"/>
  <c r="BX80"/>
  <c r="BW80"/>
  <c r="BV80"/>
  <c r="BU80"/>
  <c r="BT80"/>
  <c r="BS80"/>
  <c r="BN80"/>
  <c r="BM80"/>
  <c r="BL80"/>
  <c r="BK80"/>
  <c r="BJ80"/>
  <c r="BI80"/>
  <c r="BH80"/>
  <c r="BG80"/>
  <c r="BF80"/>
  <c r="CA79"/>
  <c r="BZ79"/>
  <c r="BY79"/>
  <c r="BX79"/>
  <c r="BW79"/>
  <c r="BV79"/>
  <c r="BU79"/>
  <c r="BT79"/>
  <c r="BS79"/>
  <c r="BN79"/>
  <c r="BM79"/>
  <c r="BL79"/>
  <c r="BK79"/>
  <c r="BJ79"/>
  <c r="BI79"/>
  <c r="BH79"/>
  <c r="BG79"/>
  <c r="BF79"/>
  <c r="CA78"/>
  <c r="BZ78"/>
  <c r="BY78"/>
  <c r="BX78"/>
  <c r="BW78"/>
  <c r="BV78"/>
  <c r="BU78"/>
  <c r="BT78"/>
  <c r="BS78"/>
  <c r="BN78"/>
  <c r="BM78"/>
  <c r="BL78"/>
  <c r="BK78"/>
  <c r="BJ78"/>
  <c r="BI78"/>
  <c r="BH78"/>
  <c r="BG78"/>
  <c r="BF78"/>
  <c r="CA77"/>
  <c r="BZ77"/>
  <c r="BY77"/>
  <c r="BX77"/>
  <c r="BW77"/>
  <c r="BV77"/>
  <c r="BU77"/>
  <c r="BT77"/>
  <c r="BS77"/>
  <c r="BN77"/>
  <c r="BM77"/>
  <c r="BL77"/>
  <c r="BK77"/>
  <c r="BJ77"/>
  <c r="BI77"/>
  <c r="BH77"/>
  <c r="BG77"/>
  <c r="BF77"/>
  <c r="CA76"/>
  <c r="BZ76"/>
  <c r="BY76"/>
  <c r="BX76"/>
  <c r="BW76"/>
  <c r="BV76"/>
  <c r="BU76"/>
  <c r="BT76"/>
  <c r="BS76"/>
  <c r="BN76"/>
  <c r="BM76"/>
  <c r="BL76"/>
  <c r="BK76"/>
  <c r="BJ76"/>
  <c r="BI76"/>
  <c r="BH76"/>
  <c r="BG76"/>
  <c r="BF76"/>
  <c r="CA75"/>
  <c r="BZ75"/>
  <c r="BY75"/>
  <c r="BX75"/>
  <c r="BW75"/>
  <c r="BV75"/>
  <c r="BU75"/>
  <c r="BT75"/>
  <c r="BS75"/>
  <c r="BN75"/>
  <c r="BM75"/>
  <c r="BL75"/>
  <c r="BK75"/>
  <c r="BJ75"/>
  <c r="BI75"/>
  <c r="BH75"/>
  <c r="BG75"/>
  <c r="BF75"/>
  <c r="CA74"/>
  <c r="BZ74"/>
  <c r="BY74"/>
  <c r="BX74"/>
  <c r="BW74"/>
  <c r="BV74"/>
  <c r="BU74"/>
  <c r="BT74"/>
  <c r="BS74"/>
  <c r="BN74"/>
  <c r="BM74"/>
  <c r="BL74"/>
  <c r="BK74"/>
  <c r="BJ74"/>
  <c r="BI74"/>
  <c r="BH74"/>
  <c r="BG74"/>
  <c r="BF74"/>
  <c r="CA73"/>
  <c r="BZ73"/>
  <c r="BY73"/>
  <c r="BX73"/>
  <c r="BW73"/>
  <c r="BV73"/>
  <c r="BU73"/>
  <c r="BT73"/>
  <c r="BS73"/>
  <c r="BN73"/>
  <c r="BM73"/>
  <c r="BL73"/>
  <c r="BK73"/>
  <c r="BJ73"/>
  <c r="BI73"/>
  <c r="BH73"/>
  <c r="BG73"/>
  <c r="BF73"/>
  <c r="CA72"/>
  <c r="BZ72"/>
  <c r="BY72"/>
  <c r="BX72"/>
  <c r="BW72"/>
  <c r="BV72"/>
  <c r="BU72"/>
  <c r="BT72"/>
  <c r="BS72"/>
  <c r="BN72"/>
  <c r="BM72"/>
  <c r="BL72"/>
  <c r="BK72"/>
  <c r="BJ72"/>
  <c r="BI72"/>
  <c r="BH72"/>
  <c r="BG72"/>
  <c r="BF72"/>
  <c r="CA71"/>
  <c r="BZ71"/>
  <c r="BY71"/>
  <c r="BX71"/>
  <c r="BW71"/>
  <c r="BV71"/>
  <c r="BU71"/>
  <c r="BT71"/>
  <c r="BS71"/>
  <c r="BN71"/>
  <c r="BM71"/>
  <c r="BL71"/>
  <c r="BK71"/>
  <c r="BJ71"/>
  <c r="BI71"/>
  <c r="BH71"/>
  <c r="BG71"/>
  <c r="BF71"/>
  <c r="CA70"/>
  <c r="BZ70"/>
  <c r="BY70"/>
  <c r="BX70"/>
  <c r="BW70"/>
  <c r="BV70"/>
  <c r="BU70"/>
  <c r="BT70"/>
  <c r="BS70"/>
  <c r="BN70"/>
  <c r="BM70"/>
  <c r="BL70"/>
  <c r="BK70"/>
  <c r="BJ70"/>
  <c r="BI70"/>
  <c r="BH70"/>
  <c r="BG70"/>
  <c r="BF70"/>
  <c r="CA69"/>
  <c r="BZ69"/>
  <c r="BY69"/>
  <c r="BX69"/>
  <c r="BW69"/>
  <c r="BV69"/>
  <c r="BU69"/>
  <c r="BT69"/>
  <c r="BS69"/>
  <c r="BN69"/>
  <c r="BM69"/>
  <c r="BL69"/>
  <c r="BK69"/>
  <c r="BJ69"/>
  <c r="BI69"/>
  <c r="BH69"/>
  <c r="BG69"/>
  <c r="BF69"/>
  <c r="CA68"/>
  <c r="BZ68"/>
  <c r="BY68"/>
  <c r="BX68"/>
  <c r="BW68"/>
  <c r="BV68"/>
  <c r="BU68"/>
  <c r="BT68"/>
  <c r="BS68"/>
  <c r="BN68"/>
  <c r="BM68"/>
  <c r="BL68"/>
  <c r="BK68"/>
  <c r="BJ68"/>
  <c r="BI68"/>
  <c r="BH68"/>
  <c r="BG68"/>
  <c r="BF68"/>
  <c r="CA67"/>
  <c r="BZ67"/>
  <c r="BY67"/>
  <c r="BX67"/>
  <c r="BW67"/>
  <c r="BV67"/>
  <c r="BU67"/>
  <c r="BT67"/>
  <c r="BS67"/>
  <c r="BN67"/>
  <c r="BM67"/>
  <c r="BL67"/>
  <c r="BK67"/>
  <c r="BJ67"/>
  <c r="BI67"/>
  <c r="BH67"/>
  <c r="BG67"/>
  <c r="BF67"/>
  <c r="CA66"/>
  <c r="BZ66"/>
  <c r="BY66"/>
  <c r="BX66"/>
  <c r="BW66"/>
  <c r="BV66"/>
  <c r="BU66"/>
  <c r="BT66"/>
  <c r="BS66"/>
  <c r="BN66"/>
  <c r="BM66"/>
  <c r="BL66"/>
  <c r="BK66"/>
  <c r="BJ66"/>
  <c r="BI66"/>
  <c r="BH66"/>
  <c r="BG66"/>
  <c r="BF66"/>
  <c r="CA65"/>
  <c r="BZ65"/>
  <c r="BY65"/>
  <c r="BX65"/>
  <c r="BW65"/>
  <c r="BV65"/>
  <c r="BU65"/>
  <c r="BT65"/>
  <c r="BS65"/>
  <c r="BN65"/>
  <c r="BM65"/>
  <c r="BL65"/>
  <c r="BK65"/>
  <c r="BJ65"/>
  <c r="BI65"/>
  <c r="BH65"/>
  <c r="BG65"/>
  <c r="BF65"/>
  <c r="CA64"/>
  <c r="BZ64"/>
  <c r="BY64"/>
  <c r="BX64"/>
  <c r="BW64"/>
  <c r="BV64"/>
  <c r="BU64"/>
  <c r="BT64"/>
  <c r="BS64"/>
  <c r="BN64"/>
  <c r="BM64"/>
  <c r="BL64"/>
  <c r="BK64"/>
  <c r="BJ64"/>
  <c r="BI64"/>
  <c r="BH64"/>
  <c r="BG64"/>
  <c r="BF64"/>
  <c r="CA63"/>
  <c r="BZ63"/>
  <c r="BY63"/>
  <c r="BX63"/>
  <c r="BW63"/>
  <c r="BV63"/>
  <c r="BU63"/>
  <c r="BT63"/>
  <c r="BS63"/>
  <c r="BN63"/>
  <c r="BM63"/>
  <c r="BL63"/>
  <c r="BK63"/>
  <c r="BJ63"/>
  <c r="BI63"/>
  <c r="BH63"/>
  <c r="BG63"/>
  <c r="BF63"/>
  <c r="CA62"/>
  <c r="BZ62"/>
  <c r="BY62"/>
  <c r="BX62"/>
  <c r="BW62"/>
  <c r="BV62"/>
  <c r="BU62"/>
  <c r="BT62"/>
  <c r="BS62"/>
  <c r="BN62"/>
  <c r="BM62"/>
  <c r="BL62"/>
  <c r="BK62"/>
  <c r="BJ62"/>
  <c r="BI62"/>
  <c r="BH62"/>
  <c r="BG62"/>
  <c r="BF62"/>
  <c r="CA61"/>
  <c r="BZ61"/>
  <c r="BY61"/>
  <c r="BX61"/>
  <c r="BW61"/>
  <c r="BV61"/>
  <c r="BU61"/>
  <c r="BT61"/>
  <c r="BS61"/>
  <c r="BN61"/>
  <c r="BM61"/>
  <c r="BL61"/>
  <c r="BK61"/>
  <c r="BJ61"/>
  <c r="BI61"/>
  <c r="BH61"/>
  <c r="BG61"/>
  <c r="BF61"/>
  <c r="DA60"/>
  <c r="CZ60"/>
  <c r="CY60"/>
  <c r="CX60"/>
  <c r="CW60"/>
  <c r="CV60"/>
  <c r="CU60"/>
  <c r="CT60"/>
  <c r="CS60"/>
  <c r="CN60"/>
  <c r="CM60"/>
  <c r="CL60"/>
  <c r="CK60"/>
  <c r="CJ60"/>
  <c r="CI60"/>
  <c r="CH60"/>
  <c r="CG60"/>
  <c r="CF60"/>
  <c r="CA60"/>
  <c r="BZ60"/>
  <c r="BY60"/>
  <c r="BX60"/>
  <c r="BW60"/>
  <c r="BV60"/>
  <c r="BU60"/>
  <c r="BT60"/>
  <c r="BS60"/>
  <c r="BN60"/>
  <c r="BM60"/>
  <c r="BL60"/>
  <c r="BK60"/>
  <c r="BJ60"/>
  <c r="BI60"/>
  <c r="BH60"/>
  <c r="BG60"/>
  <c r="BF60"/>
  <c r="CC87"/>
  <c r="BQ87" s="1"/>
  <c r="CC88"/>
  <c r="BQ88" s="1"/>
  <c r="CC89"/>
  <c r="BQ89" s="1"/>
  <c r="CC90"/>
  <c r="BQ90" s="1"/>
  <c r="CC91"/>
  <c r="BQ91" s="1"/>
  <c r="CC92"/>
  <c r="BQ92" s="1"/>
  <c r="CC93"/>
  <c r="CC94"/>
  <c r="BQ94" s="1"/>
  <c r="CC95"/>
  <c r="BQ95" s="1"/>
  <c r="CC96"/>
  <c r="BQ96" s="1"/>
  <c r="CC97"/>
  <c r="BQ97" s="1"/>
  <c r="CC98"/>
  <c r="CC99"/>
  <c r="BQ99" s="1"/>
  <c r="CC100"/>
  <c r="BQ100" s="1"/>
  <c r="CC101"/>
  <c r="BQ101" s="1"/>
  <c r="CC102"/>
  <c r="BQ102" s="1"/>
  <c r="CC103"/>
  <c r="CC104"/>
  <c r="BQ104" s="1"/>
  <c r="CC105"/>
  <c r="BQ105" s="1"/>
  <c r="CC106"/>
  <c r="BQ106" s="1"/>
  <c r="CC107"/>
  <c r="BQ107" s="1"/>
  <c r="CC108"/>
  <c r="BQ108" s="1"/>
  <c r="CC109"/>
  <c r="BP61"/>
  <c r="BD61" s="1"/>
  <c r="BP62"/>
  <c r="BD62" s="1"/>
  <c r="BP63"/>
  <c r="BD63" s="1"/>
  <c r="BP64"/>
  <c r="BD64" s="1"/>
  <c r="BP65"/>
  <c r="BD65" s="1"/>
  <c r="BP66"/>
  <c r="BD66" s="1"/>
  <c r="BP67"/>
  <c r="BD67" s="1"/>
  <c r="BP68"/>
  <c r="BD68" s="1"/>
  <c r="BP69"/>
  <c r="BD69" s="1"/>
  <c r="BP70"/>
  <c r="BD70" s="1"/>
  <c r="BP71"/>
  <c r="BD71" s="1"/>
  <c r="BP72"/>
  <c r="BD72" s="1"/>
  <c r="BP73"/>
  <c r="BD73" s="1"/>
  <c r="BP74"/>
  <c r="BD74" s="1"/>
  <c r="BP75"/>
  <c r="BD75" s="1"/>
  <c r="BP76"/>
  <c r="BD76" s="1"/>
  <c r="BP77"/>
  <c r="BD77" s="1"/>
  <c r="BP78"/>
  <c r="BD78" s="1"/>
  <c r="BP79"/>
  <c r="BD79" s="1"/>
  <c r="BP80"/>
  <c r="BD80" s="1"/>
  <c r="BP81"/>
  <c r="BD81" s="1"/>
  <c r="BP82"/>
  <c r="BD82" s="1"/>
  <c r="BP83"/>
  <c r="BD83" s="1"/>
  <c r="BP84"/>
  <c r="BD84" s="1"/>
  <c r="BP85"/>
  <c r="BD85" s="1"/>
  <c r="BP86"/>
  <c r="BD86" s="1"/>
  <c r="BP87"/>
  <c r="BD87" s="1"/>
  <c r="BP88"/>
  <c r="BD88" s="1"/>
  <c r="BP89"/>
  <c r="BD89" s="1"/>
  <c r="BP90"/>
  <c r="BD90" s="1"/>
  <c r="BP91"/>
  <c r="BD91" s="1"/>
  <c r="BP92"/>
  <c r="BD92" s="1"/>
  <c r="BP93"/>
  <c r="BD93" s="1"/>
  <c r="BP94"/>
  <c r="BD94" s="1"/>
  <c r="BP95"/>
  <c r="BD95" s="1"/>
  <c r="BP96"/>
  <c r="BD96" s="1"/>
  <c r="BP97"/>
  <c r="BD97" s="1"/>
  <c r="BP98"/>
  <c r="BD98" s="1"/>
  <c r="BP99"/>
  <c r="BD99" s="1"/>
  <c r="BP100"/>
  <c r="BD100" s="1"/>
  <c r="BP101"/>
  <c r="BD101" s="1"/>
  <c r="BP102"/>
  <c r="BD102" s="1"/>
  <c r="BP103"/>
  <c r="BD103" s="1"/>
  <c r="BP104"/>
  <c r="BD104" s="1"/>
  <c r="BP105"/>
  <c r="BD105" s="1"/>
  <c r="BP106"/>
  <c r="BD106" s="1"/>
  <c r="BP107"/>
  <c r="BD107" s="1"/>
  <c r="BP108"/>
  <c r="BD108" s="1"/>
  <c r="BP109"/>
  <c r="BD109" s="1"/>
  <c r="BP60"/>
  <c r="BD60" s="1"/>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Q60" s="1"/>
  <c r="AS62"/>
  <c r="AT62"/>
  <c r="AU62"/>
  <c r="AV62"/>
  <c r="AW62"/>
  <c r="AX62"/>
  <c r="AY62"/>
  <c r="AZ62"/>
  <c r="BA62"/>
  <c r="AS63"/>
  <c r="AT63"/>
  <c r="AU63"/>
  <c r="AV63"/>
  <c r="AW63"/>
  <c r="AX63"/>
  <c r="AY63"/>
  <c r="AZ63"/>
  <c r="BA63"/>
  <c r="AS64"/>
  <c r="AT64"/>
  <c r="AU64"/>
  <c r="AV64"/>
  <c r="AW64"/>
  <c r="AX64"/>
  <c r="AY64"/>
  <c r="AZ64"/>
  <c r="BA64"/>
  <c r="AS65"/>
  <c r="AT65"/>
  <c r="AU65"/>
  <c r="AV65"/>
  <c r="AW65"/>
  <c r="AX65"/>
  <c r="AY65"/>
  <c r="AZ65"/>
  <c r="BA65"/>
  <c r="AS66"/>
  <c r="AT66"/>
  <c r="AU66"/>
  <c r="AV66"/>
  <c r="AW66"/>
  <c r="AX66"/>
  <c r="AY66"/>
  <c r="AZ66"/>
  <c r="BA66"/>
  <c r="AS67"/>
  <c r="AT67"/>
  <c r="AU67"/>
  <c r="AV67"/>
  <c r="AW67"/>
  <c r="AX67"/>
  <c r="AY67"/>
  <c r="AZ67"/>
  <c r="BA67"/>
  <c r="AS68"/>
  <c r="AT68"/>
  <c r="AU68"/>
  <c r="AV68"/>
  <c r="AW68"/>
  <c r="AX68"/>
  <c r="AY68"/>
  <c r="AZ68"/>
  <c r="BA68"/>
  <c r="AS69"/>
  <c r="AT69"/>
  <c r="AU69"/>
  <c r="AV69"/>
  <c r="AW69"/>
  <c r="AX69"/>
  <c r="AY69"/>
  <c r="AZ69"/>
  <c r="BA69"/>
  <c r="AS70"/>
  <c r="AT70"/>
  <c r="AU70"/>
  <c r="AV70"/>
  <c r="AW70"/>
  <c r="AX70"/>
  <c r="AY70"/>
  <c r="AZ70"/>
  <c r="BA70"/>
  <c r="AS71"/>
  <c r="AT71"/>
  <c r="AU71"/>
  <c r="AV71"/>
  <c r="AW71"/>
  <c r="AX71"/>
  <c r="AY71"/>
  <c r="AZ71"/>
  <c r="BA71"/>
  <c r="AS72"/>
  <c r="AT72"/>
  <c r="AU72"/>
  <c r="AV72"/>
  <c r="AW72"/>
  <c r="AX72"/>
  <c r="AY72"/>
  <c r="AZ72"/>
  <c r="BA72"/>
  <c r="AS73"/>
  <c r="AT73"/>
  <c r="AU73"/>
  <c r="AV73"/>
  <c r="AW73"/>
  <c r="AX73"/>
  <c r="AY73"/>
  <c r="AZ73"/>
  <c r="BA73"/>
  <c r="AS74"/>
  <c r="AT74"/>
  <c r="AU74"/>
  <c r="AV74"/>
  <c r="AW74"/>
  <c r="AX74"/>
  <c r="AY74"/>
  <c r="AZ74"/>
  <c r="BA74"/>
  <c r="AS75"/>
  <c r="AT75"/>
  <c r="AU75"/>
  <c r="AV75"/>
  <c r="AW75"/>
  <c r="AX75"/>
  <c r="AY75"/>
  <c r="AZ75"/>
  <c r="BA75"/>
  <c r="AS76"/>
  <c r="AT76"/>
  <c r="AU76"/>
  <c r="AV76"/>
  <c r="AW76"/>
  <c r="AX76"/>
  <c r="AY76"/>
  <c r="AZ76"/>
  <c r="BA76"/>
  <c r="AS77"/>
  <c r="AT77"/>
  <c r="AU77"/>
  <c r="AV77"/>
  <c r="AW77"/>
  <c r="AX77"/>
  <c r="AY77"/>
  <c r="AZ77"/>
  <c r="BA77"/>
  <c r="AS78"/>
  <c r="AT78"/>
  <c r="AU78"/>
  <c r="AV78"/>
  <c r="AW78"/>
  <c r="AX78"/>
  <c r="AY78"/>
  <c r="AZ78"/>
  <c r="BA78"/>
  <c r="AS79"/>
  <c r="AT79"/>
  <c r="AU79"/>
  <c r="AV79"/>
  <c r="AW79"/>
  <c r="AX79"/>
  <c r="AY79"/>
  <c r="AZ79"/>
  <c r="BA79"/>
  <c r="AS80"/>
  <c r="AT80"/>
  <c r="AU80"/>
  <c r="AV80"/>
  <c r="AW80"/>
  <c r="AX80"/>
  <c r="AY80"/>
  <c r="AZ80"/>
  <c r="BA80"/>
  <c r="AS81"/>
  <c r="AT81"/>
  <c r="AU81"/>
  <c r="AV81"/>
  <c r="AW81"/>
  <c r="AX81"/>
  <c r="AY81"/>
  <c r="AZ81"/>
  <c r="BA81"/>
  <c r="AS82"/>
  <c r="AT82"/>
  <c r="AU82"/>
  <c r="AV82"/>
  <c r="AW82"/>
  <c r="AX82"/>
  <c r="AY82"/>
  <c r="AZ82"/>
  <c r="BA82"/>
  <c r="AS83"/>
  <c r="AT83"/>
  <c r="AU83"/>
  <c r="AV83"/>
  <c r="AW83"/>
  <c r="AX83"/>
  <c r="AY83"/>
  <c r="AZ83"/>
  <c r="BA83"/>
  <c r="AS84"/>
  <c r="AT84"/>
  <c r="AU84"/>
  <c r="AV84"/>
  <c r="AW84"/>
  <c r="AX84"/>
  <c r="AY84"/>
  <c r="AZ84"/>
  <c r="BA84"/>
  <c r="AS85"/>
  <c r="AT85"/>
  <c r="AU85"/>
  <c r="AV85"/>
  <c r="AW85"/>
  <c r="AX85"/>
  <c r="AY85"/>
  <c r="AZ85"/>
  <c r="BA85"/>
  <c r="AS86"/>
  <c r="AT86"/>
  <c r="AU86"/>
  <c r="AV86"/>
  <c r="AW86"/>
  <c r="AX86"/>
  <c r="AY86"/>
  <c r="AZ86"/>
  <c r="BA86"/>
  <c r="AS87"/>
  <c r="AT87"/>
  <c r="AU87"/>
  <c r="AV87"/>
  <c r="AW87"/>
  <c r="AX87"/>
  <c r="AY87"/>
  <c r="AZ87"/>
  <c r="BA87"/>
  <c r="AS88"/>
  <c r="AT88"/>
  <c r="AU88"/>
  <c r="AV88"/>
  <c r="AW88"/>
  <c r="AX88"/>
  <c r="AY88"/>
  <c r="AZ88"/>
  <c r="BA88"/>
  <c r="AS89"/>
  <c r="AT89"/>
  <c r="AU89"/>
  <c r="AV89"/>
  <c r="AW89"/>
  <c r="AX89"/>
  <c r="AY89"/>
  <c r="AZ89"/>
  <c r="BA89"/>
  <c r="AS90"/>
  <c r="AT90"/>
  <c r="AU90"/>
  <c r="AV90"/>
  <c r="AW90"/>
  <c r="AX90"/>
  <c r="AY90"/>
  <c r="AZ90"/>
  <c r="BA90"/>
  <c r="AS91"/>
  <c r="AT91"/>
  <c r="AU91"/>
  <c r="AV91"/>
  <c r="AW91"/>
  <c r="AX91"/>
  <c r="AY91"/>
  <c r="AZ91"/>
  <c r="BA91"/>
  <c r="AS92"/>
  <c r="AT92"/>
  <c r="AU92"/>
  <c r="AV92"/>
  <c r="AW92"/>
  <c r="AX92"/>
  <c r="AY92"/>
  <c r="AZ92"/>
  <c r="BA92"/>
  <c r="AS93"/>
  <c r="AT93"/>
  <c r="AU93"/>
  <c r="AV93"/>
  <c r="AW93"/>
  <c r="AX93"/>
  <c r="AY93"/>
  <c r="AZ93"/>
  <c r="BA93"/>
  <c r="AS94"/>
  <c r="AT94"/>
  <c r="AU94"/>
  <c r="AV94"/>
  <c r="AW94"/>
  <c r="AX94"/>
  <c r="AY94"/>
  <c r="AZ94"/>
  <c r="BA94"/>
  <c r="AS95"/>
  <c r="AT95"/>
  <c r="AU95"/>
  <c r="AV95"/>
  <c r="AW95"/>
  <c r="AX95"/>
  <c r="AY95"/>
  <c r="AZ95"/>
  <c r="BA95"/>
  <c r="AS96"/>
  <c r="AT96"/>
  <c r="AU96"/>
  <c r="AV96"/>
  <c r="AW96"/>
  <c r="AX96"/>
  <c r="AY96"/>
  <c r="AZ96"/>
  <c r="BA96"/>
  <c r="AS97"/>
  <c r="AT97"/>
  <c r="AU97"/>
  <c r="AV97"/>
  <c r="AW97"/>
  <c r="AX97"/>
  <c r="AY97"/>
  <c r="AZ97"/>
  <c r="BA97"/>
  <c r="AS98"/>
  <c r="AT98"/>
  <c r="AU98"/>
  <c r="AV98"/>
  <c r="AW98"/>
  <c r="AX98"/>
  <c r="AY98"/>
  <c r="AZ98"/>
  <c r="BA98"/>
  <c r="AS99"/>
  <c r="AT99"/>
  <c r="AU99"/>
  <c r="AV99"/>
  <c r="AW99"/>
  <c r="AX99"/>
  <c r="AY99"/>
  <c r="AZ99"/>
  <c r="BA99"/>
  <c r="AS100"/>
  <c r="AT100"/>
  <c r="AU100"/>
  <c r="AV100"/>
  <c r="AW100"/>
  <c r="AX100"/>
  <c r="AY100"/>
  <c r="AZ100"/>
  <c r="BA100"/>
  <c r="AS101"/>
  <c r="AT101"/>
  <c r="AU101"/>
  <c r="AV101"/>
  <c r="AW101"/>
  <c r="AX101"/>
  <c r="AY101"/>
  <c r="AZ101"/>
  <c r="BA101"/>
  <c r="AS102"/>
  <c r="AT102"/>
  <c r="AU102"/>
  <c r="AV102"/>
  <c r="AW102"/>
  <c r="AX102"/>
  <c r="AY102"/>
  <c r="AZ102"/>
  <c r="BA102"/>
  <c r="AS103"/>
  <c r="AT103"/>
  <c r="AU103"/>
  <c r="AV103"/>
  <c r="AW103"/>
  <c r="AX103"/>
  <c r="AY103"/>
  <c r="AZ103"/>
  <c r="BA103"/>
  <c r="AS104"/>
  <c r="AT104"/>
  <c r="AU104"/>
  <c r="AV104"/>
  <c r="AW104"/>
  <c r="AX104"/>
  <c r="AY104"/>
  <c r="AZ104"/>
  <c r="BA104"/>
  <c r="AS105"/>
  <c r="AT105"/>
  <c r="AU105"/>
  <c r="AV105"/>
  <c r="AW105"/>
  <c r="AX105"/>
  <c r="AY105"/>
  <c r="AZ105"/>
  <c r="BA105"/>
  <c r="AS106"/>
  <c r="AT106"/>
  <c r="AU106"/>
  <c r="AV106"/>
  <c r="AW106"/>
  <c r="AX106"/>
  <c r="AY106"/>
  <c r="AZ106"/>
  <c r="BA106"/>
  <c r="AS107"/>
  <c r="AT107"/>
  <c r="AU107"/>
  <c r="AV107"/>
  <c r="AW107"/>
  <c r="AX107"/>
  <c r="AY107"/>
  <c r="AZ107"/>
  <c r="BA107"/>
  <c r="AS108"/>
  <c r="AT108"/>
  <c r="AU108"/>
  <c r="AV108"/>
  <c r="AW108"/>
  <c r="AX108"/>
  <c r="AY108"/>
  <c r="AZ108"/>
  <c r="BA108"/>
  <c r="AS109"/>
  <c r="AT109"/>
  <c r="AU109"/>
  <c r="AV109"/>
  <c r="AW109"/>
  <c r="AX109"/>
  <c r="AY109"/>
  <c r="AZ109"/>
  <c r="BA109"/>
  <c r="AS61"/>
  <c r="AT61"/>
  <c r="AU61"/>
  <c r="AV61"/>
  <c r="AW61"/>
  <c r="AX61"/>
  <c r="AY61"/>
  <c r="AZ61"/>
  <c r="BA61"/>
  <c r="BA60"/>
  <c r="AZ60"/>
  <c r="AY60"/>
  <c r="AX60"/>
  <c r="AW60"/>
  <c r="AV60"/>
  <c r="AU60"/>
  <c r="AT60"/>
  <c r="AS60"/>
  <c r="AG61"/>
  <c r="AH61"/>
  <c r="AI61"/>
  <c r="AJ61"/>
  <c r="AK61"/>
  <c r="AL61"/>
  <c r="AM61"/>
  <c r="AN61"/>
  <c r="AG62"/>
  <c r="AH62"/>
  <c r="AI62"/>
  <c r="AJ62"/>
  <c r="AK62"/>
  <c r="AL62"/>
  <c r="AM62"/>
  <c r="AG63"/>
  <c r="AH63"/>
  <c r="AI63"/>
  <c r="AJ63"/>
  <c r="AK63"/>
  <c r="AL63"/>
  <c r="AM63"/>
  <c r="AN63"/>
  <c r="AG64"/>
  <c r="AH64"/>
  <c r="AI64"/>
  <c r="AJ64"/>
  <c r="AK64"/>
  <c r="AL64"/>
  <c r="AM64"/>
  <c r="AN64"/>
  <c r="AG65"/>
  <c r="AH65"/>
  <c r="AI65"/>
  <c r="AJ65"/>
  <c r="AK65"/>
  <c r="AL65"/>
  <c r="AM65"/>
  <c r="AN65"/>
  <c r="AG66"/>
  <c r="AH66"/>
  <c r="AI66"/>
  <c r="AJ66"/>
  <c r="AK66"/>
  <c r="AL66"/>
  <c r="AM66"/>
  <c r="AN66"/>
  <c r="AG67"/>
  <c r="AH67"/>
  <c r="AI67"/>
  <c r="AJ67"/>
  <c r="AK67"/>
  <c r="AL67"/>
  <c r="AM67"/>
  <c r="AN67"/>
  <c r="AG68"/>
  <c r="AH68"/>
  <c r="AI68"/>
  <c r="AJ68"/>
  <c r="AK68"/>
  <c r="AL68"/>
  <c r="AM68"/>
  <c r="AN68"/>
  <c r="AG69"/>
  <c r="AH69"/>
  <c r="AI69"/>
  <c r="AJ69"/>
  <c r="AK69"/>
  <c r="AL69"/>
  <c r="AM69"/>
  <c r="AN69"/>
  <c r="AG70"/>
  <c r="AH70"/>
  <c r="AI70"/>
  <c r="AJ70"/>
  <c r="AK70"/>
  <c r="AL70"/>
  <c r="AM70"/>
  <c r="AN70"/>
  <c r="AG71"/>
  <c r="AH71"/>
  <c r="AI71"/>
  <c r="AJ71"/>
  <c r="AK71"/>
  <c r="AL71"/>
  <c r="AM71"/>
  <c r="AN71"/>
  <c r="AG72"/>
  <c r="AH72"/>
  <c r="AI72"/>
  <c r="AJ72"/>
  <c r="AK72"/>
  <c r="AL72"/>
  <c r="AM72"/>
  <c r="AN72"/>
  <c r="AG73"/>
  <c r="AH73"/>
  <c r="AI73"/>
  <c r="AJ73"/>
  <c r="AK73"/>
  <c r="AL73"/>
  <c r="AM73"/>
  <c r="AN73"/>
  <c r="AG74"/>
  <c r="AH74"/>
  <c r="AI74"/>
  <c r="AJ74"/>
  <c r="AK74"/>
  <c r="AL74"/>
  <c r="AM74"/>
  <c r="AN74"/>
  <c r="AG75"/>
  <c r="AH75"/>
  <c r="AI75"/>
  <c r="AJ75"/>
  <c r="AK75"/>
  <c r="AL75"/>
  <c r="AM75"/>
  <c r="AN75"/>
  <c r="AG76"/>
  <c r="AH76"/>
  <c r="AI76"/>
  <c r="AJ76"/>
  <c r="AK76"/>
  <c r="AL76"/>
  <c r="AM76"/>
  <c r="AN76"/>
  <c r="AG77"/>
  <c r="AH77"/>
  <c r="AI77"/>
  <c r="AJ77"/>
  <c r="AK77"/>
  <c r="AL77"/>
  <c r="AM77"/>
  <c r="AN77"/>
  <c r="AG78"/>
  <c r="AH78"/>
  <c r="AI78"/>
  <c r="AJ78"/>
  <c r="AK78"/>
  <c r="AL78"/>
  <c r="AM78"/>
  <c r="AN78"/>
  <c r="AG79"/>
  <c r="AH79"/>
  <c r="AI79"/>
  <c r="AJ79"/>
  <c r="AK79"/>
  <c r="AL79"/>
  <c r="AM79"/>
  <c r="AN79"/>
  <c r="AG80"/>
  <c r="AH80"/>
  <c r="AI80"/>
  <c r="AJ80"/>
  <c r="AK80"/>
  <c r="AL80"/>
  <c r="AM80"/>
  <c r="AN80"/>
  <c r="AG81"/>
  <c r="AH81"/>
  <c r="AI81"/>
  <c r="AJ81"/>
  <c r="AK81"/>
  <c r="AL81"/>
  <c r="AM81"/>
  <c r="AN81"/>
  <c r="AG82"/>
  <c r="AH82"/>
  <c r="AI82"/>
  <c r="AJ82"/>
  <c r="AK82"/>
  <c r="AL82"/>
  <c r="AM82"/>
  <c r="AN82"/>
  <c r="AG83"/>
  <c r="AH83"/>
  <c r="AI83"/>
  <c r="AJ83"/>
  <c r="AK83"/>
  <c r="AL83"/>
  <c r="AM83"/>
  <c r="AN83"/>
  <c r="AG84"/>
  <c r="AH84"/>
  <c r="AI84"/>
  <c r="AJ84"/>
  <c r="AK84"/>
  <c r="AL84"/>
  <c r="AM84"/>
  <c r="AN84"/>
  <c r="AG85"/>
  <c r="AH85"/>
  <c r="AI85"/>
  <c r="AJ85"/>
  <c r="AK85"/>
  <c r="AL85"/>
  <c r="AM85"/>
  <c r="AN85"/>
  <c r="AG86"/>
  <c r="AH86"/>
  <c r="AI86"/>
  <c r="AJ86"/>
  <c r="AK86"/>
  <c r="AL86"/>
  <c r="AM86"/>
  <c r="AN86"/>
  <c r="AG87"/>
  <c r="AH87"/>
  <c r="AI87"/>
  <c r="AJ87"/>
  <c r="AK87"/>
  <c r="AL87"/>
  <c r="AM87"/>
  <c r="AN87"/>
  <c r="AG88"/>
  <c r="AH88"/>
  <c r="AI88"/>
  <c r="AJ88"/>
  <c r="AK88"/>
  <c r="AL88"/>
  <c r="AM88"/>
  <c r="AN88"/>
  <c r="AG89"/>
  <c r="AH89"/>
  <c r="AI89"/>
  <c r="AJ89"/>
  <c r="AK89"/>
  <c r="AL89"/>
  <c r="AM89"/>
  <c r="AN89"/>
  <c r="AG90"/>
  <c r="AH90"/>
  <c r="AI90"/>
  <c r="AJ90"/>
  <c r="AK90"/>
  <c r="AL90"/>
  <c r="AM90"/>
  <c r="AN90"/>
  <c r="AG91"/>
  <c r="AH91"/>
  <c r="AI91"/>
  <c r="AJ91"/>
  <c r="AK91"/>
  <c r="AL91"/>
  <c r="AM91"/>
  <c r="AN91"/>
  <c r="AG92"/>
  <c r="AH92"/>
  <c r="AI92"/>
  <c r="AJ92"/>
  <c r="AK92"/>
  <c r="AL92"/>
  <c r="AM92"/>
  <c r="AN92"/>
  <c r="AG93"/>
  <c r="AH93"/>
  <c r="AI93"/>
  <c r="AJ93"/>
  <c r="AK93"/>
  <c r="AL93"/>
  <c r="AM93"/>
  <c r="AN93"/>
  <c r="AG94"/>
  <c r="AH94"/>
  <c r="AI94"/>
  <c r="AJ94"/>
  <c r="AK94"/>
  <c r="AL94"/>
  <c r="AM94"/>
  <c r="AN94"/>
  <c r="AG95"/>
  <c r="AH95"/>
  <c r="AI95"/>
  <c r="AJ95"/>
  <c r="AK95"/>
  <c r="AL95"/>
  <c r="AM95"/>
  <c r="AN95"/>
  <c r="AG96"/>
  <c r="AH96"/>
  <c r="AI96"/>
  <c r="AJ96"/>
  <c r="AK96"/>
  <c r="AL96"/>
  <c r="AM96"/>
  <c r="AN96"/>
  <c r="AG97"/>
  <c r="AH97"/>
  <c r="AI97"/>
  <c r="AJ97"/>
  <c r="AK97"/>
  <c r="AL97"/>
  <c r="AM97"/>
  <c r="AN97"/>
  <c r="AG98"/>
  <c r="AH98"/>
  <c r="AI98"/>
  <c r="AJ98"/>
  <c r="AK98"/>
  <c r="AL98"/>
  <c r="AM98"/>
  <c r="AN98"/>
  <c r="AG99"/>
  <c r="AH99"/>
  <c r="AI99"/>
  <c r="AJ99"/>
  <c r="AK99"/>
  <c r="AL99"/>
  <c r="AM99"/>
  <c r="AN99"/>
  <c r="AG100"/>
  <c r="AH100"/>
  <c r="AI100"/>
  <c r="AJ100"/>
  <c r="AK100"/>
  <c r="AL100"/>
  <c r="AM100"/>
  <c r="AN100"/>
  <c r="AG101"/>
  <c r="AH101"/>
  <c r="AI101"/>
  <c r="AJ101"/>
  <c r="AK101"/>
  <c r="AL101"/>
  <c r="AM101"/>
  <c r="AN101"/>
  <c r="AG102"/>
  <c r="AH102"/>
  <c r="AI102"/>
  <c r="AJ102"/>
  <c r="AK102"/>
  <c r="AL102"/>
  <c r="AM102"/>
  <c r="AN102"/>
  <c r="AG103"/>
  <c r="AH103"/>
  <c r="AI103"/>
  <c r="AJ103"/>
  <c r="AK103"/>
  <c r="AL103"/>
  <c r="AM103"/>
  <c r="AN103"/>
  <c r="AG104"/>
  <c r="AH104"/>
  <c r="AI104"/>
  <c r="AJ104"/>
  <c r="AK104"/>
  <c r="AL104"/>
  <c r="AM104"/>
  <c r="AN104"/>
  <c r="AG105"/>
  <c r="AH105"/>
  <c r="AI105"/>
  <c r="AJ105"/>
  <c r="AK105"/>
  <c r="AL105"/>
  <c r="AM105"/>
  <c r="AN105"/>
  <c r="AG106"/>
  <c r="AH106"/>
  <c r="AI106"/>
  <c r="AJ106"/>
  <c r="AK106"/>
  <c r="AL106"/>
  <c r="AM106"/>
  <c r="AN106"/>
  <c r="AG107"/>
  <c r="AH107"/>
  <c r="AI107"/>
  <c r="AJ107"/>
  <c r="AK107"/>
  <c r="AL107"/>
  <c r="AM107"/>
  <c r="AN107"/>
  <c r="AG108"/>
  <c r="AH108"/>
  <c r="AI108"/>
  <c r="AJ108"/>
  <c r="AK108"/>
  <c r="AL108"/>
  <c r="AM108"/>
  <c r="AN108"/>
  <c r="AG109"/>
  <c r="AH109"/>
  <c r="AI109"/>
  <c r="AJ109"/>
  <c r="AK109"/>
  <c r="AL109"/>
  <c r="AM109"/>
  <c r="AN109"/>
  <c r="AN60"/>
  <c r="AM60"/>
  <c r="AL60"/>
  <c r="AK60"/>
  <c r="AJ60"/>
  <c r="AI60"/>
  <c r="AH60"/>
  <c r="AG60"/>
  <c r="AF78"/>
  <c r="AF79"/>
  <c r="AF80"/>
  <c r="AF81"/>
  <c r="AF82"/>
  <c r="AF83"/>
  <c r="AF84"/>
  <c r="AF85"/>
  <c r="AF86"/>
  <c r="AF87"/>
  <c r="AF88"/>
  <c r="AF89"/>
  <c r="AF90"/>
  <c r="AF91"/>
  <c r="AF92"/>
  <c r="AF93"/>
  <c r="AF94"/>
  <c r="AF95"/>
  <c r="AF96"/>
  <c r="AF97"/>
  <c r="AF98"/>
  <c r="AF99"/>
  <c r="AF100"/>
  <c r="AF101"/>
  <c r="AF102"/>
  <c r="AF103"/>
  <c r="AF104"/>
  <c r="AF105"/>
  <c r="AF106"/>
  <c r="AF107"/>
  <c r="AF108"/>
  <c r="AF109"/>
  <c r="AF61"/>
  <c r="AF62"/>
  <c r="AF63"/>
  <c r="AF64"/>
  <c r="AF65"/>
  <c r="AF66"/>
  <c r="AF67"/>
  <c r="AF68"/>
  <c r="AF69"/>
  <c r="AF70"/>
  <c r="AF71"/>
  <c r="AF72"/>
  <c r="AF73"/>
  <c r="AF74"/>
  <c r="AF75"/>
  <c r="AF76"/>
  <c r="AF77"/>
  <c r="AF60"/>
  <c r="AP108"/>
  <c r="AD108" s="1"/>
  <c r="AP109"/>
  <c r="AD109" s="1"/>
  <c r="AP61"/>
  <c r="AP62"/>
  <c r="AD62" s="1"/>
  <c r="AP63"/>
  <c r="AD63" s="1"/>
  <c r="AP64"/>
  <c r="AD64" s="1"/>
  <c r="AP65"/>
  <c r="AD65" s="1"/>
  <c r="AP66"/>
  <c r="AD66" s="1"/>
  <c r="AP67"/>
  <c r="AD67" s="1"/>
  <c r="AP68"/>
  <c r="AD68" s="1"/>
  <c r="AP69"/>
  <c r="AD69" s="1"/>
  <c r="AP70"/>
  <c r="AD70" s="1"/>
  <c r="AP71"/>
  <c r="AP72"/>
  <c r="AP73"/>
  <c r="AP74"/>
  <c r="AD74" s="1"/>
  <c r="AP75"/>
  <c r="AD75" s="1"/>
  <c r="AP76"/>
  <c r="AD76" s="1"/>
  <c r="AP77"/>
  <c r="AD77" s="1"/>
  <c r="AP78"/>
  <c r="AD78" s="1"/>
  <c r="AP79"/>
  <c r="AD79" s="1"/>
  <c r="AP80"/>
  <c r="AD80" s="1"/>
  <c r="AP81"/>
  <c r="AD81" s="1"/>
  <c r="AP82"/>
  <c r="AD82" s="1"/>
  <c r="AP83"/>
  <c r="AD83" s="1"/>
  <c r="AP84"/>
  <c r="AD84" s="1"/>
  <c r="AP85"/>
  <c r="AD85" s="1"/>
  <c r="AP86"/>
  <c r="AD86" s="1"/>
  <c r="AP87"/>
  <c r="AD87" s="1"/>
  <c r="AP88"/>
  <c r="AD88" s="1"/>
  <c r="AP89"/>
  <c r="AD89" s="1"/>
  <c r="AP90"/>
  <c r="AD90" s="1"/>
  <c r="AP91"/>
  <c r="AD91" s="1"/>
  <c r="AP92"/>
  <c r="AD92" s="1"/>
  <c r="AP93"/>
  <c r="AD93" s="1"/>
  <c r="AP94"/>
  <c r="AD94" s="1"/>
  <c r="AP95"/>
  <c r="AD95" s="1"/>
  <c r="AP96"/>
  <c r="AD96" s="1"/>
  <c r="AP97"/>
  <c r="AD97" s="1"/>
  <c r="AP98"/>
  <c r="AD98" s="1"/>
  <c r="AP99"/>
  <c r="AD99" s="1"/>
  <c r="AP100"/>
  <c r="AD100" s="1"/>
  <c r="AP101"/>
  <c r="AD101" s="1"/>
  <c r="AP102"/>
  <c r="AD102" s="1"/>
  <c r="AP103"/>
  <c r="AD103" s="1"/>
  <c r="AP104"/>
  <c r="AD104" s="1"/>
  <c r="AP105"/>
  <c r="AD105" s="1"/>
  <c r="AP106"/>
  <c r="AD106" s="1"/>
  <c r="AP107"/>
  <c r="AD107" s="1"/>
  <c r="AP60"/>
  <c r="AD60" s="1"/>
  <c r="CQ69" l="1"/>
  <c r="AD71"/>
  <c r="AQ61"/>
  <c r="AQ62" s="1"/>
  <c r="CQ68"/>
  <c r="BQ63"/>
  <c r="BQ61"/>
  <c r="BQ65"/>
  <c r="CQ216"/>
  <c r="G342" i="4"/>
  <c r="G228"/>
  <c r="AD61" i="1"/>
  <c r="H12" i="4" s="1"/>
  <c r="AD73" i="1" l="1"/>
  <c r="U23" i="4" s="1"/>
  <c r="CQ70" i="1"/>
  <c r="AD72"/>
  <c r="BQ67"/>
  <c r="CQ113"/>
  <c r="BQ72"/>
  <c r="CQ217"/>
  <c r="AQ63"/>
  <c r="D343" i="4"/>
  <c r="F344"/>
  <c r="G341"/>
  <c r="E344"/>
  <c r="BW344" s="1"/>
  <c r="I342"/>
  <c r="AY342" s="1"/>
  <c r="F341"/>
  <c r="E343"/>
  <c r="CA343" s="1"/>
  <c r="H343"/>
  <c r="J343" s="1"/>
  <c r="E341"/>
  <c r="BW341" s="1"/>
  <c r="E342"/>
  <c r="CA342" s="1"/>
  <c r="I344"/>
  <c r="AU344" s="1"/>
  <c r="F343"/>
  <c r="D342"/>
  <c r="G344"/>
  <c r="H344"/>
  <c r="K344" s="1"/>
  <c r="D341"/>
  <c r="F342"/>
  <c r="G343"/>
  <c r="I341"/>
  <c r="D344"/>
  <c r="H342"/>
  <c r="O342" s="1"/>
  <c r="BS342" s="1"/>
  <c r="BT342" s="1"/>
  <c r="H341"/>
  <c r="J341" s="1"/>
  <c r="I343"/>
  <c r="AF343" s="1"/>
  <c r="D13"/>
  <c r="H13"/>
  <c r="F13"/>
  <c r="E13"/>
  <c r="CA13" s="1"/>
  <c r="O12"/>
  <c r="BY12" s="1"/>
  <c r="I13"/>
  <c r="D12"/>
  <c r="G13"/>
  <c r="G12"/>
  <c r="O13"/>
  <c r="BY13" s="1"/>
  <c r="BZ13" s="1"/>
  <c r="I12"/>
  <c r="U12"/>
  <c r="X12"/>
  <c r="Y12"/>
  <c r="U13"/>
  <c r="Y13"/>
  <c r="X13"/>
  <c r="Y16"/>
  <c r="H14"/>
  <c r="O14"/>
  <c r="BU14" s="1"/>
  <c r="D14"/>
  <c r="G14"/>
  <c r="X16"/>
  <c r="Y20"/>
  <c r="H235"/>
  <c r="I235" s="1"/>
  <c r="CC235" s="1"/>
  <c r="A235" s="1"/>
  <c r="D235"/>
  <c r="E234"/>
  <c r="CA234" s="1"/>
  <c r="F233"/>
  <c r="G232"/>
  <c r="H231"/>
  <c r="O231" s="1"/>
  <c r="D231"/>
  <c r="E230"/>
  <c r="CA230" s="1"/>
  <c r="F229"/>
  <c r="G235"/>
  <c r="H234"/>
  <c r="I234" s="1"/>
  <c r="CC234" s="1"/>
  <c r="A234" s="1"/>
  <c r="D234"/>
  <c r="E233"/>
  <c r="CA233" s="1"/>
  <c r="F232"/>
  <c r="G231"/>
  <c r="H230"/>
  <c r="I230" s="1"/>
  <c r="CC230" s="1"/>
  <c r="A230" s="1"/>
  <c r="D230"/>
  <c r="E229"/>
  <c r="CA229" s="1"/>
  <c r="F228"/>
  <c r="D228"/>
  <c r="X14"/>
  <c r="U14"/>
  <c r="Y14"/>
  <c r="X15"/>
  <c r="F14"/>
  <c r="E14"/>
  <c r="CA14" s="1"/>
  <c r="I14"/>
  <c r="U25"/>
  <c r="U24"/>
  <c r="Y18"/>
  <c r="F235"/>
  <c r="G234"/>
  <c r="H233"/>
  <c r="O233" s="1"/>
  <c r="D233"/>
  <c r="E232"/>
  <c r="CA232" s="1"/>
  <c r="F231"/>
  <c r="G230"/>
  <c r="H229"/>
  <c r="D229"/>
  <c r="E235"/>
  <c r="CA235" s="1"/>
  <c r="F234"/>
  <c r="G233"/>
  <c r="H232"/>
  <c r="M232" s="1"/>
  <c r="D232"/>
  <c r="E231"/>
  <c r="CA231" s="1"/>
  <c r="F230"/>
  <c r="G229"/>
  <c r="H228"/>
  <c r="I228" s="1"/>
  <c r="CC228" s="1"/>
  <c r="A228" s="1"/>
  <c r="E228"/>
  <c r="CA228" s="1"/>
  <c r="BX341"/>
  <c r="BJ342"/>
  <c r="M344"/>
  <c r="D15"/>
  <c r="H17"/>
  <c r="F20"/>
  <c r="H25"/>
  <c r="E16"/>
  <c r="CA16" s="1"/>
  <c r="I18"/>
  <c r="A18" s="1"/>
  <c r="E24"/>
  <c r="CA24" s="1"/>
  <c r="O21"/>
  <c r="H16"/>
  <c r="D22"/>
  <c r="H24"/>
  <c r="O24"/>
  <c r="I19"/>
  <c r="A19" s="1"/>
  <c r="G22"/>
  <c r="E25"/>
  <c r="CA25" s="1"/>
  <c r="E17" l="1"/>
  <c r="CA17" s="1"/>
  <c r="F19"/>
  <c r="G21"/>
  <c r="D23"/>
  <c r="Y19"/>
  <c r="U15"/>
  <c r="Y21"/>
  <c r="X17"/>
  <c r="Y22"/>
  <c r="X18"/>
  <c r="Y23"/>
  <c r="Y15"/>
  <c r="X19"/>
  <c r="Y24"/>
  <c r="X20"/>
  <c r="Y25"/>
  <c r="I25"/>
  <c r="A25" s="1"/>
  <c r="E23"/>
  <c r="CA23" s="1"/>
  <c r="G20"/>
  <c r="I17"/>
  <c r="A17" s="1"/>
  <c r="E15"/>
  <c r="CA15" s="1"/>
  <c r="F25"/>
  <c r="H22"/>
  <c r="D20"/>
  <c r="F17"/>
  <c r="O25"/>
  <c r="I24"/>
  <c r="A24" s="1"/>
  <c r="E22"/>
  <c r="CA22" s="1"/>
  <c r="G19"/>
  <c r="BJ19" s="1"/>
  <c r="I16"/>
  <c r="A16" s="1"/>
  <c r="O18"/>
  <c r="H23"/>
  <c r="D21"/>
  <c r="F18"/>
  <c r="H15"/>
  <c r="O15"/>
  <c r="BU15" s="1"/>
  <c r="I23"/>
  <c r="A23" s="1"/>
  <c r="E21"/>
  <c r="CA21" s="1"/>
  <c r="G18"/>
  <c r="I15"/>
  <c r="A15" s="1"/>
  <c r="O16"/>
  <c r="BU16" s="1"/>
  <c r="AS16" s="1"/>
  <c r="F23"/>
  <c r="H20"/>
  <c r="D18"/>
  <c r="F15"/>
  <c r="G25"/>
  <c r="I22"/>
  <c r="A22" s="1"/>
  <c r="E20"/>
  <c r="CA20" s="1"/>
  <c r="G17"/>
  <c r="BJ17" s="1"/>
  <c r="O22"/>
  <c r="F24"/>
  <c r="H21"/>
  <c r="D19"/>
  <c r="F16"/>
  <c r="O19"/>
  <c r="U16"/>
  <c r="X21"/>
  <c r="U17"/>
  <c r="X22"/>
  <c r="U18"/>
  <c r="X23"/>
  <c r="U19"/>
  <c r="X24"/>
  <c r="G24"/>
  <c r="BA24" s="1"/>
  <c r="I21"/>
  <c r="A21" s="1"/>
  <c r="E19"/>
  <c r="CA19" s="1"/>
  <c r="G16"/>
  <c r="O20"/>
  <c r="BY20" s="1"/>
  <c r="BZ20" s="1"/>
  <c r="D24"/>
  <c r="F21"/>
  <c r="H18"/>
  <c r="D16"/>
  <c r="O17"/>
  <c r="BU17" s="1"/>
  <c r="AS17" s="1"/>
  <c r="G23"/>
  <c r="I20"/>
  <c r="A20" s="1"/>
  <c r="E18"/>
  <c r="CA18" s="1"/>
  <c r="G15"/>
  <c r="D25"/>
  <c r="F22"/>
  <c r="H19"/>
  <c r="S19" s="1"/>
  <c r="D17"/>
  <c r="O23"/>
  <c r="U20"/>
  <c r="X25"/>
  <c r="U21"/>
  <c r="U22"/>
  <c r="Y17"/>
  <c r="BX14"/>
  <c r="A14"/>
  <c r="BX13"/>
  <c r="A13"/>
  <c r="L12"/>
  <c r="A12"/>
  <c r="BJ230"/>
  <c r="BJ231"/>
  <c r="BJ343"/>
  <c r="BJ344"/>
  <c r="BJ233"/>
  <c r="BJ232"/>
  <c r="BJ234"/>
  <c r="BJ235"/>
  <c r="AS14"/>
  <c r="L343"/>
  <c r="CA344"/>
  <c r="M343"/>
  <c r="N343"/>
  <c r="O343"/>
  <c r="BU343" s="1"/>
  <c r="AS343" s="1"/>
  <c r="K343"/>
  <c r="CQ114" i="1"/>
  <c r="AI343" i="4"/>
  <c r="AZ344"/>
  <c r="AG343"/>
  <c r="AX344"/>
  <c r="BH343"/>
  <c r="BC344"/>
  <c r="BP343"/>
  <c r="AN344"/>
  <c r="N344"/>
  <c r="BB343"/>
  <c r="BK344"/>
  <c r="BH344"/>
  <c r="BC343"/>
  <c r="AQ64" i="1"/>
  <c r="BQ75"/>
  <c r="BM343" i="4"/>
  <c r="AX343"/>
  <c r="AJ343"/>
  <c r="AI344"/>
  <c r="AG344"/>
  <c r="CQ218" i="1"/>
  <c r="K341" i="4"/>
  <c r="J344"/>
  <c r="AK343"/>
  <c r="BK343"/>
  <c r="AT343"/>
  <c r="AT344"/>
  <c r="BX344"/>
  <c r="BA344"/>
  <c r="BQ343"/>
  <c r="BR343" s="1"/>
  <c r="J342"/>
  <c r="J345" s="1"/>
  <c r="AT342"/>
  <c r="AG342"/>
  <c r="BH342"/>
  <c r="AX342"/>
  <c r="BC342"/>
  <c r="CA341"/>
  <c r="BM342"/>
  <c r="BK342"/>
  <c r="K342"/>
  <c r="BL342"/>
  <c r="AH342"/>
  <c r="AU342"/>
  <c r="BF342"/>
  <c r="AF342"/>
  <c r="AP342"/>
  <c r="M342"/>
  <c r="L342"/>
  <c r="BB342"/>
  <c r="AK342"/>
  <c r="AZ342"/>
  <c r="AI342"/>
  <c r="N342"/>
  <c r="BX342"/>
  <c r="AN342"/>
  <c r="BA342"/>
  <c r="BP342"/>
  <c r="AJ342"/>
  <c r="O341"/>
  <c r="BS341" s="1"/>
  <c r="BT341" s="1"/>
  <c r="AJ341" s="1"/>
  <c r="L341"/>
  <c r="BW342"/>
  <c r="L344"/>
  <c r="AU343"/>
  <c r="BL343"/>
  <c r="AH343"/>
  <c r="AP343"/>
  <c r="AZ343"/>
  <c r="BF344"/>
  <c r="AF344"/>
  <c r="AP344"/>
  <c r="BB344"/>
  <c r="BM344"/>
  <c r="AK344"/>
  <c r="BW343"/>
  <c r="O344"/>
  <c r="BY344" s="1"/>
  <c r="BZ344" s="1"/>
  <c r="BA343"/>
  <c r="BX343"/>
  <c r="AN343"/>
  <c r="AY343"/>
  <c r="BF343"/>
  <c r="AF341"/>
  <c r="BP344"/>
  <c r="AJ344"/>
  <c r="AY344"/>
  <c r="BL344"/>
  <c r="AH344"/>
  <c r="BU12"/>
  <c r="AS12" s="1"/>
  <c r="I231"/>
  <c r="L13"/>
  <c r="BU13"/>
  <c r="AS13" s="1"/>
  <c r="AR13"/>
  <c r="S12"/>
  <c r="O235"/>
  <c r="BQ235" s="1"/>
  <c r="AF13"/>
  <c r="BJ13" s="1"/>
  <c r="K13"/>
  <c r="S13"/>
  <c r="N235"/>
  <c r="N234"/>
  <c r="J234"/>
  <c r="J13"/>
  <c r="M13" s="1"/>
  <c r="L14"/>
  <c r="K12"/>
  <c r="AF14"/>
  <c r="BJ14" s="1"/>
  <c r="AR12"/>
  <c r="I232"/>
  <c r="O234"/>
  <c r="BU234" s="1"/>
  <c r="AS234" s="1"/>
  <c r="L235"/>
  <c r="K231"/>
  <c r="I229"/>
  <c r="K230"/>
  <c r="K229"/>
  <c r="J12"/>
  <c r="AF12"/>
  <c r="BJ12" s="1"/>
  <c r="BX12"/>
  <c r="S14"/>
  <c r="J14"/>
  <c r="O229"/>
  <c r="BQ229" s="1"/>
  <c r="N230"/>
  <c r="M230"/>
  <c r="M231"/>
  <c r="N231"/>
  <c r="J233"/>
  <c r="K14"/>
  <c r="AR14"/>
  <c r="J229"/>
  <c r="L229"/>
  <c r="L230"/>
  <c r="O230"/>
  <c r="BQ230" s="1"/>
  <c r="J230"/>
  <c r="L231"/>
  <c r="J231"/>
  <c r="BQ233"/>
  <c r="J232"/>
  <c r="L233"/>
  <c r="L234"/>
  <c r="K234"/>
  <c r="M234"/>
  <c r="M235"/>
  <c r="K235"/>
  <c r="J235"/>
  <c r="BY14"/>
  <c r="BZ14" s="1"/>
  <c r="K232"/>
  <c r="L232"/>
  <c r="M233"/>
  <c r="N232"/>
  <c r="O232"/>
  <c r="BY232" s="1"/>
  <c r="BZ232" s="1"/>
  <c r="I233"/>
  <c r="N233"/>
  <c r="K233"/>
  <c r="M341"/>
  <c r="BJ341"/>
  <c r="BH341"/>
  <c r="K228"/>
  <c r="L228"/>
  <c r="O228"/>
  <c r="AP341"/>
  <c r="N341"/>
  <c r="BY25"/>
  <c r="BZ25" s="1"/>
  <c r="BU25"/>
  <c r="AR24"/>
  <c r="BX24"/>
  <c r="AR20"/>
  <c r="BX20"/>
  <c r="AR16"/>
  <c r="BX16"/>
  <c r="BU18"/>
  <c r="AS18" s="1"/>
  <c r="BY18"/>
  <c r="BZ18" s="1"/>
  <c r="BY23"/>
  <c r="BZ23" s="1"/>
  <c r="BU23"/>
  <c r="BQ231"/>
  <c r="BY231"/>
  <c r="BZ231" s="1"/>
  <c r="BU231"/>
  <c r="BZ12"/>
  <c r="AR17"/>
  <c r="AR19"/>
  <c r="BX19"/>
  <c r="BU24"/>
  <c r="AS24" s="1"/>
  <c r="BY24"/>
  <c r="BZ24" s="1"/>
  <c r="BY21"/>
  <c r="BZ21" s="1"/>
  <c r="BU21"/>
  <c r="AR22"/>
  <c r="BX22"/>
  <c r="AR18"/>
  <c r="BX18"/>
  <c r="BU22"/>
  <c r="AS22" s="1"/>
  <c r="BY22"/>
  <c r="BZ22" s="1"/>
  <c r="BY19"/>
  <c r="BZ19" s="1"/>
  <c r="BU19"/>
  <c r="BY233"/>
  <c r="BZ233" s="1"/>
  <c r="BU233"/>
  <c r="BU344"/>
  <c r="AS344" s="1"/>
  <c r="BU342"/>
  <c r="AS342" s="1"/>
  <c r="BY342"/>
  <c r="BZ342" s="1"/>
  <c r="BQ342"/>
  <c r="BR342" s="1"/>
  <c r="AP230"/>
  <c r="BP230"/>
  <c r="BL230"/>
  <c r="BA230"/>
  <c r="AT230"/>
  <c r="AI230"/>
  <c r="BK230"/>
  <c r="BM230"/>
  <c r="AZ230"/>
  <c r="AU230"/>
  <c r="AF230"/>
  <c r="AJ230"/>
  <c r="BH230"/>
  <c r="AY230"/>
  <c r="BC230"/>
  <c r="AG230"/>
  <c r="AK230"/>
  <c r="BF230"/>
  <c r="AX230"/>
  <c r="BB230"/>
  <c r="AN230"/>
  <c r="AH230"/>
  <c r="AP234"/>
  <c r="BP234"/>
  <c r="BL234"/>
  <c r="BA234"/>
  <c r="AT234"/>
  <c r="AI234"/>
  <c r="BK234"/>
  <c r="BM234"/>
  <c r="AZ234"/>
  <c r="AU234"/>
  <c r="AF234"/>
  <c r="AJ234"/>
  <c r="BH234"/>
  <c r="AY234"/>
  <c r="BC234"/>
  <c r="AG234"/>
  <c r="AK234"/>
  <c r="BF234"/>
  <c r="AX234"/>
  <c r="BB234"/>
  <c r="AN234"/>
  <c r="AH234"/>
  <c r="BM235"/>
  <c r="BA235"/>
  <c r="AT235"/>
  <c r="AG235"/>
  <c r="AK235"/>
  <c r="BP235"/>
  <c r="BH235"/>
  <c r="AX235"/>
  <c r="BB235"/>
  <c r="AF235"/>
  <c r="AJ235"/>
  <c r="AY235"/>
  <c r="BC235"/>
  <c r="AI235"/>
  <c r="BK235"/>
  <c r="AZ235"/>
  <c r="AU235"/>
  <c r="AP235"/>
  <c r="BF235"/>
  <c r="AN235"/>
  <c r="BL235"/>
  <c r="AH235"/>
  <c r="BJ22"/>
  <c r="BA22"/>
  <c r="BD22"/>
  <c r="BB22"/>
  <c r="AY22"/>
  <c r="AU22"/>
  <c r="AZ22"/>
  <c r="AT22"/>
  <c r="BJ18"/>
  <c r="BA18"/>
  <c r="BD18"/>
  <c r="BB18"/>
  <c r="AY18"/>
  <c r="AU18"/>
  <c r="AZ18"/>
  <c r="AT18"/>
  <c r="BJ25"/>
  <c r="BD25"/>
  <c r="BA25"/>
  <c r="BB25"/>
  <c r="AY25"/>
  <c r="AU25"/>
  <c r="AZ25"/>
  <c r="AT25"/>
  <c r="BJ21"/>
  <c r="BD21"/>
  <c r="BA21"/>
  <c r="BB21"/>
  <c r="AY21"/>
  <c r="AU21"/>
  <c r="AZ21"/>
  <c r="AT21"/>
  <c r="BD24"/>
  <c r="AZ24"/>
  <c r="BJ20"/>
  <c r="BA20"/>
  <c r="BD20"/>
  <c r="BB20"/>
  <c r="AY20"/>
  <c r="AU20"/>
  <c r="AZ20"/>
  <c r="AT20"/>
  <c r="BJ16"/>
  <c r="BA16"/>
  <c r="BD16"/>
  <c r="BB16"/>
  <c r="AY16"/>
  <c r="AU16"/>
  <c r="AZ16"/>
  <c r="AT16"/>
  <c r="BJ23"/>
  <c r="BD23"/>
  <c r="BA23"/>
  <c r="BB23"/>
  <c r="AY23"/>
  <c r="AU23"/>
  <c r="AZ23"/>
  <c r="AT23"/>
  <c r="S24"/>
  <c r="S20"/>
  <c r="BH24"/>
  <c r="AP24"/>
  <c r="BH20"/>
  <c r="AP20"/>
  <c r="BH16"/>
  <c r="AP16"/>
  <c r="S18"/>
  <c r="BH19"/>
  <c r="AP19"/>
  <c r="BH22"/>
  <c r="AP22"/>
  <c r="BH18"/>
  <c r="AP18"/>
  <c r="S22"/>
  <c r="AH19"/>
  <c r="J19"/>
  <c r="N19"/>
  <c r="M19"/>
  <c r="AJ19"/>
  <c r="AG19"/>
  <c r="K19"/>
  <c r="L19"/>
  <c r="AF19"/>
  <c r="AI19"/>
  <c r="J15"/>
  <c r="AI24"/>
  <c r="AF24"/>
  <c r="AH24"/>
  <c r="K24"/>
  <c r="N24"/>
  <c r="AG24"/>
  <c r="L24"/>
  <c r="M24"/>
  <c r="AJ24"/>
  <c r="J24"/>
  <c r="AI20"/>
  <c r="AF20"/>
  <c r="AH20"/>
  <c r="K20"/>
  <c r="N20"/>
  <c r="AG20"/>
  <c r="L20"/>
  <c r="M20"/>
  <c r="AJ20"/>
  <c r="J20"/>
  <c r="AI16"/>
  <c r="AF16"/>
  <c r="AH16"/>
  <c r="K16"/>
  <c r="N16"/>
  <c r="AG16"/>
  <c r="L16"/>
  <c r="M16"/>
  <c r="AJ16"/>
  <c r="J16"/>
  <c r="L17"/>
  <c r="N17"/>
  <c r="AI22"/>
  <c r="M22"/>
  <c r="AF22"/>
  <c r="AJ22"/>
  <c r="J22"/>
  <c r="L22"/>
  <c r="AG22"/>
  <c r="N22"/>
  <c r="AH22"/>
  <c r="K22"/>
  <c r="AI18"/>
  <c r="M18"/>
  <c r="AF18"/>
  <c r="AJ18"/>
  <c r="J18"/>
  <c r="L18"/>
  <c r="AG18"/>
  <c r="N18"/>
  <c r="AH18"/>
  <c r="K18"/>
  <c r="AZ17" l="1"/>
  <c r="AZ19"/>
  <c r="M21"/>
  <c r="BX23"/>
  <c r="K25"/>
  <c r="M23"/>
  <c r="AF21"/>
  <c r="AG25"/>
  <c r="AN25" s="1"/>
  <c r="AR25"/>
  <c r="AF25"/>
  <c r="AF23"/>
  <c r="AP21"/>
  <c r="BD19"/>
  <c r="BD17"/>
  <c r="AS25"/>
  <c r="AJ23"/>
  <c r="S23"/>
  <c r="AT19"/>
  <c r="AT17"/>
  <c r="BY16"/>
  <c r="BZ16" s="1"/>
  <c r="BX25"/>
  <c r="BY17"/>
  <c r="BZ17" s="1"/>
  <c r="M14"/>
  <c r="AH21"/>
  <c r="AJ25"/>
  <c r="L25"/>
  <c r="AI23"/>
  <c r="BA19"/>
  <c r="K21"/>
  <c r="J25"/>
  <c r="AI25"/>
  <c r="AG23"/>
  <c r="AK23" s="1"/>
  <c r="AH23"/>
  <c r="BH23"/>
  <c r="AP25"/>
  <c r="BB19"/>
  <c r="BX21"/>
  <c r="AG21"/>
  <c r="BH25"/>
  <c r="BA17"/>
  <c r="J21"/>
  <c r="BB17"/>
  <c r="N21"/>
  <c r="AI21"/>
  <c r="N25"/>
  <c r="M25"/>
  <c r="AH25"/>
  <c r="L23"/>
  <c r="J23"/>
  <c r="S25"/>
  <c r="BH21"/>
  <c r="S16"/>
  <c r="AU19"/>
  <c r="AU17"/>
  <c r="AS19"/>
  <c r="AS21"/>
  <c r="AS23"/>
  <c r="S21"/>
  <c r="AS15"/>
  <c r="AF17"/>
  <c r="AI17"/>
  <c r="BH17"/>
  <c r="BX17"/>
  <c r="S15"/>
  <c r="BU20"/>
  <c r="AS20" s="1"/>
  <c r="I26"/>
  <c r="AS26" s="1"/>
  <c r="AG17"/>
  <c r="M17"/>
  <c r="AH17"/>
  <c r="AJ21"/>
  <c r="L21"/>
  <c r="K15"/>
  <c r="K23"/>
  <c r="N23"/>
  <c r="AP23"/>
  <c r="S17"/>
  <c r="AP17"/>
  <c r="AY19"/>
  <c r="AY24"/>
  <c r="BJ24"/>
  <c r="AY17"/>
  <c r="AR15"/>
  <c r="AR23"/>
  <c r="AR21"/>
  <c r="BY15"/>
  <c r="BZ15" s="1"/>
  <c r="L15"/>
  <c r="AT24"/>
  <c r="BB24"/>
  <c r="AJ17"/>
  <c r="J17"/>
  <c r="K17"/>
  <c r="AF15"/>
  <c r="AU24"/>
  <c r="BX15"/>
  <c r="M229"/>
  <c r="N229" s="1"/>
  <c r="AY229" s="1"/>
  <c r="AS231"/>
  <c r="CC229"/>
  <c r="A229" s="1"/>
  <c r="BA232"/>
  <c r="CC232"/>
  <c r="A232" s="1"/>
  <c r="BA233"/>
  <c r="CC233"/>
  <c r="A233" s="1"/>
  <c r="BC231"/>
  <c r="CC231"/>
  <c r="A231" s="1"/>
  <c r="AS233"/>
  <c r="BS343"/>
  <c r="BT343" s="1"/>
  <c r="BY343"/>
  <c r="BZ343" s="1"/>
  <c r="AQ65" i="1"/>
  <c r="AQ66" s="1"/>
  <c r="CQ118"/>
  <c r="BQ93"/>
  <c r="CQ146"/>
  <c r="BQ78"/>
  <c r="BQ98" s="1"/>
  <c r="BQ103"/>
  <c r="BQ109" s="1"/>
  <c r="BQ119" s="1"/>
  <c r="CQ219"/>
  <c r="BS344" i="4"/>
  <c r="BT344" s="1"/>
  <c r="BQ344"/>
  <c r="BR344" s="1"/>
  <c r="BG344" s="1"/>
  <c r="BU341"/>
  <c r="L345"/>
  <c r="N345"/>
  <c r="BQ341"/>
  <c r="BR341" s="1"/>
  <c r="M345"/>
  <c r="BY341"/>
  <c r="BZ341" s="1"/>
  <c r="AJ231"/>
  <c r="AY231"/>
  <c r="BU235"/>
  <c r="AS235" s="1"/>
  <c r="AZ231"/>
  <c r="BA231"/>
  <c r="BP231"/>
  <c r="AG231"/>
  <c r="AU231"/>
  <c r="AN231"/>
  <c r="AX231"/>
  <c r="BH231"/>
  <c r="AH231"/>
  <c r="AI231"/>
  <c r="AF231"/>
  <c r="BB231"/>
  <c r="BM231"/>
  <c r="BK231"/>
  <c r="BF231"/>
  <c r="BY235"/>
  <c r="BZ235" s="1"/>
  <c r="AT231"/>
  <c r="AK231"/>
  <c r="AP231"/>
  <c r="BL231"/>
  <c r="AN232"/>
  <c r="AT232"/>
  <c r="BH232"/>
  <c r="AZ232"/>
  <c r="AK232"/>
  <c r="AP232"/>
  <c r="AH232"/>
  <c r="BF232"/>
  <c r="AY232"/>
  <c r="AU232"/>
  <c r="AI232"/>
  <c r="BP232"/>
  <c r="AN233"/>
  <c r="AX232"/>
  <c r="BC232"/>
  <c r="AF232"/>
  <c r="BK232"/>
  <c r="BL232"/>
  <c r="BB232"/>
  <c r="AG232"/>
  <c r="AJ232"/>
  <c r="BM232"/>
  <c r="BY234"/>
  <c r="BZ234" s="1"/>
  <c r="BQ234"/>
  <c r="BH233"/>
  <c r="AU233"/>
  <c r="AJ233"/>
  <c r="AT233"/>
  <c r="AP233"/>
  <c r="BK233"/>
  <c r="AY233"/>
  <c r="BB233"/>
  <c r="AK233"/>
  <c r="BM233"/>
  <c r="BY229"/>
  <c r="BZ229" s="1"/>
  <c r="N12"/>
  <c r="M12"/>
  <c r="AF229"/>
  <c r="BJ229" s="1"/>
  <c r="AP229"/>
  <c r="BY230"/>
  <c r="BZ230" s="1"/>
  <c r="BQ232"/>
  <c r="L236"/>
  <c r="BU229"/>
  <c r="AS229" s="1"/>
  <c r="BU232"/>
  <c r="AS232" s="1"/>
  <c r="AZ233"/>
  <c r="AH233"/>
  <c r="BL233"/>
  <c r="AI233"/>
  <c r="BC233"/>
  <c r="BF233"/>
  <c r="AF233"/>
  <c r="AX233"/>
  <c r="BP233"/>
  <c r="AG233"/>
  <c r="BU230"/>
  <c r="AS230" s="1"/>
  <c r="AH341"/>
  <c r="AY341"/>
  <c r="BB341"/>
  <c r="BA341"/>
  <c r="AZ341"/>
  <c r="BQ228"/>
  <c r="BR228" s="1"/>
  <c r="BU228"/>
  <c r="AS228" s="1"/>
  <c r="BY228"/>
  <c r="BZ228" s="1"/>
  <c r="AG341"/>
  <c r="J228"/>
  <c r="AF228"/>
  <c r="BJ228" s="1"/>
  <c r="AI341"/>
  <c r="BG342"/>
  <c r="AQ342"/>
  <c r="BI342"/>
  <c r="AQ344"/>
  <c r="BI344"/>
  <c r="AQ343"/>
  <c r="BI343"/>
  <c r="BG343"/>
  <c r="AO342"/>
  <c r="AO343"/>
  <c r="BJ15"/>
  <c r="AN22"/>
  <c r="AK22"/>
  <c r="AK17"/>
  <c r="AN17"/>
  <c r="M15"/>
  <c r="AN18"/>
  <c r="AK18"/>
  <c r="AK21"/>
  <c r="AN21"/>
  <c r="AK25"/>
  <c r="AN16"/>
  <c r="AK16"/>
  <c r="AN20"/>
  <c r="AK20"/>
  <c r="AN24"/>
  <c r="AK24"/>
  <c r="AK19"/>
  <c r="AN19"/>
  <c r="AN23"/>
  <c r="J26" l="1"/>
  <c r="L26"/>
  <c r="AG229"/>
  <c r="BK229"/>
  <c r="BH229"/>
  <c r="BK341"/>
  <c r="AS341"/>
  <c r="AO228"/>
  <c r="BG228"/>
  <c r="AQ67" i="1"/>
  <c r="AQ68" s="1"/>
  <c r="AQ69" s="1"/>
  <c r="CQ161"/>
  <c r="CQ163" s="1"/>
  <c r="CQ201" s="1"/>
  <c r="BQ111"/>
  <c r="BQ121" s="1"/>
  <c r="BQ129" s="1"/>
  <c r="BQ139"/>
  <c r="CQ220"/>
  <c r="CQ221" s="1"/>
  <c r="AQ341" i="4"/>
  <c r="AO341"/>
  <c r="BG341"/>
  <c r="AO344"/>
  <c r="BI341"/>
  <c r="M26"/>
  <c r="BF341"/>
  <c r="BC341"/>
  <c r="M228"/>
  <c r="J236"/>
  <c r="AN341"/>
  <c r="AK341"/>
  <c r="BQ161" i="1" l="1"/>
  <c r="BQ162" s="1"/>
  <c r="BQ163" s="1"/>
  <c r="AQ70"/>
  <c r="AQ71" s="1"/>
  <c r="CQ222"/>
  <c r="M236" i="4"/>
  <c r="N228"/>
  <c r="AG228"/>
  <c r="AH228"/>
  <c r="AT341"/>
  <c r="AU341" s="1"/>
  <c r="AX341" s="1"/>
  <c r="BL341"/>
  <c r="BM341" s="1"/>
  <c r="BP341" s="1"/>
  <c r="H9" i="6"/>
  <c r="I9" s="1"/>
  <c r="H10"/>
  <c r="I10" s="1"/>
  <c r="H11"/>
  <c r="I11" s="1"/>
  <c r="F9"/>
  <c r="G9" s="1"/>
  <c r="F10"/>
  <c r="G10" s="1"/>
  <c r="F11"/>
  <c r="H8"/>
  <c r="F8"/>
  <c r="G8" s="1"/>
  <c r="D9"/>
  <c r="E9" s="1"/>
  <c r="D10"/>
  <c r="E10" s="1"/>
  <c r="D11"/>
  <c r="E11" s="1"/>
  <c r="D8"/>
  <c r="E8" s="1"/>
  <c r="B9"/>
  <c r="C9" s="1"/>
  <c r="B10"/>
  <c r="C10" s="1"/>
  <c r="B11"/>
  <c r="C11" s="1"/>
  <c r="B8"/>
  <c r="C8" s="1"/>
  <c r="H17"/>
  <c r="G11"/>
  <c r="B43" i="3"/>
  <c r="D55" i="27" s="1"/>
  <c r="J29" i="5"/>
  <c r="B45" i="3"/>
  <c r="D57" i="27" s="1"/>
  <c r="M27" i="5"/>
  <c r="N27" s="1"/>
  <c r="J26"/>
  <c r="J20"/>
  <c r="J18"/>
  <c r="J16"/>
  <c r="O13"/>
  <c r="O12"/>
  <c r="J5"/>
  <c r="A6" i="36" s="1"/>
  <c r="BO372" i="4"/>
  <c r="BN372"/>
  <c r="BE372"/>
  <c r="AW372"/>
  <c r="AV372"/>
  <c r="AM372"/>
  <c r="AL372"/>
  <c r="C31" i="3"/>
  <c r="K32" i="32" s="1"/>
  <c r="C30" i="3"/>
  <c r="K31" i="32" s="1"/>
  <c r="BV235" i="4"/>
  <c r="BI235" s="1"/>
  <c r="Y235"/>
  <c r="BS235"/>
  <c r="BT235" s="1"/>
  <c r="BW235"/>
  <c r="BV234"/>
  <c r="BI234" s="1"/>
  <c r="Y234"/>
  <c r="BW234"/>
  <c r="BV233"/>
  <c r="BI233" s="1"/>
  <c r="Y233"/>
  <c r="BR233"/>
  <c r="BG233" s="1"/>
  <c r="BW233"/>
  <c r="BV232"/>
  <c r="Y232"/>
  <c r="BW232"/>
  <c r="BV231"/>
  <c r="BI231" s="1"/>
  <c r="Y231"/>
  <c r="BS231"/>
  <c r="BT231" s="1"/>
  <c r="BW231"/>
  <c r="BV230"/>
  <c r="Y230"/>
  <c r="BW230"/>
  <c r="BV229"/>
  <c r="BI229" s="1"/>
  <c r="Y229"/>
  <c r="BR229"/>
  <c r="BW229"/>
  <c r="BV228"/>
  <c r="Y228"/>
  <c r="BW228"/>
  <c r="BX227"/>
  <c r="BX226"/>
  <c r="BX225"/>
  <c r="BX224"/>
  <c r="BX223"/>
  <c r="BX222"/>
  <c r="BX221"/>
  <c r="BX220"/>
  <c r="BX219"/>
  <c r="BX218"/>
  <c r="BX217"/>
  <c r="BX216"/>
  <c r="BX215"/>
  <c r="BX214"/>
  <c r="BX26"/>
  <c r="BV25"/>
  <c r="BW25"/>
  <c r="BV24"/>
  <c r="BW24"/>
  <c r="BV23"/>
  <c r="BW23"/>
  <c r="BV22"/>
  <c r="BW22"/>
  <c r="BV21"/>
  <c r="BW21"/>
  <c r="BV20"/>
  <c r="BW20"/>
  <c r="BV19"/>
  <c r="BW19"/>
  <c r="BV18"/>
  <c r="BW18"/>
  <c r="BV17"/>
  <c r="BW17"/>
  <c r="BV16"/>
  <c r="BW16"/>
  <c r="BV15"/>
  <c r="N15"/>
  <c r="BW15"/>
  <c r="BV14"/>
  <c r="N14"/>
  <c r="BW14"/>
  <c r="BV13"/>
  <c r="N13"/>
  <c r="BW13"/>
  <c r="BV12"/>
  <c r="BD10"/>
  <c r="AK10"/>
  <c r="C1" i="3"/>
  <c r="G1" i="38" s="1"/>
  <c r="O11" i="2"/>
  <c r="K8" i="1"/>
  <c r="H8"/>
  <c r="G8"/>
  <c r="F8"/>
  <c r="E9"/>
  <c r="L373"/>
  <c r="K373"/>
  <c r="J373"/>
  <c r="I373"/>
  <c r="H373"/>
  <c r="G373"/>
  <c r="M348"/>
  <c r="M347"/>
  <c r="M346"/>
  <c r="M345"/>
  <c r="M344"/>
  <c r="M343"/>
  <c r="M342"/>
  <c r="M341"/>
  <c r="M340"/>
  <c r="M339"/>
  <c r="M338"/>
  <c r="M337"/>
  <c r="M336"/>
  <c r="M335"/>
  <c r="M334"/>
  <c r="M333"/>
  <c r="K329"/>
  <c r="J329"/>
  <c r="I329"/>
  <c r="H329"/>
  <c r="G329"/>
  <c r="M304"/>
  <c r="M303"/>
  <c r="M302"/>
  <c r="M301"/>
  <c r="M300"/>
  <c r="M299"/>
  <c r="M298"/>
  <c r="M297"/>
  <c r="M296"/>
  <c r="M295"/>
  <c r="M294"/>
  <c r="M293"/>
  <c r="M292"/>
  <c r="M291"/>
  <c r="M290"/>
  <c r="M289"/>
  <c r="K54"/>
  <c r="I54"/>
  <c r="F54"/>
  <c r="D54"/>
  <c r="L53"/>
  <c r="L52"/>
  <c r="L51"/>
  <c r="L50"/>
  <c r="J54"/>
  <c r="G54"/>
  <c r="E30"/>
  <c r="J29"/>
  <c r="F29" i="5" s="1"/>
  <c r="J28" i="1"/>
  <c r="F28" i="5" s="1"/>
  <c r="J27" i="1"/>
  <c r="F27" i="5" s="1"/>
  <c r="J26" i="1"/>
  <c r="F26" i="5" s="1"/>
  <c r="J25" i="1"/>
  <c r="F25" i="5" s="1"/>
  <c r="J23" i="1"/>
  <c r="F23" i="5" s="1"/>
  <c r="J22" i="1"/>
  <c r="F22" i="5" s="1"/>
  <c r="J21" i="1"/>
  <c r="F21" i="5" s="1"/>
  <c r="J20" i="1"/>
  <c r="F20" i="5" s="1"/>
  <c r="J19" i="1"/>
  <c r="F19" i="5" s="1"/>
  <c r="J18" i="1"/>
  <c r="F18" i="5" s="1"/>
  <c r="J17" i="1"/>
  <c r="F17" i="5" s="1"/>
  <c r="J16" i="1"/>
  <c r="F16" i="5" s="1"/>
  <c r="K14" i="1"/>
  <c r="I14"/>
  <c r="H14"/>
  <c r="G14"/>
  <c r="F14"/>
  <c r="E14"/>
  <c r="J13"/>
  <c r="F13" i="5" s="1"/>
  <c r="E11" i="24" s="1"/>
  <c r="J12" i="1"/>
  <c r="F12" i="5" s="1"/>
  <c r="E10" i="24" s="1"/>
  <c r="E9" i="29"/>
  <c r="BG229" i="4" l="1"/>
  <c r="AH229"/>
  <c r="AZ229"/>
  <c r="CQ223" i="1"/>
  <c r="CQ224" s="1"/>
  <c r="CQ225" s="1"/>
  <c r="CQ226" s="1"/>
  <c r="CQ227" s="1"/>
  <c r="CQ228" s="1"/>
  <c r="CQ229" s="1"/>
  <c r="CQ230" s="1"/>
  <c r="CQ231" s="1"/>
  <c r="CQ233" s="1"/>
  <c r="CQ237" s="1"/>
  <c r="CQ248" s="1"/>
  <c r="N10" i="2"/>
  <c r="N11"/>
  <c r="BQ164" i="1"/>
  <c r="BQ165" s="1"/>
  <c r="BQ166" s="1"/>
  <c r="BQ167" s="1"/>
  <c r="BQ168" s="1"/>
  <c r="BQ169" s="1"/>
  <c r="AQ72"/>
  <c r="AQ73" s="1"/>
  <c r="AQ74" s="1"/>
  <c r="AQ75" s="1"/>
  <c r="BQ196"/>
  <c r="G9"/>
  <c r="D7" i="24"/>
  <c r="K9" i="1"/>
  <c r="F7" i="24"/>
  <c r="O10" i="2"/>
  <c r="F9" i="1"/>
  <c r="C7" i="24"/>
  <c r="I9" i="1"/>
  <c r="E7" i="24"/>
  <c r="M11" i="2"/>
  <c r="D29" i="26"/>
  <c r="G43" i="27"/>
  <c r="E9" i="30"/>
  <c r="E10" i="31"/>
  <c r="D28" i="26"/>
  <c r="G42" i="27"/>
  <c r="N12" i="2"/>
  <c r="O12"/>
  <c r="L54" i="1"/>
  <c r="J14"/>
  <c r="H16" i="6"/>
  <c r="K21" i="24"/>
  <c r="F15" i="23"/>
  <c r="K18" i="25"/>
  <c r="H40" i="22"/>
  <c r="I10" i="21"/>
  <c r="I32" i="18"/>
  <c r="F14" i="16"/>
  <c r="C18" i="20"/>
  <c r="P15" i="15"/>
  <c r="E18" i="19"/>
  <c r="R41" i="13"/>
  <c r="F32" i="12"/>
  <c r="N34" i="11"/>
  <c r="G13" i="8"/>
  <c r="R22" i="7"/>
  <c r="F52" i="10"/>
  <c r="O52" s="1"/>
  <c r="L35" i="9"/>
  <c r="P34" i="5"/>
  <c r="S1" i="7"/>
  <c r="H1" i="22"/>
  <c r="A4" i="23"/>
  <c r="I1" i="21"/>
  <c r="E1" i="19"/>
  <c r="I1" i="17"/>
  <c r="F1" i="12"/>
  <c r="Q1" i="15"/>
  <c r="F1" i="16"/>
  <c r="O1" i="11"/>
  <c r="P1" i="10"/>
  <c r="G1"/>
  <c r="N1" i="9"/>
  <c r="G1" i="8"/>
  <c r="B10" s="1"/>
  <c r="A2" i="17"/>
  <c r="A2" i="18"/>
  <c r="A3" i="10"/>
  <c r="J3"/>
  <c r="N26" i="4"/>
  <c r="N236"/>
  <c r="AY228"/>
  <c r="AZ228"/>
  <c r="BI230"/>
  <c r="BH12"/>
  <c r="BH14"/>
  <c r="AP12"/>
  <c r="AP13"/>
  <c r="AP14"/>
  <c r="BH13"/>
  <c r="AP15"/>
  <c r="BH15"/>
  <c r="BI232"/>
  <c r="BK228"/>
  <c r="AK228"/>
  <c r="AN228"/>
  <c r="F12" i="6"/>
  <c r="H12"/>
  <c r="M51" i="1"/>
  <c r="M52"/>
  <c r="M53"/>
  <c r="M329"/>
  <c r="M373"/>
  <c r="B12" i="6"/>
  <c r="I8"/>
  <c r="I12" s="1"/>
  <c r="L10"/>
  <c r="A1" i="39"/>
  <c r="B50" i="3"/>
  <c r="M50" i="1"/>
  <c r="K10" i="6"/>
  <c r="L18" i="2"/>
  <c r="M374" i="4"/>
  <c r="L9" i="6"/>
  <c r="K11"/>
  <c r="K9"/>
  <c r="L11"/>
  <c r="G12"/>
  <c r="L1" i="2"/>
  <c r="I4"/>
  <c r="D12" i="6"/>
  <c r="E12"/>
  <c r="H1"/>
  <c r="M1" i="4"/>
  <c r="P1" i="5"/>
  <c r="C3" i="32" s="1"/>
  <c r="J11" i="5"/>
  <c r="J13"/>
  <c r="Q13" s="1"/>
  <c r="J17"/>
  <c r="J21"/>
  <c r="J23"/>
  <c r="J25"/>
  <c r="J27"/>
  <c r="Q27" s="1"/>
  <c r="R27"/>
  <c r="J19"/>
  <c r="J22"/>
  <c r="C42" i="3"/>
  <c r="G54" i="27" s="1"/>
  <c r="J12" i="5"/>
  <c r="Q12" s="1"/>
  <c r="J28"/>
  <c r="Q28" s="1"/>
  <c r="B42" i="3"/>
  <c r="AE25" i="4"/>
  <c r="BC10"/>
  <c r="AE13"/>
  <c r="AE15"/>
  <c r="AE17"/>
  <c r="AE19"/>
  <c r="AE21"/>
  <c r="AE23"/>
  <c r="BS25"/>
  <c r="BT25" s="1"/>
  <c r="BR231"/>
  <c r="BG231" s="1"/>
  <c r="BR235"/>
  <c r="BG235" s="1"/>
  <c r="AA13"/>
  <c r="AA15"/>
  <c r="AA17"/>
  <c r="AA19"/>
  <c r="AA21"/>
  <c r="AA23"/>
  <c r="AA25"/>
  <c r="BS228"/>
  <c r="BS229"/>
  <c r="BS233"/>
  <c r="BT233" s="1"/>
  <c r="BS13"/>
  <c r="BS15"/>
  <c r="BA15" s="1"/>
  <c r="BS17"/>
  <c r="BT17" s="1"/>
  <c r="BS19"/>
  <c r="BT19" s="1"/>
  <c r="BS21"/>
  <c r="BT21" s="1"/>
  <c r="BS23"/>
  <c r="BT23" s="1"/>
  <c r="K8" i="6"/>
  <c r="C12"/>
  <c r="P12" i="5"/>
  <c r="R12"/>
  <c r="P13"/>
  <c r="R13"/>
  <c r="O27"/>
  <c r="Q29"/>
  <c r="P27"/>
  <c r="M28"/>
  <c r="P28"/>
  <c r="P29"/>
  <c r="BI16" i="4"/>
  <c r="BI18"/>
  <c r="BI20"/>
  <c r="BK22"/>
  <c r="BI24"/>
  <c r="BD12"/>
  <c r="BK17"/>
  <c r="AD18"/>
  <c r="AB18"/>
  <c r="Z18"/>
  <c r="BK21"/>
  <c r="AD22"/>
  <c r="AB22"/>
  <c r="Z22"/>
  <c r="BK25"/>
  <c r="BS230"/>
  <c r="BT230" s="1"/>
  <c r="BR230"/>
  <c r="BG230" s="1"/>
  <c r="BX231"/>
  <c r="BS234"/>
  <c r="BT234" s="1"/>
  <c r="BR234"/>
  <c r="BG234" s="1"/>
  <c r="BX235"/>
  <c r="AC18"/>
  <c r="AC22"/>
  <c r="AD14"/>
  <c r="AB14"/>
  <c r="Z14"/>
  <c r="AD16"/>
  <c r="AB16"/>
  <c r="Z16"/>
  <c r="AD20"/>
  <c r="AB20"/>
  <c r="Z20"/>
  <c r="BK23"/>
  <c r="AD24"/>
  <c r="AB24"/>
  <c r="Z24"/>
  <c r="AD13"/>
  <c r="AB13"/>
  <c r="Z13"/>
  <c r="AD15"/>
  <c r="AB15"/>
  <c r="Z15"/>
  <c r="AD17"/>
  <c r="AB17"/>
  <c r="Z17"/>
  <c r="AD19"/>
  <c r="AB19"/>
  <c r="Z19"/>
  <c r="AD21"/>
  <c r="AB21"/>
  <c r="Z21"/>
  <c r="AD23"/>
  <c r="AB23"/>
  <c r="Z23"/>
  <c r="AD25"/>
  <c r="AB25"/>
  <c r="Z25"/>
  <c r="BX229"/>
  <c r="BS232"/>
  <c r="BT232" s="1"/>
  <c r="BR232"/>
  <c r="BG232" s="1"/>
  <c r="BX233"/>
  <c r="AC14"/>
  <c r="AC16"/>
  <c r="AC20"/>
  <c r="AC24"/>
  <c r="AC13"/>
  <c r="BS14"/>
  <c r="BA14" s="1"/>
  <c r="AA14"/>
  <c r="AE14"/>
  <c r="AC15"/>
  <c r="BS16"/>
  <c r="BT16" s="1"/>
  <c r="AA16"/>
  <c r="AE16"/>
  <c r="AC17"/>
  <c r="BS18"/>
  <c r="BT18" s="1"/>
  <c r="AA18"/>
  <c r="AE18"/>
  <c r="AC19"/>
  <c r="BS20"/>
  <c r="BT20" s="1"/>
  <c r="AA20"/>
  <c r="AE20"/>
  <c r="AC21"/>
  <c r="BS22"/>
  <c r="BT22" s="1"/>
  <c r="AA22"/>
  <c r="AE22"/>
  <c r="AC23"/>
  <c r="BS24"/>
  <c r="BT24" s="1"/>
  <c r="AA24"/>
  <c r="AE24"/>
  <c r="AC25"/>
  <c r="AO229"/>
  <c r="AO233"/>
  <c r="T13"/>
  <c r="BQ13"/>
  <c r="T14"/>
  <c r="BQ14"/>
  <c r="AY14" s="1"/>
  <c r="T15"/>
  <c r="BQ15"/>
  <c r="AY15" s="1"/>
  <c r="T16"/>
  <c r="BQ16"/>
  <c r="BR16" s="1"/>
  <c r="T17"/>
  <c r="BQ17"/>
  <c r="BR17" s="1"/>
  <c r="T18"/>
  <c r="BQ18"/>
  <c r="BR18" s="1"/>
  <c r="T19"/>
  <c r="BQ19"/>
  <c r="BR19" s="1"/>
  <c r="T20"/>
  <c r="BQ20"/>
  <c r="BR20" s="1"/>
  <c r="T21"/>
  <c r="BQ21"/>
  <c r="BR21" s="1"/>
  <c r="T22"/>
  <c r="BQ22"/>
  <c r="BR22" s="1"/>
  <c r="T23"/>
  <c r="BQ23"/>
  <c r="BR23" s="1"/>
  <c r="T24"/>
  <c r="BQ24"/>
  <c r="BR24" s="1"/>
  <c r="T25"/>
  <c r="BQ25"/>
  <c r="BR25" s="1"/>
  <c r="AQ229"/>
  <c r="AQ231"/>
  <c r="AQ233"/>
  <c r="AQ235"/>
  <c r="M10" i="2"/>
  <c r="H9" i="1"/>
  <c r="J9"/>
  <c r="E54"/>
  <c r="AK229" i="4" l="1"/>
  <c r="AN229"/>
  <c r="BC229"/>
  <c r="BF229"/>
  <c r="BT229"/>
  <c r="BA229"/>
  <c r="AI229"/>
  <c r="BF228"/>
  <c r="CQ257" i="1"/>
  <c r="CQ258" s="1"/>
  <c r="CQ259" s="1"/>
  <c r="CQ260" s="1"/>
  <c r="CQ261" s="1"/>
  <c r="CQ262" s="1"/>
  <c r="BQ170"/>
  <c r="BQ171"/>
  <c r="AQ76"/>
  <c r="AQ77" s="1"/>
  <c r="AQ78" s="1"/>
  <c r="AQ79" s="1"/>
  <c r="AQ80" s="1"/>
  <c r="AQ81" s="1"/>
  <c r="AQ82" s="1"/>
  <c r="AQ83" s="1"/>
  <c r="AQ84" s="1"/>
  <c r="AQ85" s="1"/>
  <c r="AQ86" s="1"/>
  <c r="AQ87" s="1"/>
  <c r="AQ88" s="1"/>
  <c r="AQ89" s="1"/>
  <c r="AQ90" s="1"/>
  <c r="AQ91" s="1"/>
  <c r="AQ92" s="1"/>
  <c r="BQ211"/>
  <c r="BQ212" s="1"/>
  <c r="D54" i="27"/>
  <c r="A2" i="8"/>
  <c r="A1" i="30" s="1"/>
  <c r="B2" i="27"/>
  <c r="F11" i="29" s="1"/>
  <c r="H11" i="30" s="1"/>
  <c r="K12" i="31" s="1"/>
  <c r="M54" i="1"/>
  <c r="H54"/>
  <c r="M12" i="2"/>
  <c r="A1" i="23"/>
  <c r="A2" i="22"/>
  <c r="A27" i="13"/>
  <c r="A2" i="12"/>
  <c r="A2" i="21"/>
  <c r="A2" i="15"/>
  <c r="A2" i="16"/>
  <c r="A1" i="13"/>
  <c r="A2" i="19"/>
  <c r="A14" i="13"/>
  <c r="A2" i="11"/>
  <c r="A2" i="9"/>
  <c r="AY13" i="4"/>
  <c r="BR13"/>
  <c r="BA13"/>
  <c r="BC228"/>
  <c r="BI21"/>
  <c r="BI25"/>
  <c r="AO235"/>
  <c r="BK15"/>
  <c r="BD15"/>
  <c r="BK13"/>
  <c r="BD13"/>
  <c r="BK14"/>
  <c r="BD14"/>
  <c r="BT228"/>
  <c r="AI228"/>
  <c r="BA228"/>
  <c r="BK24"/>
  <c r="BK20"/>
  <c r="BI13"/>
  <c r="BI22"/>
  <c r="BI19"/>
  <c r="BI14"/>
  <c r="BI17"/>
  <c r="BK16"/>
  <c r="BI23"/>
  <c r="BK18"/>
  <c r="BI15"/>
  <c r="K12" i="6"/>
  <c r="C6" i="5"/>
  <c r="L8" i="6"/>
  <c r="L12" s="1"/>
  <c r="A2" i="7"/>
  <c r="A2" i="6"/>
  <c r="AO231" i="4"/>
  <c r="BK19"/>
  <c r="BR14"/>
  <c r="AO14" s="1"/>
  <c r="AG14"/>
  <c r="BT14"/>
  <c r="AI14"/>
  <c r="BT15"/>
  <c r="AI15"/>
  <c r="BR15"/>
  <c r="AO15" s="1"/>
  <c r="AG15"/>
  <c r="AG13"/>
  <c r="BT13"/>
  <c r="AI13"/>
  <c r="O29" i="5"/>
  <c r="C43" i="3"/>
  <c r="G55" i="27" s="1"/>
  <c r="O28" i="5"/>
  <c r="C45" i="3"/>
  <c r="G57" i="27" s="1"/>
  <c r="R29" i="5"/>
  <c r="R28"/>
  <c r="BG25" i="4"/>
  <c r="AO25"/>
  <c r="BG23"/>
  <c r="AO23"/>
  <c r="BG21"/>
  <c r="AO21"/>
  <c r="BG19"/>
  <c r="AO19"/>
  <c r="BG17"/>
  <c r="AO17"/>
  <c r="AO232"/>
  <c r="AO230"/>
  <c r="AQ25"/>
  <c r="AQ21"/>
  <c r="AQ17"/>
  <c r="AQ22"/>
  <c r="AQ18"/>
  <c r="AQ14"/>
  <c r="BG24"/>
  <c r="AO24"/>
  <c r="BG22"/>
  <c r="AO22"/>
  <c r="BG20"/>
  <c r="AO20"/>
  <c r="BG18"/>
  <c r="AO18"/>
  <c r="BG16"/>
  <c r="AO16"/>
  <c r="BX234"/>
  <c r="AQ234"/>
  <c r="BX232"/>
  <c r="BX230"/>
  <c r="AQ230"/>
  <c r="AQ23"/>
  <c r="AQ19"/>
  <c r="AQ15"/>
  <c r="AQ13"/>
  <c r="AO234"/>
  <c r="AQ24"/>
  <c r="AQ20"/>
  <c r="AQ16"/>
  <c r="AQ232"/>
  <c r="AT229" l="1"/>
  <c r="AU229" s="1"/>
  <c r="AX229" s="1"/>
  <c r="BL229"/>
  <c r="BM229" s="1"/>
  <c r="BP229" s="1"/>
  <c r="AJ229"/>
  <c r="BB229"/>
  <c r="CQ263" i="1"/>
  <c r="CQ264" s="1"/>
  <c r="H62" i="27"/>
  <c r="G26" i="33"/>
  <c r="G26" i="34" s="1"/>
  <c r="I13" i="35" s="1"/>
  <c r="H153" i="37"/>
  <c r="CQ265" i="1"/>
  <c r="BQ172"/>
  <c r="BQ173" s="1"/>
  <c r="BQ174" s="1"/>
  <c r="AQ93"/>
  <c r="AQ94" s="1"/>
  <c r="AQ95" s="1"/>
  <c r="AQ96" s="1"/>
  <c r="AQ97" s="1"/>
  <c r="AQ98" s="1"/>
  <c r="AQ99" s="1"/>
  <c r="AQ100" s="1"/>
  <c r="AQ101" s="1"/>
  <c r="AQ102" s="1"/>
  <c r="R49" i="10"/>
  <c r="B31" i="3" s="1"/>
  <c r="J32" i="32" s="1"/>
  <c r="I49" i="10"/>
  <c r="B30" i="3" s="1"/>
  <c r="J31" i="32" s="1"/>
  <c r="D32" i="26"/>
  <c r="A1" i="29"/>
  <c r="A1" i="31" s="1"/>
  <c r="N9" i="2"/>
  <c r="AJ13" i="4"/>
  <c r="BB13"/>
  <c r="AH13"/>
  <c r="AK13" s="1"/>
  <c r="AZ13"/>
  <c r="AH15"/>
  <c r="AK15" s="1"/>
  <c r="AZ15"/>
  <c r="AJ15"/>
  <c r="BB15"/>
  <c r="AJ14"/>
  <c r="BB14"/>
  <c r="AH14"/>
  <c r="AN14" s="1"/>
  <c r="AZ14"/>
  <c r="BC14" s="1"/>
  <c r="BB228"/>
  <c r="AJ228"/>
  <c r="BG14"/>
  <c r="AO13"/>
  <c r="BG13"/>
  <c r="BG15"/>
  <c r="O9" i="2"/>
  <c r="C8" i="3"/>
  <c r="K9" i="32" s="1"/>
  <c r="B8" i="3"/>
  <c r="J9" i="32" s="1"/>
  <c r="AK14" i="4" l="1"/>
  <c r="CQ266" i="1"/>
  <c r="BQ175"/>
  <c r="BQ176" s="1"/>
  <c r="BQ177" s="1"/>
  <c r="BQ178" s="1"/>
  <c r="BQ179" s="1"/>
  <c r="BQ180" s="1"/>
  <c r="BQ181" s="1"/>
  <c r="AQ103"/>
  <c r="AQ104" s="1"/>
  <c r="AQ105" s="1"/>
  <c r="AQ106" s="1"/>
  <c r="AQ107" s="1"/>
  <c r="AQ108" s="1"/>
  <c r="D43" i="27"/>
  <c r="C29" i="26"/>
  <c r="C28"/>
  <c r="D42" i="27"/>
  <c r="BF14" i="4"/>
  <c r="BL14" s="1"/>
  <c r="BM14" s="1"/>
  <c r="BP14" s="1"/>
  <c r="D9" i="30"/>
  <c r="D10" i="31"/>
  <c r="C7" i="26"/>
  <c r="D20" i="27"/>
  <c r="D7" i="26"/>
  <c r="G20" i="27"/>
  <c r="M9" i="2"/>
  <c r="AN13" i="4"/>
  <c r="AT13" s="1"/>
  <c r="AU13" s="1"/>
  <c r="AX13" s="1"/>
  <c r="AN15"/>
  <c r="AT15" s="1"/>
  <c r="AU15" s="1"/>
  <c r="AX15" s="1"/>
  <c r="AT14"/>
  <c r="AU14" s="1"/>
  <c r="AX14" s="1"/>
  <c r="AX22"/>
  <c r="AX18"/>
  <c r="AX20"/>
  <c r="AX16"/>
  <c r="AX25"/>
  <c r="AX21"/>
  <c r="AX17"/>
  <c r="BC22"/>
  <c r="BF22"/>
  <c r="BF19"/>
  <c r="BC19"/>
  <c r="BC24"/>
  <c r="BF24"/>
  <c r="BC20"/>
  <c r="BF20"/>
  <c r="BC16"/>
  <c r="BF16"/>
  <c r="BF25"/>
  <c r="BC25"/>
  <c r="BF17"/>
  <c r="BC17"/>
  <c r="BC18"/>
  <c r="BF18"/>
  <c r="BF21"/>
  <c r="BC21"/>
  <c r="BF23"/>
  <c r="BC23"/>
  <c r="BF15"/>
  <c r="BC15"/>
  <c r="BF13"/>
  <c r="BC13"/>
  <c r="CQ267" i="1" l="1"/>
  <c r="CQ268" s="1"/>
  <c r="CQ269" s="1"/>
  <c r="AQ109"/>
  <c r="AQ110" s="1"/>
  <c r="AQ111" s="1"/>
  <c r="AQ112" s="1"/>
  <c r="AQ113" s="1"/>
  <c r="AQ114" s="1"/>
  <c r="AQ115" s="1"/>
  <c r="AQ116" s="1"/>
  <c r="AQ117" s="1"/>
  <c r="AQ118" s="1"/>
  <c r="BQ182"/>
  <c r="BL18" i="4"/>
  <c r="BM18" s="1"/>
  <c r="BP18" s="1"/>
  <c r="BL16"/>
  <c r="BM16" s="1"/>
  <c r="BP16" s="1"/>
  <c r="BL20"/>
  <c r="BM20" s="1"/>
  <c r="BP20" s="1"/>
  <c r="BL24"/>
  <c r="BM24" s="1"/>
  <c r="BP24" s="1"/>
  <c r="BL19"/>
  <c r="BM19" s="1"/>
  <c r="BP19" s="1"/>
  <c r="BL13"/>
  <c r="BM13" s="1"/>
  <c r="BP13" s="1"/>
  <c r="AX24"/>
  <c r="BL15"/>
  <c r="BM15" s="1"/>
  <c r="BP15" s="1"/>
  <c r="BL23"/>
  <c r="BM23" s="1"/>
  <c r="BP23" s="1"/>
  <c r="AX23"/>
  <c r="BL21"/>
  <c r="BM21" s="1"/>
  <c r="BP21" s="1"/>
  <c r="BL17"/>
  <c r="BM17" s="1"/>
  <c r="BP17" s="1"/>
  <c r="BL25"/>
  <c r="BM25" s="1"/>
  <c r="BP25" s="1"/>
  <c r="AX19"/>
  <c r="BL22"/>
  <c r="BM22" s="1"/>
  <c r="BP22" s="1"/>
  <c r="CQ270" i="1" l="1"/>
  <c r="CQ271" s="1"/>
  <c r="AQ119"/>
  <c r="AQ120" s="1"/>
  <c r="AQ121" s="1"/>
  <c r="AQ122" s="1"/>
  <c r="AQ123" s="1"/>
  <c r="AQ124" s="1"/>
  <c r="AQ125" s="1"/>
  <c r="AQ126" s="1"/>
  <c r="AQ127" s="1"/>
  <c r="AQ128" s="1"/>
  <c r="AQ129" s="1"/>
  <c r="AQ130" s="1"/>
  <c r="AQ131" s="1"/>
  <c r="AQ132" s="1"/>
  <c r="AQ133" s="1"/>
  <c r="AQ134" s="1"/>
  <c r="AQ135" s="1"/>
  <c r="AQ136" s="1"/>
  <c r="AQ137" s="1"/>
  <c r="AQ138" s="1"/>
  <c r="BQ184"/>
  <c r="BQ185" s="1"/>
  <c r="BQ183"/>
  <c r="F12" i="4"/>
  <c r="T12"/>
  <c r="AC12"/>
  <c r="Z12"/>
  <c r="AE12"/>
  <c r="AB12"/>
  <c r="E12"/>
  <c r="AA12"/>
  <c r="AD12"/>
  <c r="BK12"/>
  <c r="BS12"/>
  <c r="BQ12"/>
  <c r="AY12" s="1"/>
  <c r="AQ12"/>
  <c r="BI12"/>
  <c r="F366" l="1"/>
  <c r="D366"/>
  <c r="G366"/>
  <c r="E366"/>
  <c r="I366"/>
  <c r="H366"/>
  <c r="AQ139" i="1"/>
  <c r="AQ140" s="1"/>
  <c r="AQ141" s="1"/>
  <c r="AQ142" s="1"/>
  <c r="AQ143" s="1"/>
  <c r="AQ144" s="1"/>
  <c r="AQ145" s="1"/>
  <c r="AQ146" s="1"/>
  <c r="AQ147" s="1"/>
  <c r="AQ148" s="1"/>
  <c r="AQ149" s="1"/>
  <c r="AQ150" s="1"/>
  <c r="AQ151" s="1"/>
  <c r="AQ152" s="1"/>
  <c r="AQ153" s="1"/>
  <c r="AQ154" s="1"/>
  <c r="AQ155" s="1"/>
  <c r="AQ156" s="1"/>
  <c r="AQ157" s="1"/>
  <c r="AQ158" s="1"/>
  <c r="AQ159" s="1"/>
  <c r="AQ160" s="1"/>
  <c r="AQ161" s="1"/>
  <c r="AQ162"/>
  <c r="AQ163" s="1"/>
  <c r="BQ186"/>
  <c r="BQ187" s="1"/>
  <c r="BQ189" s="1"/>
  <c r="AQ164"/>
  <c r="AQ165" s="1"/>
  <c r="AQ166" s="1"/>
  <c r="AQ167" s="1"/>
  <c r="AQ168" s="1"/>
  <c r="AQ169" s="1"/>
  <c r="CA12" i="4"/>
  <c r="BW12"/>
  <c r="BA12"/>
  <c r="BR12"/>
  <c r="BG12" s="1"/>
  <c r="AG12"/>
  <c r="AI12"/>
  <c r="BT12"/>
  <c r="BM366" l="1"/>
  <c r="BX366"/>
  <c r="BC366"/>
  <c r="AG366"/>
  <c r="BH366"/>
  <c r="AP366"/>
  <c r="AI366"/>
  <c r="BP366"/>
  <c r="AK366"/>
  <c r="BL366"/>
  <c r="AU366"/>
  <c r="AT366"/>
  <c r="AY366"/>
  <c r="AN366"/>
  <c r="BB366"/>
  <c r="AJ366"/>
  <c r="BK366"/>
  <c r="BF366"/>
  <c r="AH366"/>
  <c r="AX366"/>
  <c r="AF366"/>
  <c r="BA366"/>
  <c r="AZ366"/>
  <c r="K366"/>
  <c r="L366"/>
  <c r="N366"/>
  <c r="M366"/>
  <c r="J366"/>
  <c r="O366"/>
  <c r="BQ366" s="1"/>
  <c r="BR366" s="1"/>
  <c r="C28" i="18"/>
  <c r="J28"/>
  <c r="H28"/>
  <c r="B28"/>
  <c r="F28"/>
  <c r="G28"/>
  <c r="K28"/>
  <c r="I28"/>
  <c r="BJ366" i="4"/>
  <c r="CA366"/>
  <c r="BW366"/>
  <c r="BQ192" i="1"/>
  <c r="BQ193" s="1"/>
  <c r="BQ194" s="1"/>
  <c r="AQ170"/>
  <c r="I347" i="4"/>
  <c r="AJ12"/>
  <c r="BB12"/>
  <c r="AZ12"/>
  <c r="BC12" s="1"/>
  <c r="AH12"/>
  <c r="AO12"/>
  <c r="BS366" l="1"/>
  <c r="BT366" s="1"/>
  <c r="BU366"/>
  <c r="AO366" s="1"/>
  <c r="BY366"/>
  <c r="BZ366" s="1"/>
  <c r="AQ171" i="1"/>
  <c r="AQ172" s="1"/>
  <c r="AQ173" s="1"/>
  <c r="AQ174" s="1"/>
  <c r="AQ175" s="1"/>
  <c r="AQ176" s="1"/>
  <c r="AQ177" s="1"/>
  <c r="AQ178" s="1"/>
  <c r="AQ179" s="1"/>
  <c r="AQ180" s="1"/>
  <c r="AQ181" s="1"/>
  <c r="BQ197"/>
  <c r="BQ216" s="1"/>
  <c r="BQ220" s="1"/>
  <c r="BQ221" s="1"/>
  <c r="BQ224" s="1"/>
  <c r="BQ231" s="1"/>
  <c r="BQ247" s="1"/>
  <c r="BQ268" s="1"/>
  <c r="BQ269" s="1"/>
  <c r="AQ182"/>
  <c r="AQ183" s="1"/>
  <c r="G347" i="4"/>
  <c r="F347"/>
  <c r="BX347"/>
  <c r="AF347"/>
  <c r="E347"/>
  <c r="BW347" s="1"/>
  <c r="U347"/>
  <c r="X347"/>
  <c r="BV347" s="1"/>
  <c r="D347"/>
  <c r="H347"/>
  <c r="O347" s="1"/>
  <c r="Y347"/>
  <c r="BF12"/>
  <c r="BL12" s="1"/>
  <c r="AN12"/>
  <c r="AK12"/>
  <c r="BG366" l="1"/>
  <c r="AQ366"/>
  <c r="BI366"/>
  <c r="AS366"/>
  <c r="F9" i="18"/>
  <c r="G9"/>
  <c r="C9"/>
  <c r="H9"/>
  <c r="I9" s="1"/>
  <c r="B9"/>
  <c r="AQ184" i="1"/>
  <c r="BH347" i="4"/>
  <c r="AB347"/>
  <c r="BS347"/>
  <c r="BT347" s="1"/>
  <c r="Z347"/>
  <c r="AA347"/>
  <c r="K347"/>
  <c r="AC347"/>
  <c r="AE347"/>
  <c r="BQ347"/>
  <c r="BR347" s="1"/>
  <c r="BJ347"/>
  <c r="AD347"/>
  <c r="CA347"/>
  <c r="BU347"/>
  <c r="BK347" s="1"/>
  <c r="AP347"/>
  <c r="BY347"/>
  <c r="BZ347" s="1"/>
  <c r="L347"/>
  <c r="J347"/>
  <c r="U349"/>
  <c r="H348"/>
  <c r="G348"/>
  <c r="U348"/>
  <c r="F348"/>
  <c r="D348"/>
  <c r="I348"/>
  <c r="X348"/>
  <c r="BV348" s="1"/>
  <c r="E348"/>
  <c r="Y348"/>
  <c r="AQ347"/>
  <c r="AT12"/>
  <c r="AU12" s="1"/>
  <c r="BM12"/>
  <c r="J9" i="18" l="1"/>
  <c r="C10"/>
  <c r="B10"/>
  <c r="H10"/>
  <c r="I10" s="1"/>
  <c r="F10"/>
  <c r="G10"/>
  <c r="AS347" i="4"/>
  <c r="AQ185" i="1"/>
  <c r="AQ186" s="1"/>
  <c r="AQ187" s="1"/>
  <c r="AQ188" s="1"/>
  <c r="AO347" i="4"/>
  <c r="BI347"/>
  <c r="BG347"/>
  <c r="G349"/>
  <c r="D349"/>
  <c r="M347"/>
  <c r="AJ347" s="1"/>
  <c r="I349"/>
  <c r="X349"/>
  <c r="BV349" s="1"/>
  <c r="Y349"/>
  <c r="E349"/>
  <c r="CA349" s="1"/>
  <c r="H349"/>
  <c r="L349" s="1"/>
  <c r="F349"/>
  <c r="AD348"/>
  <c r="AC348"/>
  <c r="Z348"/>
  <c r="AA348"/>
  <c r="AB348"/>
  <c r="AE348"/>
  <c r="J348"/>
  <c r="K348"/>
  <c r="O348"/>
  <c r="AP348" s="1"/>
  <c r="L348"/>
  <c r="BW348"/>
  <c r="CA348"/>
  <c r="AF348"/>
  <c r="BJ348" s="1"/>
  <c r="BX348"/>
  <c r="BP12"/>
  <c r="J10" i="18" l="1"/>
  <c r="K10" s="1"/>
  <c r="K9"/>
  <c r="G11"/>
  <c r="F11"/>
  <c r="B11"/>
  <c r="H11"/>
  <c r="I11" s="1"/>
  <c r="J11" s="1"/>
  <c r="K11" s="1"/>
  <c r="C11"/>
  <c r="AQ189" i="1"/>
  <c r="AQ190" s="1"/>
  <c r="AQ191" s="1"/>
  <c r="AQ192" s="1"/>
  <c r="AQ193" s="1"/>
  <c r="AQ194" s="1"/>
  <c r="AQ195" s="1"/>
  <c r="BX349" i="4"/>
  <c r="AI347"/>
  <c r="AH347"/>
  <c r="BW349"/>
  <c r="AC349"/>
  <c r="AG347"/>
  <c r="AE349"/>
  <c r="N347"/>
  <c r="AZ347" s="1"/>
  <c r="J349"/>
  <c r="M349" s="1"/>
  <c r="Z349"/>
  <c r="AD349"/>
  <c r="K349"/>
  <c r="AB349"/>
  <c r="AA349"/>
  <c r="O349"/>
  <c r="BS349" s="1"/>
  <c r="BT349" s="1"/>
  <c r="M348"/>
  <c r="H350"/>
  <c r="F351"/>
  <c r="U351"/>
  <c r="X361"/>
  <c r="BV361" s="1"/>
  <c r="X353"/>
  <c r="BV353" s="1"/>
  <c r="I351"/>
  <c r="H351"/>
  <c r="E363"/>
  <c r="G352"/>
  <c r="D353"/>
  <c r="D359"/>
  <c r="H354"/>
  <c r="G354"/>
  <c r="X352"/>
  <c r="BV352" s="1"/>
  <c r="H363"/>
  <c r="I365"/>
  <c r="Y361"/>
  <c r="H359"/>
  <c r="D350"/>
  <c r="X357"/>
  <c r="BV357" s="1"/>
  <c r="Y358"/>
  <c r="X355"/>
  <c r="BV355" s="1"/>
  <c r="X356"/>
  <c r="BV356" s="1"/>
  <c r="G363"/>
  <c r="E361"/>
  <c r="E350"/>
  <c r="I357"/>
  <c r="Y354"/>
  <c r="H355"/>
  <c r="I353"/>
  <c r="G356"/>
  <c r="H358"/>
  <c r="Y359"/>
  <c r="X358"/>
  <c r="BV358" s="1"/>
  <c r="E356"/>
  <c r="I364"/>
  <c r="G365"/>
  <c r="Y352"/>
  <c r="U354"/>
  <c r="X360"/>
  <c r="BV360" s="1"/>
  <c r="I352"/>
  <c r="I355"/>
  <c r="G360"/>
  <c r="E351"/>
  <c r="D351"/>
  <c r="U353"/>
  <c r="I363"/>
  <c r="F363"/>
  <c r="F355"/>
  <c r="U358"/>
  <c r="F360"/>
  <c r="X359"/>
  <c r="BV359" s="1"/>
  <c r="U350"/>
  <c r="H365"/>
  <c r="Y351"/>
  <c r="U356"/>
  <c r="G350"/>
  <c r="H364"/>
  <c r="G361"/>
  <c r="U360"/>
  <c r="E355"/>
  <c r="G357"/>
  <c r="I359"/>
  <c r="F354"/>
  <c r="D361"/>
  <c r="Y355"/>
  <c r="E358"/>
  <c r="F359"/>
  <c r="U359"/>
  <c r="X351"/>
  <c r="BV351" s="1"/>
  <c r="F364"/>
  <c r="Y356"/>
  <c r="H357"/>
  <c r="F357"/>
  <c r="U357"/>
  <c r="D356"/>
  <c r="F365"/>
  <c r="G358"/>
  <c r="I361"/>
  <c r="I356"/>
  <c r="U355"/>
  <c r="D357"/>
  <c r="I358"/>
  <c r="X350"/>
  <c r="BV350" s="1"/>
  <c r="F361"/>
  <c r="U361"/>
  <c r="Y357"/>
  <c r="D354"/>
  <c r="G359"/>
  <c r="D360"/>
  <c r="E352"/>
  <c r="E364"/>
  <c r="D358"/>
  <c r="X354"/>
  <c r="BV354" s="1"/>
  <c r="F358"/>
  <c r="G351"/>
  <c r="E365"/>
  <c r="F353"/>
  <c r="D365"/>
  <c r="D352"/>
  <c r="Y350"/>
  <c r="H352"/>
  <c r="G355"/>
  <c r="I350"/>
  <c r="I354"/>
  <c r="H361"/>
  <c r="E353"/>
  <c r="F350"/>
  <c r="E357"/>
  <c r="E359"/>
  <c r="F352"/>
  <c r="H353"/>
  <c r="Y360"/>
  <c r="D355"/>
  <c r="F356"/>
  <c r="D364"/>
  <c r="D363"/>
  <c r="E354"/>
  <c r="BS348"/>
  <c r="BT348" s="1"/>
  <c r="BY348"/>
  <c r="BZ348" s="1"/>
  <c r="BU348"/>
  <c r="AS348" s="1"/>
  <c r="BQ348"/>
  <c r="BR348" s="1"/>
  <c r="Y353"/>
  <c r="BH348"/>
  <c r="AX12"/>
  <c r="BX228"/>
  <c r="AQ228"/>
  <c r="BI228"/>
  <c r="BH228"/>
  <c r="AP228"/>
  <c r="G19" i="18" l="1"/>
  <c r="F19"/>
  <c r="H19"/>
  <c r="C19"/>
  <c r="I19"/>
  <c r="J19" s="1"/>
  <c r="K19" s="1"/>
  <c r="B19"/>
  <c r="C27"/>
  <c r="I27"/>
  <c r="B27"/>
  <c r="H27"/>
  <c r="J27"/>
  <c r="G27"/>
  <c r="K27"/>
  <c r="F27"/>
  <c r="C12"/>
  <c r="B12"/>
  <c r="H12"/>
  <c r="I12" s="1"/>
  <c r="G12"/>
  <c r="F12"/>
  <c r="G21"/>
  <c r="F21"/>
  <c r="B21"/>
  <c r="C21"/>
  <c r="H21"/>
  <c r="I21" s="1"/>
  <c r="J21" s="1"/>
  <c r="K21" s="1"/>
  <c r="G17"/>
  <c r="F17"/>
  <c r="B17"/>
  <c r="C17"/>
  <c r="H17"/>
  <c r="I17" s="1"/>
  <c r="J17" s="1"/>
  <c r="K17" s="1"/>
  <c r="C22"/>
  <c r="B22"/>
  <c r="F22"/>
  <c r="C14"/>
  <c r="B14"/>
  <c r="H14"/>
  <c r="I14" s="1"/>
  <c r="J14" s="1"/>
  <c r="K14" s="1"/>
  <c r="F14"/>
  <c r="G14"/>
  <c r="C16"/>
  <c r="B16"/>
  <c r="H16"/>
  <c r="I16" s="1"/>
  <c r="J16" s="1"/>
  <c r="K16" s="1"/>
  <c r="G16"/>
  <c r="F16"/>
  <c r="C18"/>
  <c r="B18"/>
  <c r="H18"/>
  <c r="I18" s="1"/>
  <c r="J18" s="1"/>
  <c r="K18" s="1"/>
  <c r="F18"/>
  <c r="G15"/>
  <c r="F15"/>
  <c r="H15"/>
  <c r="I15" s="1"/>
  <c r="J15" s="1"/>
  <c r="K15" s="1"/>
  <c r="B15"/>
  <c r="C26"/>
  <c r="I26"/>
  <c r="B26"/>
  <c r="H26"/>
  <c r="J26"/>
  <c r="G26"/>
  <c r="K26"/>
  <c r="F26"/>
  <c r="C25"/>
  <c r="I25"/>
  <c r="B25"/>
  <c r="H25"/>
  <c r="J25"/>
  <c r="G25"/>
  <c r="K25"/>
  <c r="F25"/>
  <c r="C20"/>
  <c r="B20"/>
  <c r="H20"/>
  <c r="I20" s="1"/>
  <c r="J20" s="1"/>
  <c r="K20" s="1"/>
  <c r="G20"/>
  <c r="F20"/>
  <c r="G23"/>
  <c r="F23"/>
  <c r="H23"/>
  <c r="I23" s="1"/>
  <c r="J23" s="1"/>
  <c r="K23" s="1"/>
  <c r="C23"/>
  <c r="B23"/>
  <c r="G13"/>
  <c r="F13"/>
  <c r="B13"/>
  <c r="H13"/>
  <c r="I13" s="1"/>
  <c r="J13" s="1"/>
  <c r="K13" s="1"/>
  <c r="C13"/>
  <c r="BA347" i="4"/>
  <c r="AQ196" i="1"/>
  <c r="AQ197" s="1"/>
  <c r="AQ198" s="1"/>
  <c r="AQ199" s="1"/>
  <c r="AQ200" s="1"/>
  <c r="AQ201" s="1"/>
  <c r="AQ202" s="1"/>
  <c r="AQ203" s="1"/>
  <c r="AQ204" s="1"/>
  <c r="AQ205" s="1"/>
  <c r="AQ206" s="1"/>
  <c r="AQ207" s="1"/>
  <c r="AQ208" s="1"/>
  <c r="AQ209" s="1"/>
  <c r="AQ210" s="1"/>
  <c r="BB347" i="4"/>
  <c r="AY347"/>
  <c r="BF347" s="1"/>
  <c r="BQ349"/>
  <c r="BR349" s="1"/>
  <c r="AH349" s="1"/>
  <c r="E362"/>
  <c r="CA362" s="1"/>
  <c r="G362"/>
  <c r="D362"/>
  <c r="F362"/>
  <c r="H362"/>
  <c r="I362"/>
  <c r="AK347"/>
  <c r="BY349"/>
  <c r="BZ349" s="1"/>
  <c r="AN347"/>
  <c r="AP349"/>
  <c r="AJ349"/>
  <c r="AF349"/>
  <c r="BH349" s="1"/>
  <c r="BU349"/>
  <c r="AS349" s="1"/>
  <c r="AB358"/>
  <c r="BW358"/>
  <c r="CA358"/>
  <c r="BB363"/>
  <c r="AZ363"/>
  <c r="BC363"/>
  <c r="BL363" s="1"/>
  <c r="BM363" s="1"/>
  <c r="BP363" s="1"/>
  <c r="AJ363"/>
  <c r="AF363"/>
  <c r="AP363"/>
  <c r="BX363"/>
  <c r="AI363"/>
  <c r="AN363"/>
  <c r="BK363"/>
  <c r="AG363"/>
  <c r="AH363"/>
  <c r="BF363"/>
  <c r="BA363"/>
  <c r="BH363"/>
  <c r="AY363"/>
  <c r="AK363"/>
  <c r="AT363" s="1"/>
  <c r="AU363" s="1"/>
  <c r="AX363" s="1"/>
  <c r="AA354"/>
  <c r="AE354"/>
  <c r="AB354"/>
  <c r="Z354"/>
  <c r="AD354"/>
  <c r="AC354"/>
  <c r="BJ363"/>
  <c r="AY365"/>
  <c r="AK365"/>
  <c r="BK365"/>
  <c r="AF365"/>
  <c r="AG365"/>
  <c r="AI365"/>
  <c r="AH365"/>
  <c r="BC365"/>
  <c r="BA365"/>
  <c r="AP365"/>
  <c r="BF365"/>
  <c r="AZ365"/>
  <c r="BX365"/>
  <c r="BH365"/>
  <c r="AT365"/>
  <c r="AU365" s="1"/>
  <c r="AX365" s="1"/>
  <c r="BL365"/>
  <c r="BM365" s="1"/>
  <c r="BP365" s="1"/>
  <c r="AJ365"/>
  <c r="AN365"/>
  <c r="BB365"/>
  <c r="CA363"/>
  <c r="BW363"/>
  <c r="BX351"/>
  <c r="K350"/>
  <c r="L350"/>
  <c r="J350"/>
  <c r="O350"/>
  <c r="AP350" s="1"/>
  <c r="O353"/>
  <c r="AF353" s="1"/>
  <c r="L353"/>
  <c r="J353"/>
  <c r="K353"/>
  <c r="BX350"/>
  <c r="AD350"/>
  <c r="AE350"/>
  <c r="AC350"/>
  <c r="Z350"/>
  <c r="AB350"/>
  <c r="AA350"/>
  <c r="BW365"/>
  <c r="CA365"/>
  <c r="CA352"/>
  <c r="BW352"/>
  <c r="AB357"/>
  <c r="AE357"/>
  <c r="Z357"/>
  <c r="AC357"/>
  <c r="AA357"/>
  <c r="AD357"/>
  <c r="BX358"/>
  <c r="BX361"/>
  <c r="BW351"/>
  <c r="CA351"/>
  <c r="BC364"/>
  <c r="BL364" s="1"/>
  <c r="BM364" s="1"/>
  <c r="BP364" s="1"/>
  <c r="AI364"/>
  <c r="AP364"/>
  <c r="AF364"/>
  <c r="BH364" s="1"/>
  <c r="AH364"/>
  <c r="AY364"/>
  <c r="AZ364"/>
  <c r="BX364"/>
  <c r="AG364"/>
  <c r="BK364"/>
  <c r="BF364"/>
  <c r="BB364"/>
  <c r="AK364"/>
  <c r="AT364" s="1"/>
  <c r="AU364" s="1"/>
  <c r="AX364" s="1"/>
  <c r="BA364"/>
  <c r="AN364"/>
  <c r="K358"/>
  <c r="J358"/>
  <c r="L358"/>
  <c r="O358"/>
  <c r="BS358" s="1"/>
  <c r="BT358" s="1"/>
  <c r="O355"/>
  <c r="AP355" s="1"/>
  <c r="J355"/>
  <c r="L355"/>
  <c r="K355"/>
  <c r="BW361"/>
  <c r="CA361"/>
  <c r="Z358"/>
  <c r="AA358"/>
  <c r="AE358"/>
  <c r="AD358"/>
  <c r="AC358"/>
  <c r="AA361"/>
  <c r="AE361"/>
  <c r="AB361"/>
  <c r="AD361"/>
  <c r="Z361"/>
  <c r="AC361"/>
  <c r="AH348"/>
  <c r="AI348"/>
  <c r="AG348"/>
  <c r="AJ348"/>
  <c r="N348"/>
  <c r="E360"/>
  <c r="H356"/>
  <c r="G18" i="18" s="1"/>
  <c r="H360" i="4"/>
  <c r="G22" i="18" s="1"/>
  <c r="BW353" i="4"/>
  <c r="CA353"/>
  <c r="BX359"/>
  <c r="AE351"/>
  <c r="AA351"/>
  <c r="AD351"/>
  <c r="AB351"/>
  <c r="Z351"/>
  <c r="AC351"/>
  <c r="CA356"/>
  <c r="BW356"/>
  <c r="O354"/>
  <c r="BS354" s="1"/>
  <c r="BT354" s="1"/>
  <c r="J354"/>
  <c r="L354"/>
  <c r="K354"/>
  <c r="N349"/>
  <c r="AG349"/>
  <c r="AI349"/>
  <c r="BK348"/>
  <c r="BI348"/>
  <c r="AQ348"/>
  <c r="BW357"/>
  <c r="CA357"/>
  <c r="BX354"/>
  <c r="BX356"/>
  <c r="AC356"/>
  <c r="AB356"/>
  <c r="AA356"/>
  <c r="AE356"/>
  <c r="Z356"/>
  <c r="AD356"/>
  <c r="BW355"/>
  <c r="CA355"/>
  <c r="BX352"/>
  <c r="BJ365"/>
  <c r="AB359"/>
  <c r="Z359"/>
  <c r="AD359"/>
  <c r="AA359"/>
  <c r="AE359"/>
  <c r="AC359"/>
  <c r="BX353"/>
  <c r="BW350"/>
  <c r="CA350"/>
  <c r="L359"/>
  <c r="K359"/>
  <c r="J359"/>
  <c r="O359"/>
  <c r="AF359" s="1"/>
  <c r="K351"/>
  <c r="L351"/>
  <c r="J351"/>
  <c r="O351"/>
  <c r="I360"/>
  <c r="H22" i="18" s="1"/>
  <c r="I22" s="1"/>
  <c r="J22" s="1"/>
  <c r="K22" s="1"/>
  <c r="G353" i="4"/>
  <c r="C15" i="18" s="1"/>
  <c r="AO348" i="4"/>
  <c r="BG348"/>
  <c r="BW354"/>
  <c r="CA354"/>
  <c r="CA359"/>
  <c r="BW359"/>
  <c r="L361"/>
  <c r="O361"/>
  <c r="BS361" s="1"/>
  <c r="BT361" s="1"/>
  <c r="K361"/>
  <c r="J361"/>
  <c r="O352"/>
  <c r="AP352" s="1"/>
  <c r="J352"/>
  <c r="L352"/>
  <c r="K352"/>
  <c r="CA364"/>
  <c r="BW364"/>
  <c r="L357"/>
  <c r="K357"/>
  <c r="O357"/>
  <c r="BS357" s="1"/>
  <c r="BT357" s="1"/>
  <c r="J357"/>
  <c r="AA355"/>
  <c r="AD355"/>
  <c r="AC355"/>
  <c r="AB355"/>
  <c r="AE355"/>
  <c r="Z355"/>
  <c r="L364"/>
  <c r="O364"/>
  <c r="N364"/>
  <c r="K364"/>
  <c r="J364"/>
  <c r="M364" s="1"/>
  <c r="K365"/>
  <c r="M365"/>
  <c r="O365"/>
  <c r="L365"/>
  <c r="J365"/>
  <c r="N365"/>
  <c r="BX355"/>
  <c r="AE352"/>
  <c r="AA352"/>
  <c r="AD352"/>
  <c r="AB352"/>
  <c r="AC352"/>
  <c r="Z352"/>
  <c r="BX357"/>
  <c r="O363"/>
  <c r="N363"/>
  <c r="L363"/>
  <c r="K363"/>
  <c r="J363"/>
  <c r="M363" s="1"/>
  <c r="G364"/>
  <c r="U352"/>
  <c r="BL228"/>
  <c r="BM228" s="1"/>
  <c r="BP228" s="1"/>
  <c r="AT228"/>
  <c r="AU228" s="1"/>
  <c r="AX228" s="1"/>
  <c r="J12" i="18" l="1"/>
  <c r="C24"/>
  <c r="I24"/>
  <c r="I29" s="1"/>
  <c r="B24"/>
  <c r="H24"/>
  <c r="J24"/>
  <c r="G24"/>
  <c r="K24"/>
  <c r="F24"/>
  <c r="AQ211" i="1"/>
  <c r="AQ212" s="1"/>
  <c r="AC360" i="4"/>
  <c r="AB353"/>
  <c r="BX362"/>
  <c r="BC347"/>
  <c r="BL347" s="1"/>
  <c r="BM347" s="1"/>
  <c r="BP347" s="1"/>
  <c r="AP353"/>
  <c r="AO349"/>
  <c r="BJ349"/>
  <c r="BG349"/>
  <c r="BK349"/>
  <c r="M352"/>
  <c r="N352" s="1"/>
  <c r="K362"/>
  <c r="L362"/>
  <c r="J362"/>
  <c r="O362"/>
  <c r="BI349"/>
  <c r="BW362"/>
  <c r="AT347"/>
  <c r="AU347" s="1"/>
  <c r="AX347" s="1"/>
  <c r="AQ349"/>
  <c r="BQ350"/>
  <c r="BR350" s="1"/>
  <c r="M355"/>
  <c r="N355" s="1"/>
  <c r="M358"/>
  <c r="N358" s="1"/>
  <c r="BS359"/>
  <c r="BT359" s="1"/>
  <c r="AP357"/>
  <c r="AP358"/>
  <c r="BQ359"/>
  <c r="BR359" s="1"/>
  <c r="M361"/>
  <c r="AJ361" s="1"/>
  <c r="M351"/>
  <c r="N351" s="1"/>
  <c r="M354"/>
  <c r="N354" s="1"/>
  <c r="BB354" s="1"/>
  <c r="M353"/>
  <c r="N353" s="1"/>
  <c r="M357"/>
  <c r="AI357" s="1"/>
  <c r="M359"/>
  <c r="AF354"/>
  <c r="BJ354" s="1"/>
  <c r="AE360"/>
  <c r="AF352"/>
  <c r="BJ352" s="1"/>
  <c r="AP354"/>
  <c r="BH359"/>
  <c r="BJ359"/>
  <c r="BQ357"/>
  <c r="BR357" s="1"/>
  <c r="AE353"/>
  <c r="AF357"/>
  <c r="Z353"/>
  <c r="AP359"/>
  <c r="BS352"/>
  <c r="BT352" s="1"/>
  <c r="BQ352"/>
  <c r="BR352" s="1"/>
  <c r="BY363"/>
  <c r="BZ363" s="1"/>
  <c r="BU363"/>
  <c r="AS363" s="1"/>
  <c r="BU365"/>
  <c r="AS365" s="1"/>
  <c r="BY365"/>
  <c r="BZ365" s="1"/>
  <c r="BJ364"/>
  <c r="BQ364"/>
  <c r="BR364" s="1"/>
  <c r="BS364"/>
  <c r="BT364" s="1"/>
  <c r="AJ364" s="1"/>
  <c r="BS350"/>
  <c r="BT350" s="1"/>
  <c r="BY350"/>
  <c r="BZ350" s="1"/>
  <c r="BU350"/>
  <c r="AS350" s="1"/>
  <c r="BS363"/>
  <c r="BT363" s="1"/>
  <c r="BY364"/>
  <c r="BZ364" s="1"/>
  <c r="BU364"/>
  <c r="AS364" s="1"/>
  <c r="BS353"/>
  <c r="BQ353"/>
  <c r="BA348"/>
  <c r="BB348"/>
  <c r="AY348"/>
  <c r="AZ348"/>
  <c r="BY355"/>
  <c r="BZ355" s="1"/>
  <c r="BU355"/>
  <c r="AS355" s="1"/>
  <c r="BY357"/>
  <c r="BZ357" s="1"/>
  <c r="BU357"/>
  <c r="AS357" s="1"/>
  <c r="BY352"/>
  <c r="BZ352" s="1"/>
  <c r="BU352"/>
  <c r="AS352" s="1"/>
  <c r="BY361"/>
  <c r="BZ361" s="1"/>
  <c r="BU361"/>
  <c r="AS361" s="1"/>
  <c r="BU359"/>
  <c r="AS359" s="1"/>
  <c r="BY359"/>
  <c r="BZ359" s="1"/>
  <c r="BY354"/>
  <c r="BZ354" s="1"/>
  <c r="BU354"/>
  <c r="AS354" s="1"/>
  <c r="CA360"/>
  <c r="BW360"/>
  <c r="BU353"/>
  <c r="BI353" s="1"/>
  <c r="BY353"/>
  <c r="BZ353" s="1"/>
  <c r="BQ365"/>
  <c r="BR365" s="1"/>
  <c r="AD360"/>
  <c r="AB360"/>
  <c r="AF355"/>
  <c r="AA353"/>
  <c r="AC353"/>
  <c r="BS365"/>
  <c r="BT365" s="1"/>
  <c r="AA360"/>
  <c r="BQ354"/>
  <c r="AP361"/>
  <c r="AF350"/>
  <c r="BS355"/>
  <c r="BT355" s="1"/>
  <c r="BU351"/>
  <c r="AS351" s="1"/>
  <c r="BY351"/>
  <c r="BZ351" s="1"/>
  <c r="M350"/>
  <c r="AF351"/>
  <c r="BQ355"/>
  <c r="BR355" s="1"/>
  <c r="AZ349"/>
  <c r="BB349"/>
  <c r="AY349"/>
  <c r="BA349"/>
  <c r="O356"/>
  <c r="K356"/>
  <c r="J356"/>
  <c r="L356"/>
  <c r="AN348"/>
  <c r="AK348"/>
  <c r="BX360"/>
  <c r="AN349"/>
  <c r="AK349"/>
  <c r="L360"/>
  <c r="K360"/>
  <c r="O360"/>
  <c r="AF360" s="1"/>
  <c r="J360"/>
  <c r="BQ358"/>
  <c r="BR358" s="1"/>
  <c r="BY358"/>
  <c r="BZ358" s="1"/>
  <c r="BU358"/>
  <c r="AS358" s="1"/>
  <c r="BS351"/>
  <c r="BT351" s="1"/>
  <c r="AD353"/>
  <c r="BJ353"/>
  <c r="BH353"/>
  <c r="Z360"/>
  <c r="BQ351"/>
  <c r="BR351" s="1"/>
  <c r="AF361"/>
  <c r="AF358"/>
  <c r="AP351"/>
  <c r="BQ363"/>
  <c r="BR363" s="1"/>
  <c r="BQ361"/>
  <c r="BR361" s="1"/>
  <c r="K12" i="18" l="1"/>
  <c r="K29" s="1"/>
  <c r="J29"/>
  <c r="AS353" i="4"/>
  <c r="AQ213" i="1"/>
  <c r="AQ214" s="1"/>
  <c r="AQ215" s="1"/>
  <c r="AQ216" s="1"/>
  <c r="AY353" i="4"/>
  <c r="AI358"/>
  <c r="M362"/>
  <c r="N362" s="1"/>
  <c r="BQ362"/>
  <c r="BR362" s="1"/>
  <c r="AF362"/>
  <c r="AP362"/>
  <c r="BB352"/>
  <c r="AZ352"/>
  <c r="AG352"/>
  <c r="AH359"/>
  <c r="BS362"/>
  <c r="BT362" s="1"/>
  <c r="BU362"/>
  <c r="AS362" s="1"/>
  <c r="BY362"/>
  <c r="BZ362" s="1"/>
  <c r="AJ351"/>
  <c r="BG350"/>
  <c r="N359"/>
  <c r="BA359" s="1"/>
  <c r="AJ358"/>
  <c r="AH352"/>
  <c r="AO350"/>
  <c r="BK353"/>
  <c r="N357"/>
  <c r="AY357" s="1"/>
  <c r="AJ359"/>
  <c r="AJ354"/>
  <c r="BG359"/>
  <c r="AJ355"/>
  <c r="AY352"/>
  <c r="AH355"/>
  <c r="BG352"/>
  <c r="AO357"/>
  <c r="AI359"/>
  <c r="AH357"/>
  <c r="AG357"/>
  <c r="BH352"/>
  <c r="AO359"/>
  <c r="AJ357"/>
  <c r="AI361"/>
  <c r="N361"/>
  <c r="BB361" s="1"/>
  <c r="BA354"/>
  <c r="AJ352"/>
  <c r="AI352"/>
  <c r="AI354"/>
  <c r="BH354"/>
  <c r="AG359"/>
  <c r="BA352"/>
  <c r="BJ360"/>
  <c r="BH360"/>
  <c r="BJ357"/>
  <c r="BH357"/>
  <c r="AP360"/>
  <c r="M356"/>
  <c r="N356" s="1"/>
  <c r="AQ353"/>
  <c r="AT348"/>
  <c r="AU348" s="1"/>
  <c r="AX348" s="1"/>
  <c r="L367"/>
  <c r="L368" s="1"/>
  <c r="BG351"/>
  <c r="AO351"/>
  <c r="BJ358"/>
  <c r="BH358"/>
  <c r="BC349"/>
  <c r="BF349"/>
  <c r="BH351"/>
  <c r="BJ351"/>
  <c r="N350"/>
  <c r="AI350"/>
  <c r="AJ350"/>
  <c r="AH350"/>
  <c r="AG350"/>
  <c r="AQ354"/>
  <c r="BK354"/>
  <c r="BI354"/>
  <c r="BC348"/>
  <c r="BF348"/>
  <c r="BT353"/>
  <c r="AI353"/>
  <c r="AY358"/>
  <c r="AZ358"/>
  <c r="BB358"/>
  <c r="BA358"/>
  <c r="AZ351"/>
  <c r="BB351"/>
  <c r="BA351"/>
  <c r="AY351"/>
  <c r="M360"/>
  <c r="BI364"/>
  <c r="AI351"/>
  <c r="AO358"/>
  <c r="BG358"/>
  <c r="BG355"/>
  <c r="AO355"/>
  <c r="BR354"/>
  <c r="AG354"/>
  <c r="AY354"/>
  <c r="AO365"/>
  <c r="BG365"/>
  <c r="BI361"/>
  <c r="BK361"/>
  <c r="AQ361"/>
  <c r="BI355"/>
  <c r="BK355"/>
  <c r="AQ355"/>
  <c r="BR353"/>
  <c r="AG353"/>
  <c r="AQ350"/>
  <c r="BK350"/>
  <c r="BI350"/>
  <c r="J367"/>
  <c r="J368" s="1"/>
  <c r="AQ364"/>
  <c r="AG355"/>
  <c r="BA353"/>
  <c r="AG351"/>
  <c r="BK359"/>
  <c r="BI359"/>
  <c r="AQ359"/>
  <c r="AO364"/>
  <c r="BG364"/>
  <c r="AQ363"/>
  <c r="BI363"/>
  <c r="AH358"/>
  <c r="AI355"/>
  <c r="AH351"/>
  <c r="BG363"/>
  <c r="AO363"/>
  <c r="BS356"/>
  <c r="BT356" s="1"/>
  <c r="BY356"/>
  <c r="BZ356" s="1"/>
  <c r="BU356"/>
  <c r="AS356" s="1"/>
  <c r="AF356"/>
  <c r="BQ356"/>
  <c r="BR356" s="1"/>
  <c r="AP356"/>
  <c r="BI351"/>
  <c r="BK351"/>
  <c r="AQ351"/>
  <c r="AO361"/>
  <c r="BG361"/>
  <c r="AH361"/>
  <c r="BJ361"/>
  <c r="BH361"/>
  <c r="BI358"/>
  <c r="AQ358"/>
  <c r="BK358"/>
  <c r="BU360"/>
  <c r="AS360" s="1"/>
  <c r="BY360"/>
  <c r="BZ360" s="1"/>
  <c r="BQ360"/>
  <c r="BR360" s="1"/>
  <c r="BS360"/>
  <c r="BT360" s="1"/>
  <c r="BH350"/>
  <c r="BJ350"/>
  <c r="BJ355"/>
  <c r="BH355"/>
  <c r="BI352"/>
  <c r="AQ352"/>
  <c r="BK352"/>
  <c r="AQ357"/>
  <c r="BI357"/>
  <c r="BK357"/>
  <c r="AQ365"/>
  <c r="BI365"/>
  <c r="BB355"/>
  <c r="AY355"/>
  <c r="AZ355"/>
  <c r="BA355"/>
  <c r="AT349"/>
  <c r="AU349" s="1"/>
  <c r="AX349" s="1"/>
  <c r="AO352"/>
  <c r="BG357"/>
  <c r="AG361"/>
  <c r="AG358"/>
  <c r="AQ217" i="1" l="1"/>
  <c r="AQ218" s="1"/>
  <c r="AQ219" s="1"/>
  <c r="AZ359" i="4"/>
  <c r="BB359"/>
  <c r="AZ357"/>
  <c r="BF357" s="1"/>
  <c r="AJ362"/>
  <c r="AH362"/>
  <c r="AY362"/>
  <c r="AZ362"/>
  <c r="BB362"/>
  <c r="BA362"/>
  <c r="BI362"/>
  <c r="BK362"/>
  <c r="AG362"/>
  <c r="BH362"/>
  <c r="BJ362"/>
  <c r="AK352"/>
  <c r="AI362"/>
  <c r="AY359"/>
  <c r="AQ362"/>
  <c r="AO362"/>
  <c r="BG362"/>
  <c r="BC352"/>
  <c r="AN352"/>
  <c r="AK359"/>
  <c r="BA357"/>
  <c r="AZ361"/>
  <c r="BB357"/>
  <c r="BF352"/>
  <c r="AN357"/>
  <c r="AY361"/>
  <c r="BC361" s="1"/>
  <c r="BA361"/>
  <c r="AK357"/>
  <c r="AN359"/>
  <c r="AJ360"/>
  <c r="AO356"/>
  <c r="AJ356"/>
  <c r="BL349"/>
  <c r="BM349" s="1"/>
  <c r="BP349" s="1"/>
  <c r="AO353"/>
  <c r="BG353"/>
  <c r="AZ353"/>
  <c r="AH353"/>
  <c r="AN353" s="1"/>
  <c r="BG354"/>
  <c r="AO354"/>
  <c r="AZ354"/>
  <c r="BF354" s="1"/>
  <c r="AH354"/>
  <c r="AN354" s="1"/>
  <c r="BC351"/>
  <c r="BF351"/>
  <c r="AN350"/>
  <c r="AK350"/>
  <c r="AZ356"/>
  <c r="AY356"/>
  <c r="BA356"/>
  <c r="BB356"/>
  <c r="AN361"/>
  <c r="AK361"/>
  <c r="AN358"/>
  <c r="AK358"/>
  <c r="BF355"/>
  <c r="BC355"/>
  <c r="BI360"/>
  <c r="AQ360"/>
  <c r="BK360"/>
  <c r="AN355"/>
  <c r="AK355"/>
  <c r="AI360"/>
  <c r="AG360"/>
  <c r="AH360"/>
  <c r="N360"/>
  <c r="N367" s="1"/>
  <c r="BF358"/>
  <c r="BC358"/>
  <c r="BL348"/>
  <c r="BM348" s="1"/>
  <c r="BP348" s="1"/>
  <c r="AI356"/>
  <c r="BG356"/>
  <c r="BK356"/>
  <c r="AQ356"/>
  <c r="BI356"/>
  <c r="AG356"/>
  <c r="AO360"/>
  <c r="BG360"/>
  <c r="BH356"/>
  <c r="BJ356"/>
  <c r="AN351"/>
  <c r="AK351"/>
  <c r="AJ353"/>
  <c r="BB353"/>
  <c r="BA350"/>
  <c r="AZ350"/>
  <c r="AY350"/>
  <c r="BB350"/>
  <c r="M367"/>
  <c r="AH356"/>
  <c r="AQ220" i="1" l="1"/>
  <c r="AQ221" s="1"/>
  <c r="AQ222" s="1"/>
  <c r="AQ223" s="1"/>
  <c r="BF359" i="4"/>
  <c r="BF361"/>
  <c r="BL361" s="1"/>
  <c r="BM361" s="1"/>
  <c r="BP361" s="1"/>
  <c r="AN362"/>
  <c r="BC357"/>
  <c r="BL357" s="1"/>
  <c r="BM357" s="1"/>
  <c r="BP357" s="1"/>
  <c r="AT352"/>
  <c r="AU352" s="1"/>
  <c r="AX352" s="1"/>
  <c r="AK362"/>
  <c r="BF362"/>
  <c r="BC362"/>
  <c r="BC359"/>
  <c r="BL359" s="1"/>
  <c r="BM359" s="1"/>
  <c r="BP359" s="1"/>
  <c r="BL352"/>
  <c r="BM352" s="1"/>
  <c r="BP352" s="1"/>
  <c r="AT359"/>
  <c r="AU359" s="1"/>
  <c r="AX359" s="1"/>
  <c r="AK353"/>
  <c r="AT353" s="1"/>
  <c r="AU353" s="1"/>
  <c r="AX353" s="1"/>
  <c r="AK354"/>
  <c r="AT354" s="1"/>
  <c r="AU354" s="1"/>
  <c r="AX354" s="1"/>
  <c r="AT357"/>
  <c r="AU357" s="1"/>
  <c r="AX357" s="1"/>
  <c r="BC354"/>
  <c r="BL354" s="1"/>
  <c r="BM354" s="1"/>
  <c r="BP354" s="1"/>
  <c r="BL358"/>
  <c r="BM358" s="1"/>
  <c r="BP358" s="1"/>
  <c r="AT355"/>
  <c r="AU355" s="1"/>
  <c r="AX355" s="1"/>
  <c r="AT361"/>
  <c r="AU361" s="1"/>
  <c r="AX361" s="1"/>
  <c r="BL355"/>
  <c r="BM355" s="1"/>
  <c r="BP355" s="1"/>
  <c r="AT358"/>
  <c r="AU358" s="1"/>
  <c r="AX358" s="1"/>
  <c r="BL351"/>
  <c r="BM351" s="1"/>
  <c r="BP351" s="1"/>
  <c r="AK360"/>
  <c r="AN360"/>
  <c r="BF353"/>
  <c r="BC353"/>
  <c r="N368"/>
  <c r="B20" i="3"/>
  <c r="AT351" i="4"/>
  <c r="AU351" s="1"/>
  <c r="AX351" s="1"/>
  <c r="AT350"/>
  <c r="AU350" s="1"/>
  <c r="AX350" s="1"/>
  <c r="M368"/>
  <c r="C20" i="3"/>
  <c r="BC350" i="4"/>
  <c r="BF350"/>
  <c r="AY360"/>
  <c r="BA360"/>
  <c r="BB360"/>
  <c r="AZ360"/>
  <c r="AN356"/>
  <c r="AK356"/>
  <c r="BC356"/>
  <c r="BF356"/>
  <c r="B7"/>
  <c r="A5" i="9" s="1"/>
  <c r="A5" i="29" s="1"/>
  <c r="A7" i="5"/>
  <c r="A5" i="2" l="1"/>
  <c r="A4" i="39"/>
  <c r="AQ224" i="1"/>
  <c r="AT362" i="4"/>
  <c r="AU362" s="1"/>
  <c r="AX362" s="1"/>
  <c r="BL362"/>
  <c r="BM362" s="1"/>
  <c r="BP362" s="1"/>
  <c r="AT356"/>
  <c r="AU356" s="1"/>
  <c r="AX356" s="1"/>
  <c r="AT360"/>
  <c r="AU360" s="1"/>
  <c r="AX360" s="1"/>
  <c r="BF360"/>
  <c r="BC360"/>
  <c r="D32" i="27"/>
  <c r="C19" i="26"/>
  <c r="J21" i="32"/>
  <c r="D19" i="26"/>
  <c r="K21" i="32"/>
  <c r="G32" i="27"/>
  <c r="BL356" i="4"/>
  <c r="BM356" s="1"/>
  <c r="BP356" s="1"/>
  <c r="BL350"/>
  <c r="BM350" s="1"/>
  <c r="BP350" s="1"/>
  <c r="BL353"/>
  <c r="BM353" s="1"/>
  <c r="BP353" s="1"/>
  <c r="A5" i="31"/>
  <c r="A5" i="30"/>
  <c r="A4" i="26"/>
  <c r="AQ225" i="1" l="1"/>
  <c r="AQ226" s="1"/>
  <c r="AQ227" s="1"/>
  <c r="BL360" i="4"/>
  <c r="BM360" s="1"/>
  <c r="BP360" s="1"/>
  <c r="A12" i="36"/>
  <c r="A3" i="37"/>
  <c r="B9" i="35"/>
  <c r="A5"/>
  <c r="A5" i="15"/>
  <c r="A6" i="18"/>
  <c r="AQ228" i="1" l="1"/>
  <c r="AQ229" s="1"/>
  <c r="AQ230" s="1"/>
  <c r="AQ231" s="1"/>
  <c r="Y154" i="4"/>
  <c r="Y197"/>
  <c r="U192"/>
  <c r="X197"/>
  <c r="BV197" s="1"/>
  <c r="Y194"/>
  <c r="Y212"/>
  <c r="U191"/>
  <c r="U211"/>
  <c r="U190"/>
  <c r="X201"/>
  <c r="BV201" s="1"/>
  <c r="U210"/>
  <c r="U195"/>
  <c r="X196"/>
  <c r="BV196" s="1"/>
  <c r="Y196"/>
  <c r="U209"/>
  <c r="X208"/>
  <c r="BV208" s="1"/>
  <c r="U201"/>
  <c r="X193"/>
  <c r="BV193" s="1"/>
  <c r="Y209"/>
  <c r="U200"/>
  <c r="Y205"/>
  <c r="Y202"/>
  <c r="Y198"/>
  <c r="X206"/>
  <c r="BV206" s="1"/>
  <c r="X207"/>
  <c r="BV207" s="1"/>
  <c r="U202"/>
  <c r="U212"/>
  <c r="Y199"/>
  <c r="U199"/>
  <c r="X191"/>
  <c r="BV191" s="1"/>
  <c r="X210"/>
  <c r="BV210" s="1"/>
  <c r="Y192"/>
  <c r="U206"/>
  <c r="X199"/>
  <c r="BV199" s="1"/>
  <c r="Y210"/>
  <c r="U198"/>
  <c r="Y213"/>
  <c r="X200"/>
  <c r="BV200" s="1"/>
  <c r="Y195"/>
  <c r="X203"/>
  <c r="BV203" s="1"/>
  <c r="Y207"/>
  <c r="X198"/>
  <c r="BV198" s="1"/>
  <c r="Y208"/>
  <c r="X195"/>
  <c r="BV195" s="1"/>
  <c r="Y193"/>
  <c r="Y191"/>
  <c r="U204"/>
  <c r="U193"/>
  <c r="X211"/>
  <c r="BV211" s="1"/>
  <c r="X212"/>
  <c r="BV212" s="1"/>
  <c r="X209"/>
  <c r="BV209" s="1"/>
  <c r="X202"/>
  <c r="BV202" s="1"/>
  <c r="Y190"/>
  <c r="Y200"/>
  <c r="U203"/>
  <c r="Y211"/>
  <c r="X213"/>
  <c r="BV213" s="1"/>
  <c r="X190"/>
  <c r="BV190" s="1"/>
  <c r="X192"/>
  <c r="BV192" s="1"/>
  <c r="Y203"/>
  <c r="Y206"/>
  <c r="U207"/>
  <c r="U196"/>
  <c r="X194"/>
  <c r="BV194" s="1"/>
  <c r="U205"/>
  <c r="U208"/>
  <c r="Y204"/>
  <c r="U194"/>
  <c r="U197"/>
  <c r="Y201"/>
  <c r="X204"/>
  <c r="BV204" s="1"/>
  <c r="X205"/>
  <c r="BV205" s="1"/>
  <c r="U213"/>
  <c r="U183"/>
  <c r="Y150"/>
  <c r="X189"/>
  <c r="BV189" s="1"/>
  <c r="Y138"/>
  <c r="U137"/>
  <c r="X162"/>
  <c r="BV162" s="1"/>
  <c r="X133"/>
  <c r="BV133" s="1"/>
  <c r="U145"/>
  <c r="U168"/>
  <c r="X183"/>
  <c r="BV183" s="1"/>
  <c r="U174"/>
  <c r="U142"/>
  <c r="X170"/>
  <c r="BV170" s="1"/>
  <c r="X151"/>
  <c r="BV151" s="1"/>
  <c r="Y133"/>
  <c r="X175"/>
  <c r="BV175" s="1"/>
  <c r="U138"/>
  <c r="Y173"/>
  <c r="X153"/>
  <c r="BV153" s="1"/>
  <c r="X141"/>
  <c r="BV141" s="1"/>
  <c r="U169"/>
  <c r="U187"/>
  <c r="X135"/>
  <c r="BV135" s="1"/>
  <c r="U140"/>
  <c r="X173"/>
  <c r="BV173" s="1"/>
  <c r="Y160"/>
  <c r="U155"/>
  <c r="U175"/>
  <c r="Y175"/>
  <c r="Y140"/>
  <c r="X167"/>
  <c r="BV167" s="1"/>
  <c r="Y157"/>
  <c r="U152"/>
  <c r="X145"/>
  <c r="BV145" s="1"/>
  <c r="U173"/>
  <c r="X160"/>
  <c r="BV160" s="1"/>
  <c r="X147"/>
  <c r="BV147" s="1"/>
  <c r="Y137"/>
  <c r="X165"/>
  <c r="BV165" s="1"/>
  <c r="Y142"/>
  <c r="X172"/>
  <c r="BV172" s="1"/>
  <c r="U167"/>
  <c r="X158"/>
  <c r="BV158" s="1"/>
  <c r="Y135"/>
  <c r="Y170"/>
  <c r="Y145"/>
  <c r="U179"/>
  <c r="Y155"/>
  <c r="U143"/>
  <c r="Y152"/>
  <c r="Y143"/>
  <c r="U149"/>
  <c r="Y186"/>
  <c r="X176"/>
  <c r="BV176" s="1"/>
  <c r="Y165"/>
  <c r="U164"/>
  <c r="U153"/>
  <c r="U154"/>
  <c r="Y153"/>
  <c r="Y177"/>
  <c r="X140"/>
  <c r="BV140" s="1"/>
  <c r="X138"/>
  <c r="BV138" s="1"/>
  <c r="Y131"/>
  <c r="X182"/>
  <c r="BV182" s="1"/>
  <c r="X185"/>
  <c r="BV185" s="1"/>
  <c r="X163"/>
  <c r="BV163" s="1"/>
  <c r="Y147"/>
  <c r="U163"/>
  <c r="X149"/>
  <c r="BV149" s="1"/>
  <c r="X144"/>
  <c r="BV144" s="1"/>
  <c r="X156"/>
  <c r="BV156" s="1"/>
  <c r="Y174"/>
  <c r="U157"/>
  <c r="Y159"/>
  <c r="X146"/>
  <c r="BV146" s="1"/>
  <c r="U133"/>
  <c r="U161"/>
  <c r="U148"/>
  <c r="X179"/>
  <c r="BV179" s="1"/>
  <c r="X181"/>
  <c r="BV181" s="1"/>
  <c r="U131"/>
  <c r="Y172"/>
  <c r="Y162"/>
  <c r="Y141"/>
  <c r="X188"/>
  <c r="BV188" s="1"/>
  <c r="X159"/>
  <c r="BV159" s="1"/>
  <c r="X157"/>
  <c r="BV157" s="1"/>
  <c r="X155"/>
  <c r="BV155" s="1"/>
  <c r="Y144"/>
  <c r="U180"/>
  <c r="U151"/>
  <c r="X134"/>
  <c r="BV134" s="1"/>
  <c r="U134"/>
  <c r="U166"/>
  <c r="Y168"/>
  <c r="U176"/>
  <c r="Y180"/>
  <c r="U189"/>
  <c r="U188"/>
  <c r="Y184"/>
  <c r="Y151"/>
  <c r="X171"/>
  <c r="BV171" s="1"/>
  <c r="X169"/>
  <c r="BV169" s="1"/>
  <c r="Y179"/>
  <c r="X180"/>
  <c r="BV180" s="1"/>
  <c r="Y130"/>
  <c r="X174"/>
  <c r="BV174" s="1"/>
  <c r="Y134"/>
  <c r="Y183"/>
  <c r="U150"/>
  <c r="U170"/>
  <c r="U178"/>
  <c r="X164"/>
  <c r="BV164" s="1"/>
  <c r="Y148"/>
  <c r="Y188"/>
  <c r="U147"/>
  <c r="X143"/>
  <c r="BV143" s="1"/>
  <c r="X131"/>
  <c r="BV131" s="1"/>
  <c r="Y164"/>
  <c r="U156"/>
  <c r="X186"/>
  <c r="BV186" s="1"/>
  <c r="X168"/>
  <c r="BV168" s="1"/>
  <c r="U136"/>
  <c r="U182"/>
  <c r="Y149"/>
  <c r="X137"/>
  <c r="BV137" s="1"/>
  <c r="X150"/>
  <c r="BV150" s="1"/>
  <c r="U177"/>
  <c r="Y187"/>
  <c r="U146"/>
  <c r="Y176"/>
  <c r="Y163"/>
  <c r="X136"/>
  <c r="BV136" s="1"/>
  <c r="Y185"/>
  <c r="X130"/>
  <c r="BV130" s="1"/>
  <c r="Y129"/>
  <c r="U144"/>
  <c r="Y166"/>
  <c r="Y167"/>
  <c r="U186"/>
  <c r="X184"/>
  <c r="BV184" s="1"/>
  <c r="U159"/>
  <c r="Y156"/>
  <c r="X161"/>
  <c r="BV161" s="1"/>
  <c r="X177"/>
  <c r="BV177" s="1"/>
  <c r="X132"/>
  <c r="BV132" s="1"/>
  <c r="U162"/>
  <c r="U160"/>
  <c r="U130"/>
  <c r="U132"/>
  <c r="U129"/>
  <c r="Y189"/>
  <c r="Y171"/>
  <c r="U141"/>
  <c r="U184"/>
  <c r="X178"/>
  <c r="BV178" s="1"/>
  <c r="Y136"/>
  <c r="X152"/>
  <c r="BV152" s="1"/>
  <c r="U165"/>
  <c r="U171"/>
  <c r="X166"/>
  <c r="BV166" s="1"/>
  <c r="Y169"/>
  <c r="Y146"/>
  <c r="Y161"/>
  <c r="X142"/>
  <c r="BV142" s="1"/>
  <c r="U172"/>
  <c r="X154"/>
  <c r="BV154" s="1"/>
  <c r="Y181"/>
  <c r="Y178"/>
  <c r="X187"/>
  <c r="BV187" s="1"/>
  <c r="U181"/>
  <c r="U135"/>
  <c r="U158"/>
  <c r="U139"/>
  <c r="Y182"/>
  <c r="X148"/>
  <c r="BV148" s="1"/>
  <c r="U185"/>
  <c r="Y139"/>
  <c r="X139"/>
  <c r="BV139" s="1"/>
  <c r="X129"/>
  <c r="BV129" s="1"/>
  <c r="Y132"/>
  <c r="Y158"/>
  <c r="AQ232" i="1" l="1"/>
  <c r="AQ233" s="1"/>
  <c r="AQ234" s="1"/>
  <c r="AQ235" s="1"/>
  <c r="AQ236" s="1"/>
  <c r="AQ237" s="1"/>
  <c r="AQ238" s="1"/>
  <c r="AQ239" s="1"/>
  <c r="AQ240" s="1"/>
  <c r="AQ241" s="1"/>
  <c r="AQ242" s="1"/>
  <c r="AQ243" s="1"/>
  <c r="AQ244" s="1"/>
  <c r="AQ245" s="1"/>
  <c r="AQ246" s="1"/>
  <c r="AQ247" s="1"/>
  <c r="AQ248" s="1"/>
  <c r="AQ249" s="1"/>
  <c r="AQ250" s="1"/>
  <c r="AQ251" s="1"/>
  <c r="AQ252" s="1"/>
  <c r="AQ253" s="1"/>
  <c r="AQ254" s="1"/>
  <c r="AQ255" s="1"/>
  <c r="AQ256" s="1"/>
  <c r="AQ257" s="1"/>
  <c r="AQ258" s="1"/>
  <c r="AQ259" s="1"/>
  <c r="AQ260" s="1"/>
  <c r="AQ261" s="1"/>
  <c r="AQ262" s="1"/>
  <c r="AQ263" s="1"/>
  <c r="AQ264" s="1"/>
  <c r="AQ265" s="1"/>
  <c r="AQ266" s="1"/>
  <c r="AQ267" s="1"/>
  <c r="AQ268" s="1"/>
  <c r="AQ269" s="1"/>
  <c r="AQ270" s="1"/>
  <c r="AQ271" s="1"/>
  <c r="AQ272" s="1"/>
  <c r="S10" i="15"/>
  <c r="S11" s="1"/>
  <c r="I323" i="4" l="1"/>
  <c r="CC323" s="1"/>
  <c r="A323" s="1"/>
  <c r="Q26" i="5"/>
  <c r="P26"/>
  <c r="Q23"/>
  <c r="P23"/>
  <c r="Q25"/>
  <c r="B41" i="3"/>
  <c r="D53" i="27" s="1"/>
  <c r="B40" i="3"/>
  <c r="D52" i="27" s="1"/>
  <c r="M23" i="5"/>
  <c r="R23" s="1"/>
  <c r="M25"/>
  <c r="M26"/>
  <c r="O26" s="1"/>
  <c r="P25"/>
  <c r="B33" i="3"/>
  <c r="D313" i="4" l="1"/>
  <c r="Y333"/>
  <c r="U336"/>
  <c r="Y334"/>
  <c r="Y291"/>
  <c r="D320"/>
  <c r="I336"/>
  <c r="D330"/>
  <c r="I322"/>
  <c r="I321"/>
  <c r="X335"/>
  <c r="BV335" s="1"/>
  <c r="F294"/>
  <c r="G337"/>
  <c r="Y310"/>
  <c r="X324"/>
  <c r="BV324" s="1"/>
  <c r="U325"/>
  <c r="F325"/>
  <c r="U321"/>
  <c r="F304"/>
  <c r="U287"/>
  <c r="E304"/>
  <c r="BW304" s="1"/>
  <c r="X332"/>
  <c r="BV332" s="1"/>
  <c r="F291"/>
  <c r="I292"/>
  <c r="CC292" s="1"/>
  <c r="A292" s="1"/>
  <c r="H334"/>
  <c r="M334" s="1"/>
  <c r="D285"/>
  <c r="Y299"/>
  <c r="U277"/>
  <c r="D293"/>
  <c r="I337"/>
  <c r="AF337" s="1"/>
  <c r="F293"/>
  <c r="U337"/>
  <c r="D324"/>
  <c r="E314"/>
  <c r="BW314" s="1"/>
  <c r="Y300"/>
  <c r="U291"/>
  <c r="H288"/>
  <c r="O288" s="1"/>
  <c r="D287"/>
  <c r="I303"/>
  <c r="X312"/>
  <c r="BV312" s="1"/>
  <c r="D309"/>
  <c r="D325"/>
  <c r="X291"/>
  <c r="BV291" s="1"/>
  <c r="H324"/>
  <c r="Y302"/>
  <c r="E285"/>
  <c r="BW285" s="1"/>
  <c r="F276"/>
  <c r="F296"/>
  <c r="H274"/>
  <c r="F305"/>
  <c r="H273"/>
  <c r="O273" s="1"/>
  <c r="X319"/>
  <c r="BV319" s="1"/>
  <c r="Y307"/>
  <c r="I325"/>
  <c r="E325"/>
  <c r="BW325" s="1"/>
  <c r="F334"/>
  <c r="E319"/>
  <c r="CA319" s="1"/>
  <c r="F335"/>
  <c r="F287"/>
  <c r="E297"/>
  <c r="BW297" s="1"/>
  <c r="I295"/>
  <c r="F331"/>
  <c r="X327"/>
  <c r="BV327" s="1"/>
  <c r="H320"/>
  <c r="I328"/>
  <c r="U301"/>
  <c r="E312"/>
  <c r="CA312" s="1"/>
  <c r="U318"/>
  <c r="I290"/>
  <c r="Y327"/>
  <c r="F289"/>
  <c r="Y335"/>
  <c r="G302"/>
  <c r="X311"/>
  <c r="BV311" s="1"/>
  <c r="H310"/>
  <c r="J310" s="1"/>
  <c r="U317"/>
  <c r="G313"/>
  <c r="F290"/>
  <c r="F301"/>
  <c r="X328"/>
  <c r="BV328" s="1"/>
  <c r="E306"/>
  <c r="CA306" s="1"/>
  <c r="X304"/>
  <c r="BV304" s="1"/>
  <c r="Y295"/>
  <c r="D328"/>
  <c r="U306"/>
  <c r="G316"/>
  <c r="I313"/>
  <c r="H294"/>
  <c r="F323"/>
  <c r="H293"/>
  <c r="M293" s="1"/>
  <c r="Y331"/>
  <c r="D329"/>
  <c r="E307"/>
  <c r="BW307" s="1"/>
  <c r="F292"/>
  <c r="D306"/>
  <c r="E293"/>
  <c r="X303"/>
  <c r="BV303" s="1"/>
  <c r="E332"/>
  <c r="CA332" s="1"/>
  <c r="E331"/>
  <c r="CA331" s="1"/>
  <c r="X295"/>
  <c r="BV295" s="1"/>
  <c r="Y324"/>
  <c r="I289"/>
  <c r="AR289" s="1"/>
  <c r="E289"/>
  <c r="BW289" s="1"/>
  <c r="D302"/>
  <c r="I333"/>
  <c r="X294"/>
  <c r="BV294" s="1"/>
  <c r="E321"/>
  <c r="BW321" s="1"/>
  <c r="D290"/>
  <c r="X290"/>
  <c r="BV290" s="1"/>
  <c r="I304"/>
  <c r="AP304" s="1"/>
  <c r="D304"/>
  <c r="I335"/>
  <c r="G335"/>
  <c r="U308"/>
  <c r="U292"/>
  <c r="I305"/>
  <c r="E295"/>
  <c r="CA295" s="1"/>
  <c r="X314"/>
  <c r="BV314" s="1"/>
  <c r="G298"/>
  <c r="I312"/>
  <c r="F328"/>
  <c r="U290"/>
  <c r="I288"/>
  <c r="D317"/>
  <c r="U293"/>
  <c r="U319"/>
  <c r="Y322"/>
  <c r="U305"/>
  <c r="U284"/>
  <c r="F308"/>
  <c r="G299"/>
  <c r="I297"/>
  <c r="CC297" s="1"/>
  <c r="A297" s="1"/>
  <c r="U334"/>
  <c r="E315"/>
  <c r="CA315" s="1"/>
  <c r="G295"/>
  <c r="F314"/>
  <c r="U329"/>
  <c r="Y315"/>
  <c r="E324"/>
  <c r="CA324" s="1"/>
  <c r="I324"/>
  <c r="CC324" s="1"/>
  <c r="A324" s="1"/>
  <c r="F321"/>
  <c r="E317"/>
  <c r="BW317" s="1"/>
  <c r="U316"/>
  <c r="Y332"/>
  <c r="H300"/>
  <c r="M300" s="1"/>
  <c r="X307"/>
  <c r="BV307" s="1"/>
  <c r="Y337"/>
  <c r="D303"/>
  <c r="X298"/>
  <c r="BV298" s="1"/>
  <c r="F307"/>
  <c r="D334"/>
  <c r="G321"/>
  <c r="E323"/>
  <c r="CA323" s="1"/>
  <c r="G325"/>
  <c r="Y336"/>
  <c r="D319"/>
  <c r="F286"/>
  <c r="E336"/>
  <c r="BW336" s="1"/>
  <c r="F284"/>
  <c r="Y306"/>
  <c r="E292"/>
  <c r="CA292" s="1"/>
  <c r="D322"/>
  <c r="U330"/>
  <c r="E299"/>
  <c r="CA299" s="1"/>
  <c r="E333"/>
  <c r="BW333" s="1"/>
  <c r="X310"/>
  <c r="BV310" s="1"/>
  <c r="D301"/>
  <c r="E330"/>
  <c r="BW330" s="1"/>
  <c r="G326"/>
  <c r="Y297"/>
  <c r="Y309"/>
  <c r="H328"/>
  <c r="J328" s="1"/>
  <c r="I296"/>
  <c r="E298"/>
  <c r="CA298" s="1"/>
  <c r="D305"/>
  <c r="D314"/>
  <c r="D337"/>
  <c r="D300"/>
  <c r="H302"/>
  <c r="M302" s="1"/>
  <c r="U288"/>
  <c r="Y323"/>
  <c r="X282"/>
  <c r="BV282" s="1"/>
  <c r="X318"/>
  <c r="BV318" s="1"/>
  <c r="D326"/>
  <c r="I299"/>
  <c r="CC299" s="1"/>
  <c r="A299" s="1"/>
  <c r="I319"/>
  <c r="E311"/>
  <c r="CA311" s="1"/>
  <c r="F315"/>
  <c r="H331"/>
  <c r="M331" s="1"/>
  <c r="G279"/>
  <c r="X296"/>
  <c r="BV296" s="1"/>
  <c r="H304"/>
  <c r="L304" s="1"/>
  <c r="X337"/>
  <c r="BV337" s="1"/>
  <c r="G291"/>
  <c r="D316"/>
  <c r="E316"/>
  <c r="CA316" s="1"/>
  <c r="H286"/>
  <c r="L286" s="1"/>
  <c r="M286" s="1"/>
  <c r="U313"/>
  <c r="D294"/>
  <c r="D310"/>
  <c r="U327"/>
  <c r="G296"/>
  <c r="AY296" s="1"/>
  <c r="G294"/>
  <c r="I291"/>
  <c r="CC291" s="1"/>
  <c r="A291" s="1"/>
  <c r="I320"/>
  <c r="G334"/>
  <c r="E302"/>
  <c r="CA302" s="1"/>
  <c r="D291"/>
  <c r="G300"/>
  <c r="G318"/>
  <c r="H285"/>
  <c r="K285" s="1"/>
  <c r="I318"/>
  <c r="E276"/>
  <c r="BW276" s="1"/>
  <c r="G289"/>
  <c r="Y289"/>
  <c r="I311"/>
  <c r="CC311" s="1"/>
  <c r="A311" s="1"/>
  <c r="U310"/>
  <c r="H312"/>
  <c r="N312" s="1"/>
  <c r="F285"/>
  <c r="E287"/>
  <c r="BW287" s="1"/>
  <c r="U324"/>
  <c r="Y319"/>
  <c r="X336"/>
  <c r="BV336" s="1"/>
  <c r="X309"/>
  <c r="BV309" s="1"/>
  <c r="H307"/>
  <c r="J307" s="1"/>
  <c r="G292"/>
  <c r="H303"/>
  <c r="J303" s="1"/>
  <c r="D318"/>
  <c r="Y321"/>
  <c r="H329"/>
  <c r="N329" s="1"/>
  <c r="G315"/>
  <c r="I317"/>
  <c r="D315"/>
  <c r="G323"/>
  <c r="Y285"/>
  <c r="F282"/>
  <c r="X321"/>
  <c r="BV321" s="1"/>
  <c r="X315"/>
  <c r="BV315" s="1"/>
  <c r="X306"/>
  <c r="BV306" s="1"/>
  <c r="D299"/>
  <c r="Y296"/>
  <c r="Y329"/>
  <c r="E334"/>
  <c r="BW334" s="1"/>
  <c r="E318"/>
  <c r="CA318" s="1"/>
  <c r="G288"/>
  <c r="Y325"/>
  <c r="AE325" s="1"/>
  <c r="X297"/>
  <c r="BV297" s="1"/>
  <c r="F298"/>
  <c r="F319"/>
  <c r="X316"/>
  <c r="BV316" s="1"/>
  <c r="U299"/>
  <c r="U315"/>
  <c r="Y328"/>
  <c r="H295"/>
  <c r="L295" s="1"/>
  <c r="H322"/>
  <c r="J322" s="1"/>
  <c r="X325"/>
  <c r="BV325" s="1"/>
  <c r="D295"/>
  <c r="U312"/>
  <c r="H281"/>
  <c r="J281" s="1"/>
  <c r="X308"/>
  <c r="BV308" s="1"/>
  <c r="U274"/>
  <c r="G310"/>
  <c r="Y305"/>
  <c r="I294"/>
  <c r="F333"/>
  <c r="I327"/>
  <c r="D333"/>
  <c r="E290"/>
  <c r="CA290" s="1"/>
  <c r="I314"/>
  <c r="E322"/>
  <c r="CA322" s="1"/>
  <c r="F337"/>
  <c r="I332"/>
  <c r="U285"/>
  <c r="D331"/>
  <c r="H301"/>
  <c r="N301" s="1"/>
  <c r="G297"/>
  <c r="Y330"/>
  <c r="H318"/>
  <c r="M318" s="1"/>
  <c r="X299"/>
  <c r="BV299" s="1"/>
  <c r="X293"/>
  <c r="BV293" s="1"/>
  <c r="D296"/>
  <c r="I293"/>
  <c r="F306"/>
  <c r="D276"/>
  <c r="X305"/>
  <c r="BV305" s="1"/>
  <c r="U297"/>
  <c r="U328"/>
  <c r="F302"/>
  <c r="H289"/>
  <c r="O289" s="1"/>
  <c r="G331"/>
  <c r="F300"/>
  <c r="I298"/>
  <c r="Y298"/>
  <c r="U295"/>
  <c r="I287"/>
  <c r="H317"/>
  <c r="G314"/>
  <c r="F312"/>
  <c r="G324"/>
  <c r="H333"/>
  <c r="O333" s="1"/>
  <c r="F313"/>
  <c r="H298"/>
  <c r="O298" s="1"/>
  <c r="G317"/>
  <c r="H311"/>
  <c r="L311" s="1"/>
  <c r="F316"/>
  <c r="D308"/>
  <c r="H305"/>
  <c r="L305" s="1"/>
  <c r="F297"/>
  <c r="X320"/>
  <c r="BV320" s="1"/>
  <c r="U335"/>
  <c r="D332"/>
  <c r="H323"/>
  <c r="J323" s="1"/>
  <c r="H321"/>
  <c r="M321" s="1"/>
  <c r="X331"/>
  <c r="BV331" s="1"/>
  <c r="D292"/>
  <c r="G329"/>
  <c r="H287"/>
  <c r="J287" s="1"/>
  <c r="M287" s="1"/>
  <c r="X288"/>
  <c r="BV288" s="1"/>
  <c r="D312"/>
  <c r="E296"/>
  <c r="BW296" s="1"/>
  <c r="Y301"/>
  <c r="U304"/>
  <c r="D323"/>
  <c r="U326"/>
  <c r="I334"/>
  <c r="CC334" s="1"/>
  <c r="A334" s="1"/>
  <c r="X285"/>
  <c r="BV285" s="1"/>
  <c r="F310"/>
  <c r="E320"/>
  <c r="CA320" s="1"/>
  <c r="H335"/>
  <c r="O335" s="1"/>
  <c r="BQ335" s="1"/>
  <c r="BR335" s="1"/>
  <c r="H282"/>
  <c r="J282" s="1"/>
  <c r="U323"/>
  <c r="D289"/>
  <c r="G301"/>
  <c r="D307"/>
  <c r="I316"/>
  <c r="G290"/>
  <c r="U289"/>
  <c r="U282"/>
  <c r="G304"/>
  <c r="I301"/>
  <c r="CC301" s="1"/>
  <c r="A301" s="1"/>
  <c r="X334"/>
  <c r="BV334" s="1"/>
  <c r="E327"/>
  <c r="CA327" s="1"/>
  <c r="H308"/>
  <c r="N308" s="1"/>
  <c r="H337"/>
  <c r="M337" s="1"/>
  <c r="E305"/>
  <c r="BW305" s="1"/>
  <c r="X292"/>
  <c r="BV292" s="1"/>
  <c r="F332"/>
  <c r="G333"/>
  <c r="H319"/>
  <c r="N319" s="1"/>
  <c r="D298"/>
  <c r="X302"/>
  <c r="BV302" s="1"/>
  <c r="X289"/>
  <c r="BV289" s="1"/>
  <c r="U333"/>
  <c r="G330"/>
  <c r="D335"/>
  <c r="G322"/>
  <c r="U322"/>
  <c r="U302"/>
  <c r="G320"/>
  <c r="Y311"/>
  <c r="F272"/>
  <c r="H306"/>
  <c r="N306" s="1"/>
  <c r="F322"/>
  <c r="F330"/>
  <c r="H316"/>
  <c r="O316" s="1"/>
  <c r="I300"/>
  <c r="D288"/>
  <c r="G311"/>
  <c r="F311"/>
  <c r="E303"/>
  <c r="CA303" s="1"/>
  <c r="Y287"/>
  <c r="I326"/>
  <c r="Y326"/>
  <c r="G327"/>
  <c r="G286"/>
  <c r="Y320"/>
  <c r="G274"/>
  <c r="U314"/>
  <c r="U309"/>
  <c r="Y304"/>
  <c r="X323"/>
  <c r="BV323" s="1"/>
  <c r="U311"/>
  <c r="Y316"/>
  <c r="I329"/>
  <c r="G293"/>
  <c r="E291"/>
  <c r="BW291" s="1"/>
  <c r="D297"/>
  <c r="H315"/>
  <c r="O315" s="1"/>
  <c r="F326"/>
  <c r="I308"/>
  <c r="H299"/>
  <c r="N299" s="1"/>
  <c r="I315"/>
  <c r="G287"/>
  <c r="I330"/>
  <c r="F288"/>
  <c r="E288"/>
  <c r="BW288" s="1"/>
  <c r="H292"/>
  <c r="J292" s="1"/>
  <c r="I302"/>
  <c r="X330"/>
  <c r="BV330" s="1"/>
  <c r="X277"/>
  <c r="BV277" s="1"/>
  <c r="F309"/>
  <c r="U298"/>
  <c r="G308"/>
  <c r="U332"/>
  <c r="X322"/>
  <c r="BV322" s="1"/>
  <c r="X317"/>
  <c r="BV317" s="1"/>
  <c r="Y292"/>
  <c r="X278"/>
  <c r="BV278" s="1"/>
  <c r="E301"/>
  <c r="CA301" s="1"/>
  <c r="X329"/>
  <c r="BV329" s="1"/>
  <c r="Y318"/>
  <c r="X313"/>
  <c r="BV313" s="1"/>
  <c r="F327"/>
  <c r="E337"/>
  <c r="CA337" s="1"/>
  <c r="H326"/>
  <c r="L326" s="1"/>
  <c r="G328"/>
  <c r="E294"/>
  <c r="BW294" s="1"/>
  <c r="H330"/>
  <c r="K330" s="1"/>
  <c r="Y286"/>
  <c r="F329"/>
  <c r="I307"/>
  <c r="G305"/>
  <c r="X287"/>
  <c r="BV287" s="1"/>
  <c r="F303"/>
  <c r="E329"/>
  <c r="BW329" s="1"/>
  <c r="D321"/>
  <c r="X301"/>
  <c r="BV301" s="1"/>
  <c r="Y317"/>
  <c r="H313"/>
  <c r="L313" s="1"/>
  <c r="H327"/>
  <c r="J327" s="1"/>
  <c r="E300"/>
  <c r="CA300" s="1"/>
  <c r="F324"/>
  <c r="H291"/>
  <c r="L291" s="1"/>
  <c r="M291" s="1"/>
  <c r="E328"/>
  <c r="BW328" s="1"/>
  <c r="U294"/>
  <c r="E326"/>
  <c r="BW326" s="1"/>
  <c r="E309"/>
  <c r="BW309" s="1"/>
  <c r="D336"/>
  <c r="E310"/>
  <c r="CA310" s="1"/>
  <c r="E335"/>
  <c r="CA335" s="1"/>
  <c r="I310"/>
  <c r="Y313"/>
  <c r="F295"/>
  <c r="F336"/>
  <c r="G285"/>
  <c r="Y281"/>
  <c r="I309"/>
  <c r="D286"/>
  <c r="I331"/>
  <c r="G306"/>
  <c r="U300"/>
  <c r="H336"/>
  <c r="K336" s="1"/>
  <c r="U296"/>
  <c r="X281"/>
  <c r="BV281" s="1"/>
  <c r="G336"/>
  <c r="G307"/>
  <c r="I286"/>
  <c r="H332"/>
  <c r="O332" s="1"/>
  <c r="G332"/>
  <c r="E313"/>
  <c r="BW313" s="1"/>
  <c r="Y293"/>
  <c r="H290"/>
  <c r="O290" s="1"/>
  <c r="H325"/>
  <c r="J325" s="1"/>
  <c r="X326"/>
  <c r="BV326" s="1"/>
  <c r="F318"/>
  <c r="H309"/>
  <c r="O309" s="1"/>
  <c r="F317"/>
  <c r="G309"/>
  <c r="H297"/>
  <c r="L297" s="1"/>
  <c r="U307"/>
  <c r="G319"/>
  <c r="Y303"/>
  <c r="I306"/>
  <c r="Y290"/>
  <c r="Y312"/>
  <c r="Y314"/>
  <c r="I280"/>
  <c r="X333"/>
  <c r="BV333" s="1"/>
  <c r="D327"/>
  <c r="F299"/>
  <c r="X286"/>
  <c r="BV286" s="1"/>
  <c r="F320"/>
  <c r="H296"/>
  <c r="M296" s="1"/>
  <c r="N296" s="1"/>
  <c r="E308"/>
  <c r="CA308" s="1"/>
  <c r="H314"/>
  <c r="M314" s="1"/>
  <c r="U331"/>
  <c r="U320"/>
  <c r="X300"/>
  <c r="BV300" s="1"/>
  <c r="G303"/>
  <c r="E286"/>
  <c r="CA286" s="1"/>
  <c r="G312"/>
  <c r="AJ323"/>
  <c r="AX323"/>
  <c r="AF323"/>
  <c r="BM323"/>
  <c r="BK323"/>
  <c r="BH323"/>
  <c r="AI323"/>
  <c r="BX323"/>
  <c r="BB323"/>
  <c r="BC323"/>
  <c r="BA323"/>
  <c r="AG323"/>
  <c r="AP323"/>
  <c r="AK323"/>
  <c r="AH323"/>
  <c r="BP323"/>
  <c r="BL323"/>
  <c r="AZ323"/>
  <c r="AY323"/>
  <c r="AT323"/>
  <c r="AU323"/>
  <c r="AN323"/>
  <c r="BF323"/>
  <c r="BA335"/>
  <c r="AN305"/>
  <c r="BX337"/>
  <c r="AG312"/>
  <c r="AX312"/>
  <c r="BB325"/>
  <c r="BX292"/>
  <c r="AN297"/>
  <c r="AT297" s="1"/>
  <c r="AU297" s="1"/>
  <c r="AX297" s="1"/>
  <c r="M320"/>
  <c r="X238"/>
  <c r="BV238" s="1"/>
  <c r="Y238"/>
  <c r="U238"/>
  <c r="F238"/>
  <c r="I238"/>
  <c r="CC238" s="1"/>
  <c r="A238" s="1"/>
  <c r="E238"/>
  <c r="D238"/>
  <c r="H238"/>
  <c r="Y239"/>
  <c r="D239"/>
  <c r="G238"/>
  <c r="G239"/>
  <c r="E239"/>
  <c r="H239"/>
  <c r="F239"/>
  <c r="I239"/>
  <c r="U239"/>
  <c r="X239"/>
  <c r="BV239" s="1"/>
  <c r="F240"/>
  <c r="U240"/>
  <c r="H240"/>
  <c r="G240"/>
  <c r="U241"/>
  <c r="I240"/>
  <c r="D241"/>
  <c r="F241"/>
  <c r="G241"/>
  <c r="D240"/>
  <c r="H241"/>
  <c r="X242"/>
  <c r="BV242" s="1"/>
  <c r="X241"/>
  <c r="BV241" s="1"/>
  <c r="Y241"/>
  <c r="Y240"/>
  <c r="E241"/>
  <c r="E240"/>
  <c r="G242"/>
  <c r="I241"/>
  <c r="X243"/>
  <c r="BV243" s="1"/>
  <c r="I242"/>
  <c r="F242"/>
  <c r="Y242"/>
  <c r="E243"/>
  <c r="E242"/>
  <c r="H242"/>
  <c r="H243"/>
  <c r="D242"/>
  <c r="U242"/>
  <c r="Y243"/>
  <c r="F243"/>
  <c r="D243"/>
  <c r="I243"/>
  <c r="G243"/>
  <c r="U243"/>
  <c r="X245"/>
  <c r="BV245" s="1"/>
  <c r="H244"/>
  <c r="G245"/>
  <c r="X244"/>
  <c r="BV244" s="1"/>
  <c r="E244"/>
  <c r="G244"/>
  <c r="D244"/>
  <c r="F244"/>
  <c r="I245"/>
  <c r="U245"/>
  <c r="Y245"/>
  <c r="E245"/>
  <c r="F245"/>
  <c r="D245"/>
  <c r="H245"/>
  <c r="F246"/>
  <c r="U244"/>
  <c r="H246"/>
  <c r="Y247"/>
  <c r="G247"/>
  <c r="H247"/>
  <c r="I246"/>
  <c r="D246"/>
  <c r="D247"/>
  <c r="X247"/>
  <c r="BV247" s="1"/>
  <c r="E247"/>
  <c r="G246"/>
  <c r="E246"/>
  <c r="Y246"/>
  <c r="U246"/>
  <c r="U247"/>
  <c r="I247"/>
  <c r="Y248"/>
  <c r="F248"/>
  <c r="U248"/>
  <c r="E248"/>
  <c r="D248"/>
  <c r="H248"/>
  <c r="Y249"/>
  <c r="X248"/>
  <c r="BV248" s="1"/>
  <c r="G249"/>
  <c r="G248"/>
  <c r="Y250"/>
  <c r="I249"/>
  <c r="I248"/>
  <c r="X249"/>
  <c r="BV249" s="1"/>
  <c r="F249"/>
  <c r="E249"/>
  <c r="D249"/>
  <c r="D250"/>
  <c r="G250"/>
  <c r="H249"/>
  <c r="I251"/>
  <c r="H250"/>
  <c r="F250"/>
  <c r="U250"/>
  <c r="X250"/>
  <c r="BV250" s="1"/>
  <c r="E250"/>
  <c r="I250"/>
  <c r="H251"/>
  <c r="X251"/>
  <c r="BV251" s="1"/>
  <c r="D251"/>
  <c r="Y251"/>
  <c r="U251"/>
  <c r="G251"/>
  <c r="E251"/>
  <c r="F251"/>
  <c r="X252"/>
  <c r="BV252" s="1"/>
  <c r="D252"/>
  <c r="I252"/>
  <c r="X253"/>
  <c r="BV253" s="1"/>
  <c r="U253"/>
  <c r="H252"/>
  <c r="E253"/>
  <c r="F253"/>
  <c r="Y252"/>
  <c r="F252"/>
  <c r="H253"/>
  <c r="H254"/>
  <c r="G253"/>
  <c r="D253"/>
  <c r="U254"/>
  <c r="I254"/>
  <c r="E254"/>
  <c r="Y253"/>
  <c r="H255"/>
  <c r="U255"/>
  <c r="F255"/>
  <c r="E255"/>
  <c r="X256"/>
  <c r="BV256" s="1"/>
  <c r="D254"/>
  <c r="Y255"/>
  <c r="D255"/>
  <c r="X255"/>
  <c r="BV255" s="1"/>
  <c r="I255"/>
  <c r="G255"/>
  <c r="F256"/>
  <c r="Y256"/>
  <c r="D256"/>
  <c r="E256"/>
  <c r="H256"/>
  <c r="U256"/>
  <c r="D257"/>
  <c r="G256"/>
  <c r="H257"/>
  <c r="G257"/>
  <c r="F257"/>
  <c r="I257"/>
  <c r="E257"/>
  <c r="Y257"/>
  <c r="U257"/>
  <c r="I256"/>
  <c r="X257"/>
  <c r="BV257" s="1"/>
  <c r="E258"/>
  <c r="Y258"/>
  <c r="F258"/>
  <c r="H258"/>
  <c r="U258"/>
  <c r="X258"/>
  <c r="BV258" s="1"/>
  <c r="D258"/>
  <c r="E259"/>
  <c r="U260"/>
  <c r="I258"/>
  <c r="D259"/>
  <c r="F260"/>
  <c r="G259"/>
  <c r="X259"/>
  <c r="BV259" s="1"/>
  <c r="H259"/>
  <c r="Y259"/>
  <c r="Y260"/>
  <c r="U259"/>
  <c r="D260"/>
  <c r="I261"/>
  <c r="CC261" s="1"/>
  <c r="A261" s="1"/>
  <c r="G260"/>
  <c r="E260"/>
  <c r="X260"/>
  <c r="BV260" s="1"/>
  <c r="F261"/>
  <c r="H261"/>
  <c r="G261"/>
  <c r="U261"/>
  <c r="E261"/>
  <c r="X261"/>
  <c r="BV261" s="1"/>
  <c r="Y261"/>
  <c r="F262"/>
  <c r="D261"/>
  <c r="Y262"/>
  <c r="H262"/>
  <c r="G262"/>
  <c r="D262"/>
  <c r="E262"/>
  <c r="I262"/>
  <c r="CC262" s="1"/>
  <c r="A262" s="1"/>
  <c r="X262"/>
  <c r="BV262" s="1"/>
  <c r="U262"/>
  <c r="H263"/>
  <c r="F263"/>
  <c r="D263"/>
  <c r="I263"/>
  <c r="CC263" s="1"/>
  <c r="A263" s="1"/>
  <c r="G263"/>
  <c r="E263"/>
  <c r="U263"/>
  <c r="Y263"/>
  <c r="I265"/>
  <c r="CC265" s="1"/>
  <c r="A265" s="1"/>
  <c r="I264"/>
  <c r="CC264" s="1"/>
  <c r="A264" s="1"/>
  <c r="D264"/>
  <c r="F264"/>
  <c r="X264"/>
  <c r="BV264" s="1"/>
  <c r="G264"/>
  <c r="H266"/>
  <c r="E264"/>
  <c r="X265"/>
  <c r="BV265" s="1"/>
  <c r="X263"/>
  <c r="BV263" s="1"/>
  <c r="E266"/>
  <c r="G265"/>
  <c r="H264"/>
  <c r="F265"/>
  <c r="U265"/>
  <c r="Y265"/>
  <c r="U264"/>
  <c r="F254"/>
  <c r="G266"/>
  <c r="U266"/>
  <c r="Y244"/>
  <c r="G267"/>
  <c r="F266"/>
  <c r="U252"/>
  <c r="I267"/>
  <c r="CC267" s="1"/>
  <c r="A267" s="1"/>
  <c r="X267"/>
  <c r="BV267" s="1"/>
  <c r="D265"/>
  <c r="Y267"/>
  <c r="I259"/>
  <c r="H265"/>
  <c r="D266"/>
  <c r="X254"/>
  <c r="BV254" s="1"/>
  <c r="E267"/>
  <c r="U267"/>
  <c r="U249"/>
  <c r="E265"/>
  <c r="F267"/>
  <c r="Y264"/>
  <c r="G254"/>
  <c r="F259"/>
  <c r="F247"/>
  <c r="G258"/>
  <c r="I244"/>
  <c r="G252"/>
  <c r="D267"/>
  <c r="I266"/>
  <c r="CC266" s="1"/>
  <c r="A266" s="1"/>
  <c r="Y266"/>
  <c r="G268"/>
  <c r="X240"/>
  <c r="BV240" s="1"/>
  <c r="E252"/>
  <c r="I253"/>
  <c r="I260"/>
  <c r="X246"/>
  <c r="BV246" s="1"/>
  <c r="X266"/>
  <c r="BV266" s="1"/>
  <c r="H267"/>
  <c r="Y254"/>
  <c r="H260"/>
  <c r="D268"/>
  <c r="U268"/>
  <c r="Y268"/>
  <c r="U269"/>
  <c r="I268"/>
  <c r="CC268" s="1"/>
  <c r="A268" s="1"/>
  <c r="F268"/>
  <c r="X268"/>
  <c r="BV268" s="1"/>
  <c r="H268"/>
  <c r="F269"/>
  <c r="Y269"/>
  <c r="X269"/>
  <c r="BV269" s="1"/>
  <c r="I269"/>
  <c r="CC269" s="1"/>
  <c r="A269" s="1"/>
  <c r="E269"/>
  <c r="D269"/>
  <c r="Y270"/>
  <c r="G269"/>
  <c r="E268"/>
  <c r="F271"/>
  <c r="U270"/>
  <c r="H269"/>
  <c r="I270"/>
  <c r="CC270" s="1"/>
  <c r="A270" s="1"/>
  <c r="G281"/>
  <c r="X273"/>
  <c r="BV273" s="1"/>
  <c r="D273"/>
  <c r="I273"/>
  <c r="CC273" s="1"/>
  <c r="A273" s="1"/>
  <c r="H272"/>
  <c r="G270"/>
  <c r="F270"/>
  <c r="H279"/>
  <c r="E272"/>
  <c r="H270"/>
  <c r="G273"/>
  <c r="H271"/>
  <c r="D270"/>
  <c r="X270"/>
  <c r="BV270" s="1"/>
  <c r="F283"/>
  <c r="E270"/>
  <c r="U271"/>
  <c r="Y274"/>
  <c r="D271"/>
  <c r="Y272"/>
  <c r="X271"/>
  <c r="BV271" s="1"/>
  <c r="I272"/>
  <c r="CC272" s="1"/>
  <c r="A272" s="1"/>
  <c r="G276"/>
  <c r="G272"/>
  <c r="I279"/>
  <c r="E280"/>
  <c r="D277"/>
  <c r="U283"/>
  <c r="U273"/>
  <c r="H283"/>
  <c r="G271"/>
  <c r="U278"/>
  <c r="E271"/>
  <c r="E274"/>
  <c r="F275"/>
  <c r="I274"/>
  <c r="CC274" s="1"/>
  <c r="A274" s="1"/>
  <c r="H277"/>
  <c r="D282"/>
  <c r="Y273"/>
  <c r="Y271"/>
  <c r="I275"/>
  <c r="CC275" s="1"/>
  <c r="A275" s="1"/>
  <c r="F279"/>
  <c r="I276"/>
  <c r="CC276" s="1"/>
  <c r="A276" s="1"/>
  <c r="X272"/>
  <c r="BV272" s="1"/>
  <c r="E278"/>
  <c r="X279"/>
  <c r="BV279" s="1"/>
  <c r="I271"/>
  <c r="CC271" s="1"/>
  <c r="A271" s="1"/>
  <c r="U272"/>
  <c r="D280"/>
  <c r="U275"/>
  <c r="Y276"/>
  <c r="Y280"/>
  <c r="G275"/>
  <c r="F273"/>
  <c r="D272"/>
  <c r="G278"/>
  <c r="Y282"/>
  <c r="E273"/>
  <c r="Y283"/>
  <c r="U286"/>
  <c r="H280"/>
  <c r="H275"/>
  <c r="X283"/>
  <c r="BV283" s="1"/>
  <c r="D311"/>
  <c r="Y277"/>
  <c r="Y284"/>
  <c r="H284"/>
  <c r="U281"/>
  <c r="G282"/>
  <c r="D274"/>
  <c r="U303"/>
  <c r="G280"/>
  <c r="E283"/>
  <c r="I278"/>
  <c r="CC278" s="1"/>
  <c r="A278" s="1"/>
  <c r="F278"/>
  <c r="F280"/>
  <c r="G283"/>
  <c r="D275"/>
  <c r="I282"/>
  <c r="CC282" s="1"/>
  <c r="A282" s="1"/>
  <c r="U279"/>
  <c r="U280"/>
  <c r="Y288"/>
  <c r="E277"/>
  <c r="E275"/>
  <c r="D283"/>
  <c r="F281"/>
  <c r="X280"/>
  <c r="BV280" s="1"/>
  <c r="Y275"/>
  <c r="E284"/>
  <c r="I283"/>
  <c r="CC283" s="1"/>
  <c r="A283" s="1"/>
  <c r="E281"/>
  <c r="H278"/>
  <c r="X284"/>
  <c r="BV284" s="1"/>
  <c r="I281"/>
  <c r="CC281" s="1"/>
  <c r="A281" s="1"/>
  <c r="U276"/>
  <c r="E282"/>
  <c r="X275"/>
  <c r="BV275" s="1"/>
  <c r="X276"/>
  <c r="BV276" s="1"/>
  <c r="D284"/>
  <c r="G284"/>
  <c r="E279"/>
  <c r="Y279"/>
  <c r="Y294"/>
  <c r="F274"/>
  <c r="I285"/>
  <c r="CC285" s="1"/>
  <c r="A285" s="1"/>
  <c r="D281"/>
  <c r="Y308"/>
  <c r="X274"/>
  <c r="BV274" s="1"/>
  <c r="Y278"/>
  <c r="D279"/>
  <c r="I277"/>
  <c r="CC277" s="1"/>
  <c r="A277" s="1"/>
  <c r="D278"/>
  <c r="G277"/>
  <c r="F277"/>
  <c r="I284"/>
  <c r="H276"/>
  <c r="AI324"/>
  <c r="BL324"/>
  <c r="BA324"/>
  <c r="AH324"/>
  <c r="BH324"/>
  <c r="AY324"/>
  <c r="BK324"/>
  <c r="BX324"/>
  <c r="AJ324"/>
  <c r="BB324"/>
  <c r="CA317"/>
  <c r="AD332"/>
  <c r="BJ321"/>
  <c r="CA330"/>
  <c r="M328"/>
  <c r="M304"/>
  <c r="N304" s="1"/>
  <c r="AP291"/>
  <c r="BC318"/>
  <c r="AK318"/>
  <c r="BK318"/>
  <c r="AP318"/>
  <c r="BP311"/>
  <c r="AG311"/>
  <c r="AF311"/>
  <c r="AT311"/>
  <c r="AZ311"/>
  <c r="CA287"/>
  <c r="AZ317"/>
  <c r="BH317"/>
  <c r="AU317"/>
  <c r="AI317"/>
  <c r="AH294"/>
  <c r="BX294"/>
  <c r="BB332"/>
  <c r="BP332"/>
  <c r="AF332"/>
  <c r="BL332"/>
  <c r="BA297"/>
  <c r="BX298"/>
  <c r="BH298"/>
  <c r="M317"/>
  <c r="K333"/>
  <c r="O311"/>
  <c r="BQ311" s="1"/>
  <c r="BR311" s="1"/>
  <c r="N323"/>
  <c r="M323"/>
  <c r="BX316"/>
  <c r="AK301"/>
  <c r="AH301"/>
  <c r="O337"/>
  <c r="J337"/>
  <c r="AD311"/>
  <c r="AF326"/>
  <c r="AK326"/>
  <c r="AU326"/>
  <c r="AT326"/>
  <c r="AP326"/>
  <c r="C41" i="3"/>
  <c r="G53" i="27" s="1"/>
  <c r="R25" i="5"/>
  <c r="B46" i="3"/>
  <c r="C40"/>
  <c r="G52" i="27" s="1"/>
  <c r="N25" i="5"/>
  <c r="R26"/>
  <c r="D45" i="27"/>
  <c r="N23" i="5"/>
  <c r="O23" s="1"/>
  <c r="L293" i="4" l="1"/>
  <c r="M312"/>
  <c r="AJ280"/>
  <c r="CC280"/>
  <c r="A280" s="1"/>
  <c r="AF306"/>
  <c r="CC306"/>
  <c r="A306" s="1"/>
  <c r="BH286"/>
  <c r="CC286"/>
  <c r="A286" s="1"/>
  <c r="AP331"/>
  <c r="CC331"/>
  <c r="A331" s="1"/>
  <c r="AF310"/>
  <c r="CC310"/>
  <c r="A310" s="1"/>
  <c r="AJ307"/>
  <c r="CC307"/>
  <c r="A307" s="1"/>
  <c r="BL314"/>
  <c r="CC314"/>
  <c r="A314" s="1"/>
  <c r="AK320"/>
  <c r="CC320"/>
  <c r="A320" s="1"/>
  <c r="BX296"/>
  <c r="CC296"/>
  <c r="A296" s="1"/>
  <c r="AX333"/>
  <c r="CC333"/>
  <c r="A333" s="1"/>
  <c r="AN290"/>
  <c r="CC290"/>
  <c r="A290" s="1"/>
  <c r="BA328"/>
  <c r="CC328"/>
  <c r="A328" s="1"/>
  <c r="AK295"/>
  <c r="CC295"/>
  <c r="A295" s="1"/>
  <c r="BB322"/>
  <c r="CC322"/>
  <c r="A322" s="1"/>
  <c r="AR284"/>
  <c r="CC284"/>
  <c r="A284" s="1"/>
  <c r="AI302"/>
  <c r="CC302"/>
  <c r="A302" s="1"/>
  <c r="BH330"/>
  <c r="CC330"/>
  <c r="A330" s="1"/>
  <c r="BF308"/>
  <c r="CC308"/>
  <c r="A308" s="1"/>
  <c r="BX300"/>
  <c r="CC300"/>
  <c r="A300" s="1"/>
  <c r="AJ293"/>
  <c r="CC293"/>
  <c r="A293" s="1"/>
  <c r="AH327"/>
  <c r="CC327"/>
  <c r="A327" s="1"/>
  <c r="BD289"/>
  <c r="BA279"/>
  <c r="AZ319"/>
  <c r="CC319"/>
  <c r="A319" s="1"/>
  <c r="AH304"/>
  <c r="CC304"/>
  <c r="A304" s="1"/>
  <c r="AG289"/>
  <c r="CC289"/>
  <c r="A289" s="1"/>
  <c r="AH325"/>
  <c r="CC325"/>
  <c r="A325" s="1"/>
  <c r="AH337"/>
  <c r="CC337"/>
  <c r="A337" s="1"/>
  <c r="AJ321"/>
  <c r="CC321"/>
  <c r="A321" s="1"/>
  <c r="AF309"/>
  <c r="CC309"/>
  <c r="A309" s="1"/>
  <c r="BA316"/>
  <c r="CC316"/>
  <c r="A316" s="1"/>
  <c r="AK287"/>
  <c r="CC287"/>
  <c r="A287" s="1"/>
  <c r="AN288"/>
  <c r="CC288"/>
  <c r="A288" s="1"/>
  <c r="BF313"/>
  <c r="CC313"/>
  <c r="A313" s="1"/>
  <c r="BH303"/>
  <c r="CC303"/>
  <c r="A303" s="1"/>
  <c r="BA336"/>
  <c r="CC336"/>
  <c r="A336" s="1"/>
  <c r="CC239"/>
  <c r="A239" s="1"/>
  <c r="AR279"/>
  <c r="CC279"/>
  <c r="A279" s="1"/>
  <c r="AF315"/>
  <c r="CC315"/>
  <c r="A315" s="1"/>
  <c r="AY329"/>
  <c r="CC329"/>
  <c r="A329" s="1"/>
  <c r="BC326"/>
  <c r="CC326"/>
  <c r="A326" s="1"/>
  <c r="AK298"/>
  <c r="CC298"/>
  <c r="A298" s="1"/>
  <c r="AT332"/>
  <c r="CC332"/>
  <c r="A332" s="1"/>
  <c r="AJ294"/>
  <c r="CC294"/>
  <c r="A294" s="1"/>
  <c r="AH317"/>
  <c r="CC317"/>
  <c r="A317" s="1"/>
  <c r="AZ318"/>
  <c r="CC318"/>
  <c r="A318" s="1"/>
  <c r="BX312"/>
  <c r="CC312"/>
  <c r="A312" s="1"/>
  <c r="AH305"/>
  <c r="CC305"/>
  <c r="A305" s="1"/>
  <c r="BM335"/>
  <c r="CC335"/>
  <c r="A335" s="1"/>
  <c r="AR304"/>
  <c r="AI289"/>
  <c r="BF325"/>
  <c r="AN337"/>
  <c r="BF321"/>
  <c r="BL327"/>
  <c r="BL319"/>
  <c r="AD325"/>
  <c r="BW332"/>
  <c r="AG325"/>
  <c r="AT321"/>
  <c r="BB335"/>
  <c r="BA303"/>
  <c r="AY301"/>
  <c r="BJ335"/>
  <c r="BJ313"/>
  <c r="AT306"/>
  <c r="AU306" s="1"/>
  <c r="AX306" s="1"/>
  <c r="BA305"/>
  <c r="AD327"/>
  <c r="BJ330"/>
  <c r="BJ323"/>
  <c r="BD292"/>
  <c r="AT289"/>
  <c r="AU289" s="1"/>
  <c r="AX289" s="1"/>
  <c r="BJ318"/>
  <c r="BJ334"/>
  <c r="BD296"/>
  <c r="BB291"/>
  <c r="AZ279"/>
  <c r="BJ325"/>
  <c r="BJ316"/>
  <c r="BJ314"/>
  <c r="BB288"/>
  <c r="AZ300"/>
  <c r="BB302"/>
  <c r="BJ312"/>
  <c r="BJ319"/>
  <c r="BJ332"/>
  <c r="BJ336"/>
  <c r="BJ308"/>
  <c r="AT286"/>
  <c r="AU286" s="1"/>
  <c r="AX286" s="1"/>
  <c r="BJ320"/>
  <c r="BA304"/>
  <c r="BJ317"/>
  <c r="BJ315"/>
  <c r="AT294"/>
  <c r="AU294" s="1"/>
  <c r="AX294" s="1"/>
  <c r="BB295"/>
  <c r="AT299"/>
  <c r="AU299" s="1"/>
  <c r="AX299" s="1"/>
  <c r="BD298"/>
  <c r="AT285"/>
  <c r="AU285" s="1"/>
  <c r="AX285" s="1"/>
  <c r="AY287"/>
  <c r="AZ293"/>
  <c r="BJ326"/>
  <c r="BJ328"/>
  <c r="BJ311"/>
  <c r="BJ322"/>
  <c r="BJ333"/>
  <c r="BA290"/>
  <c r="BJ329"/>
  <c r="BD297"/>
  <c r="AE319"/>
  <c r="K298"/>
  <c r="AU327"/>
  <c r="M329"/>
  <c r="K312"/>
  <c r="BD291"/>
  <c r="AG319"/>
  <c r="BP319"/>
  <c r="CA336"/>
  <c r="BH289"/>
  <c r="CA314"/>
  <c r="J293"/>
  <c r="AI325"/>
  <c r="BP325"/>
  <c r="AZ337"/>
  <c r="AJ337"/>
  <c r="BK337"/>
  <c r="CA285"/>
  <c r="BX304"/>
  <c r="BC321"/>
  <c r="AZ321"/>
  <c r="AP321"/>
  <c r="Z293"/>
  <c r="BH300"/>
  <c r="BA289"/>
  <c r="BJ296"/>
  <c r="AY279"/>
  <c r="BX319"/>
  <c r="AN289"/>
  <c r="AF289"/>
  <c r="K293"/>
  <c r="BK325"/>
  <c r="AJ325"/>
  <c r="AF325"/>
  <c r="AG337"/>
  <c r="AK337"/>
  <c r="BA337"/>
  <c r="AK304"/>
  <c r="BP321"/>
  <c r="AX321"/>
  <c r="BM321"/>
  <c r="L318"/>
  <c r="AI319"/>
  <c r="BM319"/>
  <c r="AP289"/>
  <c r="AT325"/>
  <c r="BX325"/>
  <c r="AZ325"/>
  <c r="BP337"/>
  <c r="BH337"/>
  <c r="BL337"/>
  <c r="AG304"/>
  <c r="BA321"/>
  <c r="BL321"/>
  <c r="AN321"/>
  <c r="Z319"/>
  <c r="AR300"/>
  <c r="AR293"/>
  <c r="BA327"/>
  <c r="AB325"/>
  <c r="BJ279"/>
  <c r="AN319"/>
  <c r="AP319"/>
  <c r="AH289"/>
  <c r="BX289"/>
  <c r="BW315"/>
  <c r="O293"/>
  <c r="BY293" s="1"/>
  <c r="BZ293" s="1"/>
  <c r="N293"/>
  <c r="BH325"/>
  <c r="AP325"/>
  <c r="AY325"/>
  <c r="BC325"/>
  <c r="AK325"/>
  <c r="BA325"/>
  <c r="BC337"/>
  <c r="AP337"/>
  <c r="BM337"/>
  <c r="AX337"/>
  <c r="AI337"/>
  <c r="BF337"/>
  <c r="BH304"/>
  <c r="AN304"/>
  <c r="AI304"/>
  <c r="AF321"/>
  <c r="BX321"/>
  <c r="AU321"/>
  <c r="BK321"/>
  <c r="AK321"/>
  <c r="BB321"/>
  <c r="AK289"/>
  <c r="AX325"/>
  <c r="BL325"/>
  <c r="BM325"/>
  <c r="AU325"/>
  <c r="AN325"/>
  <c r="AU337"/>
  <c r="AT337"/>
  <c r="BB337"/>
  <c r="AY337"/>
  <c r="AF304"/>
  <c r="AI321"/>
  <c r="BH321"/>
  <c r="AH321"/>
  <c r="AG321"/>
  <c r="AY321"/>
  <c r="AE311"/>
  <c r="AG301"/>
  <c r="AI301"/>
  <c r="AF301"/>
  <c r="K317"/>
  <c r="N317"/>
  <c r="BM311"/>
  <c r="AK311"/>
  <c r="BC311"/>
  <c r="AY311"/>
  <c r="BX311"/>
  <c r="AR291"/>
  <c r="AH291"/>
  <c r="AE332"/>
  <c r="AP324"/>
  <c r="BC324"/>
  <c r="AX324"/>
  <c r="AZ324"/>
  <c r="AT324"/>
  <c r="AI297"/>
  <c r="AH297"/>
  <c r="AK297" s="1"/>
  <c r="AF297"/>
  <c r="AP297"/>
  <c r="AG297"/>
  <c r="AJ297"/>
  <c r="BH297"/>
  <c r="K324"/>
  <c r="L324"/>
  <c r="O324"/>
  <c r="BS324" s="1"/>
  <c r="BT324" s="1"/>
  <c r="J324"/>
  <c r="AN292"/>
  <c r="AF292"/>
  <c r="AG292"/>
  <c r="AR292"/>
  <c r="AH292"/>
  <c r="AK292" s="1"/>
  <c r="BH292"/>
  <c r="AI292"/>
  <c r="BM326"/>
  <c r="AJ326"/>
  <c r="BH326"/>
  <c r="AN326"/>
  <c r="AG326"/>
  <c r="AC311"/>
  <c r="K337"/>
  <c r="BX301"/>
  <c r="AP301"/>
  <c r="AZ290"/>
  <c r="BW320"/>
  <c r="L323"/>
  <c r="N333"/>
  <c r="J317"/>
  <c r="AP298"/>
  <c r="AY297"/>
  <c r="AZ297"/>
  <c r="BM332"/>
  <c r="BA332"/>
  <c r="AJ332"/>
  <c r="AR294"/>
  <c r="BW318"/>
  <c r="AJ317"/>
  <c r="BX317"/>
  <c r="AK317"/>
  <c r="AX311"/>
  <c r="BL311"/>
  <c r="AH311"/>
  <c r="BF311"/>
  <c r="AY318"/>
  <c r="AN318"/>
  <c r="BH318"/>
  <c r="BB318"/>
  <c r="AI291"/>
  <c r="BX291"/>
  <c r="BW316"/>
  <c r="K304"/>
  <c r="BW299"/>
  <c r="Z332"/>
  <c r="AA332"/>
  <c r="BM324"/>
  <c r="AN324"/>
  <c r="AK324"/>
  <c r="BF324"/>
  <c r="AR297"/>
  <c r="N324"/>
  <c r="M311"/>
  <c r="K311"/>
  <c r="AG298"/>
  <c r="AI298"/>
  <c r="BF332"/>
  <c r="AN332"/>
  <c r="AP332"/>
  <c r="AX332"/>
  <c r="AY332"/>
  <c r="BC332"/>
  <c r="AI294"/>
  <c r="AG294"/>
  <c r="AK294"/>
  <c r="AF317"/>
  <c r="AN317"/>
  <c r="AG317"/>
  <c r="BB317"/>
  <c r="BK317"/>
  <c r="AP317"/>
  <c r="O328"/>
  <c r="BU328" s="1"/>
  <c r="AS328" s="1"/>
  <c r="K328"/>
  <c r="AH312"/>
  <c r="BK312"/>
  <c r="AF312"/>
  <c r="BF312"/>
  <c r="AT312"/>
  <c r="BB312"/>
  <c r="BM312"/>
  <c r="BC312"/>
  <c r="AK312"/>
  <c r="AZ312"/>
  <c r="AP312"/>
  <c r="AN312"/>
  <c r="AI312"/>
  <c r="BP312"/>
  <c r="AU312"/>
  <c r="AJ312"/>
  <c r="BL312"/>
  <c r="BH312"/>
  <c r="BH305"/>
  <c r="AG305"/>
  <c r="AF305"/>
  <c r="AJ305"/>
  <c r="AI305"/>
  <c r="AP305"/>
  <c r="BX305"/>
  <c r="AK305"/>
  <c r="AX335"/>
  <c r="BF335"/>
  <c r="BC335"/>
  <c r="AH335"/>
  <c r="AG335"/>
  <c r="AN335"/>
  <c r="BP335"/>
  <c r="AU335"/>
  <c r="BK335"/>
  <c r="BX335"/>
  <c r="AT335"/>
  <c r="AF335"/>
  <c r="AZ335"/>
  <c r="AK335"/>
  <c r="BL335"/>
  <c r="AI335"/>
  <c r="AY335"/>
  <c r="CA293"/>
  <c r="BW293"/>
  <c r="O294"/>
  <c r="BU294" s="1"/>
  <c r="AS294" s="1"/>
  <c r="M294"/>
  <c r="N294"/>
  <c r="J294"/>
  <c r="K294"/>
  <c r="K320"/>
  <c r="J320"/>
  <c r="O320"/>
  <c r="BY320" s="1"/>
  <c r="BZ320" s="1"/>
  <c r="L320"/>
  <c r="AT290"/>
  <c r="AU290" s="1"/>
  <c r="AX290" s="1"/>
  <c r="BK326"/>
  <c r="AH326"/>
  <c r="BB326"/>
  <c r="BX326"/>
  <c r="AB311"/>
  <c r="L337"/>
  <c r="AN301"/>
  <c r="AR301"/>
  <c r="AY290"/>
  <c r="CA296"/>
  <c r="K323"/>
  <c r="N311"/>
  <c r="L333"/>
  <c r="M333"/>
  <c r="L317"/>
  <c r="AH298"/>
  <c r="AN298" s="1"/>
  <c r="AJ298"/>
  <c r="BB297"/>
  <c r="AU332"/>
  <c r="BX332"/>
  <c r="AZ332"/>
  <c r="AI332"/>
  <c r="BH332"/>
  <c r="AN294"/>
  <c r="AP294"/>
  <c r="BL317"/>
  <c r="AY317"/>
  <c r="BF317"/>
  <c r="BM317"/>
  <c r="BB311"/>
  <c r="AI311"/>
  <c r="BA311"/>
  <c r="BH311"/>
  <c r="AH318"/>
  <c r="BF318"/>
  <c r="AF318"/>
  <c r="AG291"/>
  <c r="AF291"/>
  <c r="BJ291" s="1"/>
  <c r="L328"/>
  <c r="AD297"/>
  <c r="AB332"/>
  <c r="BP324"/>
  <c r="AG324"/>
  <c r="AU324"/>
  <c r="AF324"/>
  <c r="CA297"/>
  <c r="L294"/>
  <c r="AY312"/>
  <c r="AR305"/>
  <c r="M324"/>
  <c r="BH335"/>
  <c r="AI326"/>
  <c r="AZ326"/>
  <c r="BL326"/>
  <c r="Z311"/>
  <c r="BS333"/>
  <c r="BT333" s="1"/>
  <c r="AJ318"/>
  <c r="AI318"/>
  <c r="BX318"/>
  <c r="AT318"/>
  <c r="AG318"/>
  <c r="BA318"/>
  <c r="J304"/>
  <c r="O304"/>
  <c r="BU304" s="1"/>
  <c r="AS304" s="1"/>
  <c r="AX326"/>
  <c r="BA326"/>
  <c r="BP326"/>
  <c r="AY326"/>
  <c r="BF326"/>
  <c r="AA311"/>
  <c r="N337"/>
  <c r="AJ301"/>
  <c r="BH301"/>
  <c r="BD290"/>
  <c r="O323"/>
  <c r="BS323" s="1"/>
  <c r="BT323" s="1"/>
  <c r="J311"/>
  <c r="J333"/>
  <c r="O317"/>
  <c r="BU317" s="1"/>
  <c r="AS317" s="1"/>
  <c r="AF298"/>
  <c r="AR298"/>
  <c r="BJ297"/>
  <c r="AG332"/>
  <c r="AH332"/>
  <c r="BK332"/>
  <c r="AK332"/>
  <c r="BW290"/>
  <c r="BH294"/>
  <c r="AF294"/>
  <c r="BA317"/>
  <c r="AX317"/>
  <c r="AT317"/>
  <c r="BC317"/>
  <c r="BP317"/>
  <c r="BK311"/>
  <c r="AU311"/>
  <c r="AN311"/>
  <c r="AJ311"/>
  <c r="AP311"/>
  <c r="AU318"/>
  <c r="BL318"/>
  <c r="BM318"/>
  <c r="AX318"/>
  <c r="BP318"/>
  <c r="BH291"/>
  <c r="N328"/>
  <c r="AA297"/>
  <c r="AC332"/>
  <c r="N320"/>
  <c r="BX297"/>
  <c r="AJ292"/>
  <c r="BA312"/>
  <c r="AP335"/>
  <c r="AJ335"/>
  <c r="AD321"/>
  <c r="AE312"/>
  <c r="L296"/>
  <c r="AP293"/>
  <c r="AT327"/>
  <c r="AI300"/>
  <c r="L306"/>
  <c r="N282"/>
  <c r="M306"/>
  <c r="BW327"/>
  <c r="J298"/>
  <c r="AK293"/>
  <c r="BW322"/>
  <c r="BM327"/>
  <c r="BP327"/>
  <c r="J295"/>
  <c r="BL309"/>
  <c r="AK290"/>
  <c r="AE314"/>
  <c r="AE307"/>
  <c r="AT292"/>
  <c r="AU292" s="1"/>
  <c r="AX292" s="1"/>
  <c r="Z334"/>
  <c r="BS289"/>
  <c r="BT289" s="1"/>
  <c r="AJ289" s="1"/>
  <c r="AD291"/>
  <c r="BF328"/>
  <c r="BC333"/>
  <c r="AU322"/>
  <c r="Z333"/>
  <c r="AH328"/>
  <c r="AG295"/>
  <c r="BW319"/>
  <c r="BK333"/>
  <c r="AG333"/>
  <c r="BC322"/>
  <c r="AF322"/>
  <c r="AE291"/>
  <c r="BX328"/>
  <c r="AJ328"/>
  <c r="N334"/>
  <c r="BH295"/>
  <c r="CA307"/>
  <c r="L274"/>
  <c r="CA304"/>
  <c r="BA302"/>
  <c r="AN333"/>
  <c r="AI322"/>
  <c r="BF322"/>
  <c r="K288"/>
  <c r="AR290"/>
  <c r="AB335"/>
  <c r="AI290"/>
  <c r="AE333"/>
  <c r="BP328"/>
  <c r="BL328"/>
  <c r="O334"/>
  <c r="BQ334" s="1"/>
  <c r="BR334" s="1"/>
  <c r="BX295"/>
  <c r="AZ302"/>
  <c r="AT333"/>
  <c r="AX322"/>
  <c r="BB286"/>
  <c r="L308"/>
  <c r="BW302"/>
  <c r="BX336"/>
  <c r="K301"/>
  <c r="AY294"/>
  <c r="BB316"/>
  <c r="CA321"/>
  <c r="K281"/>
  <c r="AP288"/>
  <c r="AG336"/>
  <c r="AK336"/>
  <c r="BC316"/>
  <c r="AY298"/>
  <c r="L310"/>
  <c r="BF336"/>
  <c r="AE305"/>
  <c r="AC306"/>
  <c r="BD304"/>
  <c r="BH287"/>
  <c r="L303"/>
  <c r="BW311"/>
  <c r="BB299"/>
  <c r="AJ313"/>
  <c r="AJ336"/>
  <c r="AD287"/>
  <c r="Z289"/>
  <c r="BC310"/>
  <c r="AB305"/>
  <c r="AB336"/>
  <c r="AC295"/>
  <c r="CA291"/>
  <c r="AZ286"/>
  <c r="J308"/>
  <c r="AY304"/>
  <c r="AN316"/>
  <c r="AT316"/>
  <c r="AF316"/>
  <c r="AH287"/>
  <c r="AN287" s="1"/>
  <c r="M301"/>
  <c r="N281"/>
  <c r="O322"/>
  <c r="BS322" s="1"/>
  <c r="BT322" s="1"/>
  <c r="N303"/>
  <c r="AB289"/>
  <c r="AZ294"/>
  <c r="O302"/>
  <c r="BY302" s="1"/>
  <c r="BZ302" s="1"/>
  <c r="Z336"/>
  <c r="BW324"/>
  <c r="CA325"/>
  <c r="AX313"/>
  <c r="J273"/>
  <c r="O310"/>
  <c r="BU310" s="1"/>
  <c r="AS310" s="1"/>
  <c r="AP336"/>
  <c r="BM336"/>
  <c r="BB336"/>
  <c r="BH336"/>
  <c r="AZ336"/>
  <c r="BL336"/>
  <c r="BK308"/>
  <c r="BB304"/>
  <c r="AH316"/>
  <c r="BL316"/>
  <c r="AK316"/>
  <c r="J305"/>
  <c r="AP287"/>
  <c r="K322"/>
  <c r="M303"/>
  <c r="AI303" s="1"/>
  <c r="L285"/>
  <c r="BB294"/>
  <c r="J302"/>
  <c r="BJ295"/>
  <c r="BK313"/>
  <c r="AT313"/>
  <c r="AT336"/>
  <c r="AY336"/>
  <c r="AF336"/>
  <c r="AI336"/>
  <c r="BP336"/>
  <c r="AH336"/>
  <c r="AY308"/>
  <c r="AN303"/>
  <c r="AB324"/>
  <c r="AD313"/>
  <c r="AE337"/>
  <c r="AA287"/>
  <c r="BJ286"/>
  <c r="M308"/>
  <c r="AG316"/>
  <c r="BP316"/>
  <c r="BK316"/>
  <c r="M305"/>
  <c r="BX287"/>
  <c r="O281"/>
  <c r="BY281" s="1"/>
  <c r="BZ281" s="1"/>
  <c r="CA334"/>
  <c r="K303"/>
  <c r="J285"/>
  <c r="BJ294"/>
  <c r="BW331"/>
  <c r="BJ299"/>
  <c r="BB313"/>
  <c r="AZ298"/>
  <c r="AB302"/>
  <c r="BC336"/>
  <c r="BK336"/>
  <c r="AX336"/>
  <c r="AU336"/>
  <c r="AN336"/>
  <c r="BD305"/>
  <c r="AH303"/>
  <c r="CA289"/>
  <c r="AA337"/>
  <c r="BK328"/>
  <c r="BC328"/>
  <c r="AY328"/>
  <c r="AG328"/>
  <c r="AT328"/>
  <c r="J334"/>
  <c r="AR295"/>
  <c r="AP295"/>
  <c r="BJ337"/>
  <c r="K274"/>
  <c r="O274"/>
  <c r="BQ274" s="1"/>
  <c r="BR274" s="1"/>
  <c r="BW306"/>
  <c r="BD302"/>
  <c r="AY302"/>
  <c r="BP333"/>
  <c r="BF333"/>
  <c r="AY333"/>
  <c r="BM333"/>
  <c r="AZ333"/>
  <c r="AI333"/>
  <c r="BM322"/>
  <c r="BX322"/>
  <c r="AP322"/>
  <c r="AH322"/>
  <c r="BP322"/>
  <c r="BQ337"/>
  <c r="BR337" s="1"/>
  <c r="AA335"/>
  <c r="AD335"/>
  <c r="J288"/>
  <c r="M288" s="1"/>
  <c r="AC333"/>
  <c r="AJ290"/>
  <c r="AF290"/>
  <c r="BJ290" s="1"/>
  <c r="AD324"/>
  <c r="AI328"/>
  <c r="BH328"/>
  <c r="AP328"/>
  <c r="BM328"/>
  <c r="AF328"/>
  <c r="AX328"/>
  <c r="L334"/>
  <c r="AF295"/>
  <c r="AJ295"/>
  <c r="Z322"/>
  <c r="J274"/>
  <c r="M274" s="1"/>
  <c r="BW295"/>
  <c r="AT302"/>
  <c r="AU302" s="1"/>
  <c r="AX302" s="1"/>
  <c r="AJ333"/>
  <c r="AF333"/>
  <c r="BB333"/>
  <c r="BX333"/>
  <c r="BA333"/>
  <c r="BL333"/>
  <c r="AK322"/>
  <c r="AY322"/>
  <c r="BL322"/>
  <c r="BH322"/>
  <c r="AN322"/>
  <c r="AT322"/>
  <c r="AC290"/>
  <c r="AA313"/>
  <c r="AA324"/>
  <c r="Z305"/>
  <c r="AD336"/>
  <c r="Z337"/>
  <c r="AC322"/>
  <c r="AA295"/>
  <c r="Z335"/>
  <c r="N288"/>
  <c r="L288"/>
  <c r="AB333"/>
  <c r="AG290"/>
  <c r="BX290"/>
  <c r="AB337"/>
  <c r="AC335"/>
  <c r="AE335"/>
  <c r="AD333"/>
  <c r="AA333"/>
  <c r="AP290"/>
  <c r="BH290"/>
  <c r="AZ328"/>
  <c r="BB328"/>
  <c r="AU328"/>
  <c r="AK328"/>
  <c r="AN328"/>
  <c r="K334"/>
  <c r="AH295"/>
  <c r="AN295" s="1"/>
  <c r="AI295"/>
  <c r="AH333"/>
  <c r="BH333"/>
  <c r="AU333"/>
  <c r="AP333"/>
  <c r="AK333"/>
  <c r="BA330"/>
  <c r="BA322"/>
  <c r="BK322"/>
  <c r="AJ322"/>
  <c r="AZ322"/>
  <c r="AG322"/>
  <c r="BA286"/>
  <c r="AY286"/>
  <c r="K308"/>
  <c r="O308"/>
  <c r="BU308" s="1"/>
  <c r="AS308" s="1"/>
  <c r="AT304"/>
  <c r="AU304" s="1"/>
  <c r="AX304" s="1"/>
  <c r="AI316"/>
  <c r="BM316"/>
  <c r="AZ316"/>
  <c r="AX316"/>
  <c r="AY316"/>
  <c r="BH316"/>
  <c r="K305"/>
  <c r="N305"/>
  <c r="BJ324"/>
  <c r="AG287"/>
  <c r="AR287"/>
  <c r="L301"/>
  <c r="J301"/>
  <c r="AD305"/>
  <c r="AA305"/>
  <c r="L281"/>
  <c r="M281" s="1"/>
  <c r="M322"/>
  <c r="N322"/>
  <c r="O303"/>
  <c r="BY303" s="1"/>
  <c r="BZ303" s="1"/>
  <c r="O285"/>
  <c r="BQ285" s="1"/>
  <c r="BR285" s="1"/>
  <c r="M285"/>
  <c r="BD294"/>
  <c r="BA294"/>
  <c r="N302"/>
  <c r="L302"/>
  <c r="AC336"/>
  <c r="AA336"/>
  <c r="AD337"/>
  <c r="AE324"/>
  <c r="Z324"/>
  <c r="AT295"/>
  <c r="AU295" s="1"/>
  <c r="AX295" s="1"/>
  <c r="BA295"/>
  <c r="AZ299"/>
  <c r="BA299"/>
  <c r="AR288"/>
  <c r="AF288"/>
  <c r="BA313"/>
  <c r="AK313"/>
  <c r="BM313"/>
  <c r="AY313"/>
  <c r="AH313"/>
  <c r="BL313"/>
  <c r="L273"/>
  <c r="AT298"/>
  <c r="AU298" s="1"/>
  <c r="AX298" s="1"/>
  <c r="BB298"/>
  <c r="AB295"/>
  <c r="AD295"/>
  <c r="AE302"/>
  <c r="N310"/>
  <c r="M310"/>
  <c r="M327"/>
  <c r="AR302"/>
  <c r="AY330"/>
  <c r="BB308"/>
  <c r="AF308"/>
  <c r="AG303"/>
  <c r="AF303"/>
  <c r="AP303"/>
  <c r="AE322"/>
  <c r="BD286"/>
  <c r="AZ304"/>
  <c r="AP316"/>
  <c r="BF316"/>
  <c r="AU316"/>
  <c r="AJ316"/>
  <c r="O305"/>
  <c r="BU305" s="1"/>
  <c r="AS305" s="1"/>
  <c r="AI287"/>
  <c r="AF287"/>
  <c r="O301"/>
  <c r="BY301" s="1"/>
  <c r="BZ301" s="1"/>
  <c r="L322"/>
  <c r="N285"/>
  <c r="K302"/>
  <c r="AE336"/>
  <c r="AC337"/>
  <c r="BW312"/>
  <c r="AC324"/>
  <c r="BD295"/>
  <c r="AY295"/>
  <c r="BD299"/>
  <c r="AA322"/>
  <c r="AI288"/>
  <c r="BX288"/>
  <c r="AP313"/>
  <c r="AG313"/>
  <c r="AZ313"/>
  <c r="AF313"/>
  <c r="BX313"/>
  <c r="BH313"/>
  <c r="K273"/>
  <c r="BJ298"/>
  <c r="BA298"/>
  <c r="AE295"/>
  <c r="Z295"/>
  <c r="K310"/>
  <c r="M332"/>
  <c r="O327"/>
  <c r="BQ327" s="1"/>
  <c r="BR327" s="1"/>
  <c r="J330"/>
  <c r="AU330"/>
  <c r="AG308"/>
  <c r="AU308"/>
  <c r="BX303"/>
  <c r="AR303"/>
  <c r="AK303"/>
  <c r="AC317"/>
  <c r="AD304"/>
  <c r="AA298"/>
  <c r="AB299"/>
  <c r="AC305"/>
  <c r="AZ295"/>
  <c r="AY299"/>
  <c r="AG288"/>
  <c r="BH288"/>
  <c r="BC313"/>
  <c r="AN313"/>
  <c r="AI313"/>
  <c r="AU313"/>
  <c r="BP313"/>
  <c r="N290"/>
  <c r="L330"/>
  <c r="AJ330"/>
  <c r="AK308"/>
  <c r="AZ308"/>
  <c r="AJ303"/>
  <c r="AK288"/>
  <c r="BQ298"/>
  <c r="BR298" s="1"/>
  <c r="AC296"/>
  <c r="AC302"/>
  <c r="BD306"/>
  <c r="CA328"/>
  <c r="BJ305"/>
  <c r="AN302"/>
  <c r="AN330"/>
  <c r="AH308"/>
  <c r="AJ308"/>
  <c r="BP308"/>
  <c r="AB331"/>
  <c r="AA319"/>
  <c r="AB297"/>
  <c r="AC310"/>
  <c r="BL307"/>
  <c r="BM307" s="1"/>
  <c r="BP307" s="1"/>
  <c r="BJ287"/>
  <c r="AN293"/>
  <c r="O318"/>
  <c r="BU318" s="1"/>
  <c r="AS318" s="1"/>
  <c r="BF327"/>
  <c r="AJ327"/>
  <c r="AG327"/>
  <c r="O295"/>
  <c r="BS295" s="1"/>
  <c r="BT295" s="1"/>
  <c r="AC325"/>
  <c r="K329"/>
  <c r="BJ292"/>
  <c r="AD319"/>
  <c r="L312"/>
  <c r="AA289"/>
  <c r="AZ289"/>
  <c r="Z306"/>
  <c r="AA285"/>
  <c r="Z291"/>
  <c r="CA294"/>
  <c r="BW303"/>
  <c r="AJ300"/>
  <c r="J306"/>
  <c r="O282"/>
  <c r="BU282" s="1"/>
  <c r="BI282" s="1"/>
  <c r="BB296"/>
  <c r="AZ291"/>
  <c r="AT279"/>
  <c r="AU279" s="1"/>
  <c r="AX279" s="1"/>
  <c r="BD279"/>
  <c r="BB319"/>
  <c r="AU319"/>
  <c r="AF319"/>
  <c r="AH319"/>
  <c r="AJ319"/>
  <c r="AE297"/>
  <c r="AT291"/>
  <c r="AU291" s="1"/>
  <c r="AX291" s="1"/>
  <c r="AB287"/>
  <c r="AF300"/>
  <c r="AH300"/>
  <c r="K282"/>
  <c r="AH293"/>
  <c r="BX293"/>
  <c r="BK327"/>
  <c r="AF327"/>
  <c r="BC327"/>
  <c r="Z325"/>
  <c r="J329"/>
  <c r="J312"/>
  <c r="AC289"/>
  <c r="BB289"/>
  <c r="BA296"/>
  <c r="BA291"/>
  <c r="BB279"/>
  <c r="BH319"/>
  <c r="AK319"/>
  <c r="AX319"/>
  <c r="AY319"/>
  <c r="BW298"/>
  <c r="AA306"/>
  <c r="BM331"/>
  <c r="AK310"/>
  <c r="O292"/>
  <c r="BS292" s="1"/>
  <c r="BT292" s="1"/>
  <c r="Z292"/>
  <c r="AC291"/>
  <c r="AZ309"/>
  <c r="AC331"/>
  <c r="AI280"/>
  <c r="N291"/>
  <c r="BH306"/>
  <c r="AN286"/>
  <c r="AA312"/>
  <c r="AE303"/>
  <c r="AA331"/>
  <c r="AB310"/>
  <c r="AB319"/>
  <c r="Z297"/>
  <c r="AI331"/>
  <c r="BA309"/>
  <c r="CA329"/>
  <c r="AH307"/>
  <c r="BJ327"/>
  <c r="AC287"/>
  <c r="Z287"/>
  <c r="AK300"/>
  <c r="AN300"/>
  <c r="K306"/>
  <c r="O306"/>
  <c r="BQ306" s="1"/>
  <c r="BR306" s="1"/>
  <c r="L282"/>
  <c r="L298"/>
  <c r="M298"/>
  <c r="N298" s="1"/>
  <c r="BJ331"/>
  <c r="BH293"/>
  <c r="AF293"/>
  <c r="K318"/>
  <c r="N318"/>
  <c r="AZ327"/>
  <c r="AK327"/>
  <c r="BX327"/>
  <c r="AI327"/>
  <c r="BB327"/>
  <c r="AX327"/>
  <c r="BJ310"/>
  <c r="K295"/>
  <c r="M295"/>
  <c r="N295" s="1"/>
  <c r="AA325"/>
  <c r="L329"/>
  <c r="O329"/>
  <c r="BQ329" s="1"/>
  <c r="BR329" s="1"/>
  <c r="AD306"/>
  <c r="AE306"/>
  <c r="AB291"/>
  <c r="AA291"/>
  <c r="AC327"/>
  <c r="AR306"/>
  <c r="AN310"/>
  <c r="AN307"/>
  <c r="BD293"/>
  <c r="AE287"/>
  <c r="AG300"/>
  <c r="AP300"/>
  <c r="M282"/>
  <c r="AI293"/>
  <c r="J318"/>
  <c r="AN327"/>
  <c r="BH327"/>
  <c r="AY327"/>
  <c r="AP327"/>
  <c r="AC319"/>
  <c r="O312"/>
  <c r="BQ312" s="1"/>
  <c r="BR312" s="1"/>
  <c r="AE289"/>
  <c r="AD289"/>
  <c r="AY289"/>
  <c r="AZ296"/>
  <c r="AY291"/>
  <c r="BA319"/>
  <c r="AT319"/>
  <c r="BK319"/>
  <c r="BF319"/>
  <c r="BC319"/>
  <c r="AC297"/>
  <c r="AB306"/>
  <c r="BJ289"/>
  <c r="AG293"/>
  <c r="AA327"/>
  <c r="AD293"/>
  <c r="AP286"/>
  <c r="BH331"/>
  <c r="BD285"/>
  <c r="AI310"/>
  <c r="AT293"/>
  <c r="AU293" s="1"/>
  <c r="AX293" s="1"/>
  <c r="AD318"/>
  <c r="BX286"/>
  <c r="AX331"/>
  <c r="AH331"/>
  <c r="AY285"/>
  <c r="AG310"/>
  <c r="BK310"/>
  <c r="K297"/>
  <c r="K332"/>
  <c r="AF286"/>
  <c r="BP331"/>
  <c r="BF331"/>
  <c r="AE313"/>
  <c r="BL310"/>
  <c r="BF307"/>
  <c r="Z331"/>
  <c r="AA310"/>
  <c r="Z310"/>
  <c r="AE327"/>
  <c r="O314"/>
  <c r="BS314" s="1"/>
  <c r="BT314" s="1"/>
  <c r="AP280"/>
  <c r="AP306"/>
  <c r="O297"/>
  <c r="BS297" s="1"/>
  <c r="BT297" s="1"/>
  <c r="AE293"/>
  <c r="AR286"/>
  <c r="BK331"/>
  <c r="BC331"/>
  <c r="BB331"/>
  <c r="BA331"/>
  <c r="AX310"/>
  <c r="BM310"/>
  <c r="BX310"/>
  <c r="CA309"/>
  <c r="O291"/>
  <c r="BS291" s="1"/>
  <c r="BT291" s="1"/>
  <c r="AJ291" s="1"/>
  <c r="J313"/>
  <c r="AI307"/>
  <c r="BW301"/>
  <c r="M292"/>
  <c r="BD287"/>
  <c r="AE331"/>
  <c r="AD310"/>
  <c r="Z327"/>
  <c r="AT303"/>
  <c r="AU303" s="1"/>
  <c r="AX303" s="1"/>
  <c r="AG280"/>
  <c r="AH306"/>
  <c r="AN306"/>
  <c r="AB293"/>
  <c r="AI286"/>
  <c r="BX331"/>
  <c r="BL331"/>
  <c r="AY331"/>
  <c r="BA285"/>
  <c r="BP310"/>
  <c r="AP310"/>
  <c r="BF310"/>
  <c r="K291"/>
  <c r="O313"/>
  <c r="BQ313" s="1"/>
  <c r="BR313" s="1"/>
  <c r="BX307"/>
  <c r="AP307"/>
  <c r="BB287"/>
  <c r="AY293"/>
  <c r="AC292"/>
  <c r="BB303"/>
  <c r="N314"/>
  <c r="AR280"/>
  <c r="BD303"/>
  <c r="K314"/>
  <c r="AH280"/>
  <c r="AK280" s="1"/>
  <c r="AJ306"/>
  <c r="J297"/>
  <c r="L290"/>
  <c r="M290" s="1"/>
  <c r="AA293"/>
  <c r="AH286"/>
  <c r="BJ306"/>
  <c r="AK331"/>
  <c r="AT331"/>
  <c r="AG331"/>
  <c r="AJ331"/>
  <c r="AZ285"/>
  <c r="AZ310"/>
  <c r="AJ310"/>
  <c r="BB310"/>
  <c r="AT310"/>
  <c r="N313"/>
  <c r="AK307"/>
  <c r="BH307"/>
  <c r="K292"/>
  <c r="BA287"/>
  <c r="BW286"/>
  <c r="L309"/>
  <c r="K309"/>
  <c r="J290"/>
  <c r="J332"/>
  <c r="AZ306"/>
  <c r="Z313"/>
  <c r="BX302"/>
  <c r="BX330"/>
  <c r="BK330"/>
  <c r="BB330"/>
  <c r="AB316"/>
  <c r="AA290"/>
  <c r="J309"/>
  <c r="BA306"/>
  <c r="K327"/>
  <c r="AY305"/>
  <c r="O330"/>
  <c r="BQ330" s="1"/>
  <c r="BR330" s="1"/>
  <c r="BW337"/>
  <c r="AG302"/>
  <c r="AK302"/>
  <c r="AT330"/>
  <c r="BL330"/>
  <c r="AH330"/>
  <c r="BS290"/>
  <c r="BT290" s="1"/>
  <c r="BB290" s="1"/>
  <c r="BQ290"/>
  <c r="BR290" s="1"/>
  <c r="AD302"/>
  <c r="AA302"/>
  <c r="M309"/>
  <c r="N309"/>
  <c r="K290"/>
  <c r="L332"/>
  <c r="N332"/>
  <c r="AY306"/>
  <c r="AB313"/>
  <c r="N327"/>
  <c r="L327"/>
  <c r="BB305"/>
  <c r="AZ305"/>
  <c r="N330"/>
  <c r="AF302"/>
  <c r="BJ302" s="1"/>
  <c r="AH302"/>
  <c r="AP302"/>
  <c r="BC330"/>
  <c r="AK330"/>
  <c r="AF330"/>
  <c r="BM330"/>
  <c r="BF330"/>
  <c r="AP330"/>
  <c r="AI308"/>
  <c r="AN308"/>
  <c r="BL308"/>
  <c r="BM308"/>
  <c r="BH308"/>
  <c r="BA308"/>
  <c r="Z285"/>
  <c r="Z302"/>
  <c r="BJ304"/>
  <c r="AZ303"/>
  <c r="J314"/>
  <c r="BH280"/>
  <c r="AF280"/>
  <c r="BX306"/>
  <c r="AK306"/>
  <c r="M297"/>
  <c r="N297" s="1"/>
  <c r="BB306"/>
  <c r="AC313"/>
  <c r="AT305"/>
  <c r="AU305" s="1"/>
  <c r="AX305" s="1"/>
  <c r="M330"/>
  <c r="BH302"/>
  <c r="AZ330"/>
  <c r="AG330"/>
  <c r="BP330"/>
  <c r="AI330"/>
  <c r="AX330"/>
  <c r="BC308"/>
  <c r="AT308"/>
  <c r="BX308"/>
  <c r="AX308"/>
  <c r="AP308"/>
  <c r="AA286"/>
  <c r="Z316"/>
  <c r="AD290"/>
  <c r="AB322"/>
  <c r="AB290"/>
  <c r="N325"/>
  <c r="BP309"/>
  <c r="AG309"/>
  <c r="BW310"/>
  <c r="J326"/>
  <c r="AD322"/>
  <c r="AE290"/>
  <c r="O325"/>
  <c r="BS325" s="1"/>
  <c r="BT325" s="1"/>
  <c r="AJ309"/>
  <c r="AP309"/>
  <c r="M326"/>
  <c r="Z318"/>
  <c r="AB312"/>
  <c r="AA316"/>
  <c r="AD309"/>
  <c r="AD326"/>
  <c r="Z301"/>
  <c r="AD328"/>
  <c r="O296"/>
  <c r="BU296" s="1"/>
  <c r="AS296" s="1"/>
  <c r="L325"/>
  <c r="BX309"/>
  <c r="BH309"/>
  <c r="AU309"/>
  <c r="BW300"/>
  <c r="O299"/>
  <c r="BS299" s="1"/>
  <c r="BT299" s="1"/>
  <c r="K296"/>
  <c r="K325"/>
  <c r="AK309"/>
  <c r="BC309"/>
  <c r="AI309"/>
  <c r="N326"/>
  <c r="AE318"/>
  <c r="AB292"/>
  <c r="K299"/>
  <c r="BP314"/>
  <c r="AK299"/>
  <c r="AB329"/>
  <c r="AB334"/>
  <c r="J321"/>
  <c r="Z312"/>
  <c r="BS332"/>
  <c r="BT332" s="1"/>
  <c r="AE286"/>
  <c r="J296"/>
  <c r="M325"/>
  <c r="AY309"/>
  <c r="AN309"/>
  <c r="AT309"/>
  <c r="BM309"/>
  <c r="AB318"/>
  <c r="AA292"/>
  <c r="AE316"/>
  <c r="AD316"/>
  <c r="BH296"/>
  <c r="CA333"/>
  <c r="L319"/>
  <c r="BB334"/>
  <c r="J289"/>
  <c r="AZ314"/>
  <c r="AY288"/>
  <c r="J319"/>
  <c r="AN334"/>
  <c r="AB298"/>
  <c r="K289"/>
  <c r="AP314"/>
  <c r="K307"/>
  <c r="AN320"/>
  <c r="O331"/>
  <c r="BS331" s="1"/>
  <c r="BT331" s="1"/>
  <c r="AG296"/>
  <c r="AD300"/>
  <c r="Z320"/>
  <c r="BJ301"/>
  <c r="AT314"/>
  <c r="Z321"/>
  <c r="BP320"/>
  <c r="BX299"/>
  <c r="AE315"/>
  <c r="AD312"/>
  <c r="AD286"/>
  <c r="Z290"/>
  <c r="AC307"/>
  <c r="AC286"/>
  <c r="K326"/>
  <c r="AC318"/>
  <c r="AD292"/>
  <c r="L299"/>
  <c r="J299"/>
  <c r="M299" s="1"/>
  <c r="AC316"/>
  <c r="Z286"/>
  <c r="AY303"/>
  <c r="L314"/>
  <c r="AC312"/>
  <c r="AH309"/>
  <c r="AX309"/>
  <c r="BK309"/>
  <c r="BB309"/>
  <c r="BF309"/>
  <c r="O326"/>
  <c r="BS326" s="1"/>
  <c r="BT326" s="1"/>
  <c r="AA318"/>
  <c r="AE292"/>
  <c r="BH315"/>
  <c r="AB330"/>
  <c r="AE300"/>
  <c r="AD323"/>
  <c r="AB303"/>
  <c r="BC315"/>
  <c r="AJ329"/>
  <c r="Z314"/>
  <c r="BW335"/>
  <c r="AN329"/>
  <c r="AE301"/>
  <c r="AA323"/>
  <c r="BW292"/>
  <c r="CA313"/>
  <c r="N336"/>
  <c r="AK315"/>
  <c r="BP329"/>
  <c r="Z304"/>
  <c r="AC328"/>
  <c r="AB320"/>
  <c r="AC326"/>
  <c r="J316"/>
  <c r="CA305"/>
  <c r="L335"/>
  <c r="BF334"/>
  <c r="AT334"/>
  <c r="L287"/>
  <c r="BK314"/>
  <c r="AE296"/>
  <c r="BK320"/>
  <c r="BF320"/>
  <c r="K286"/>
  <c r="O300"/>
  <c r="BS300" s="1"/>
  <c r="BT300" s="1"/>
  <c r="AE326"/>
  <c r="BM334"/>
  <c r="AH334"/>
  <c r="L321"/>
  <c r="Z330"/>
  <c r="BC314"/>
  <c r="Z329"/>
  <c r="L307"/>
  <c r="AT300"/>
  <c r="AU300" s="1"/>
  <c r="AX300" s="1"/>
  <c r="AP320"/>
  <c r="AX320"/>
  <c r="L331"/>
  <c r="AR299"/>
  <c r="AH296"/>
  <c r="AK296" s="1"/>
  <c r="Z309"/>
  <c r="AD331"/>
  <c r="AE310"/>
  <c r="BJ288"/>
  <c r="AA299"/>
  <c r="AB327"/>
  <c r="BJ303"/>
  <c r="AN280"/>
  <c r="BX280"/>
  <c r="AG306"/>
  <c r="AI306"/>
  <c r="AC293"/>
  <c r="AK286"/>
  <c r="AG286"/>
  <c r="AU331"/>
  <c r="AZ331"/>
  <c r="AN331"/>
  <c r="AF331"/>
  <c r="BB285"/>
  <c r="BJ285"/>
  <c r="AU310"/>
  <c r="AY310"/>
  <c r="BA310"/>
  <c r="AH310"/>
  <c r="BH310"/>
  <c r="J291"/>
  <c r="K313"/>
  <c r="AB317"/>
  <c r="BK307"/>
  <c r="BA307"/>
  <c r="BB307"/>
  <c r="AF307"/>
  <c r="AT307"/>
  <c r="AU307" s="1"/>
  <c r="AX307" s="1"/>
  <c r="AB286"/>
  <c r="N292"/>
  <c r="L292"/>
  <c r="AZ287"/>
  <c r="BK315"/>
  <c r="K315"/>
  <c r="BA293"/>
  <c r="BB293"/>
  <c r="BC329"/>
  <c r="AC309"/>
  <c r="AA300"/>
  <c r="AD303"/>
  <c r="M313"/>
  <c r="AZ307"/>
  <c r="AG307"/>
  <c r="AY307"/>
  <c r="BC307"/>
  <c r="AG315"/>
  <c r="AJ315"/>
  <c r="BJ293"/>
  <c r="AU329"/>
  <c r="BQ315"/>
  <c r="BR315" s="1"/>
  <c r="BS315"/>
  <c r="BT315" s="1"/>
  <c r="BA292"/>
  <c r="BB292"/>
  <c r="AZ292"/>
  <c r="AY292"/>
  <c r="AT301"/>
  <c r="AU301" s="1"/>
  <c r="AX301" s="1"/>
  <c r="BB301"/>
  <c r="K335"/>
  <c r="N335"/>
  <c r="BH334"/>
  <c r="AP334"/>
  <c r="AU334"/>
  <c r="BP334"/>
  <c r="AB301"/>
  <c r="K287"/>
  <c r="AE298"/>
  <c r="L289"/>
  <c r="M289"/>
  <c r="AA330"/>
  <c r="AG314"/>
  <c r="BX314"/>
  <c r="BH314"/>
  <c r="BB314"/>
  <c r="AJ314"/>
  <c r="AB328"/>
  <c r="Z328"/>
  <c r="AZ288"/>
  <c r="AA329"/>
  <c r="AC329"/>
  <c r="Z296"/>
  <c r="AC321"/>
  <c r="O307"/>
  <c r="BQ307" s="1"/>
  <c r="BR307" s="1"/>
  <c r="CA276"/>
  <c r="BJ300"/>
  <c r="BA300"/>
  <c r="AG320"/>
  <c r="BX320"/>
  <c r="BC320"/>
  <c r="BH320"/>
  <c r="BM320"/>
  <c r="J286"/>
  <c r="K331"/>
  <c r="AH299"/>
  <c r="BH299"/>
  <c r="AG299"/>
  <c r="AC323"/>
  <c r="AE323"/>
  <c r="AN296"/>
  <c r="AT296" s="1"/>
  <c r="AU296" s="1"/>
  <c r="AX296" s="1"/>
  <c r="AR296"/>
  <c r="AA309"/>
  <c r="N300"/>
  <c r="K300"/>
  <c r="Z315"/>
  <c r="AE334"/>
  <c r="AA307"/>
  <c r="AB307"/>
  <c r="AC299"/>
  <c r="AB300"/>
  <c r="AA314"/>
  <c r="AD314"/>
  <c r="AC303"/>
  <c r="AA303"/>
  <c r="BJ309"/>
  <c r="BJ307"/>
  <c r="M336"/>
  <c r="O336"/>
  <c r="BY336" s="1"/>
  <c r="BZ336" s="1"/>
  <c r="CA326"/>
  <c r="AA317"/>
  <c r="AT315"/>
  <c r="BA315"/>
  <c r="AP315"/>
  <c r="BM315"/>
  <c r="BB315"/>
  <c r="AN315"/>
  <c r="J315"/>
  <c r="L315"/>
  <c r="AT329"/>
  <c r="AH329"/>
  <c r="BM329"/>
  <c r="AI329"/>
  <c r="AK329"/>
  <c r="AG329"/>
  <c r="AA304"/>
  <c r="AB304"/>
  <c r="AT288"/>
  <c r="AU288" s="1"/>
  <c r="AX288" s="1"/>
  <c r="AC320"/>
  <c r="Z326"/>
  <c r="N316"/>
  <c r="M319"/>
  <c r="AZ334"/>
  <c r="AY334"/>
  <c r="N321"/>
  <c r="O321"/>
  <c r="BY321" s="1"/>
  <c r="BZ321" s="1"/>
  <c r="AE320"/>
  <c r="AA326"/>
  <c r="L316"/>
  <c r="M316"/>
  <c r="K319"/>
  <c r="AZ301"/>
  <c r="BD301"/>
  <c r="J335"/>
  <c r="M335"/>
  <c r="AK334"/>
  <c r="AF334"/>
  <c r="BA334"/>
  <c r="AX334"/>
  <c r="AI334"/>
  <c r="AJ334"/>
  <c r="AC301"/>
  <c r="AD301"/>
  <c r="O287"/>
  <c r="BS287" s="1"/>
  <c r="BT287" s="1"/>
  <c r="AJ287" s="1"/>
  <c r="K321"/>
  <c r="AC298"/>
  <c r="AD298"/>
  <c r="N289"/>
  <c r="AE330"/>
  <c r="AD330"/>
  <c r="AY314"/>
  <c r="AN314"/>
  <c r="AF314"/>
  <c r="AU314"/>
  <c r="AH314"/>
  <c r="AK314"/>
  <c r="AA328"/>
  <c r="AE328"/>
  <c r="BA288"/>
  <c r="BD288"/>
  <c r="AE329"/>
  <c r="AB296"/>
  <c r="AA296"/>
  <c r="AB321"/>
  <c r="AE321"/>
  <c r="N307"/>
  <c r="BD300"/>
  <c r="BB300"/>
  <c r="AY320"/>
  <c r="AJ320"/>
  <c r="BL320"/>
  <c r="BA320"/>
  <c r="AT320"/>
  <c r="AF320"/>
  <c r="N286"/>
  <c r="O286"/>
  <c r="BS286" s="1"/>
  <c r="BT286" s="1"/>
  <c r="AJ286" s="1"/>
  <c r="N331"/>
  <c r="AJ299"/>
  <c r="AN299"/>
  <c r="AB323"/>
  <c r="Z323"/>
  <c r="AF296"/>
  <c r="AP296"/>
  <c r="AE309"/>
  <c r="BW323"/>
  <c r="J300"/>
  <c r="L300"/>
  <c r="AA315"/>
  <c r="AB315"/>
  <c r="AC334"/>
  <c r="AA334"/>
  <c r="AD307"/>
  <c r="Z307"/>
  <c r="AE299"/>
  <c r="Z299"/>
  <c r="Z300"/>
  <c r="BW308"/>
  <c r="AC314"/>
  <c r="AB314"/>
  <c r="Z303"/>
  <c r="J336"/>
  <c r="L336"/>
  <c r="AE317"/>
  <c r="AD317"/>
  <c r="CA288"/>
  <c r="AX315"/>
  <c r="AU315"/>
  <c r="BX315"/>
  <c r="BF315"/>
  <c r="AZ315"/>
  <c r="N315"/>
  <c r="M315"/>
  <c r="BB329"/>
  <c r="BX329"/>
  <c r="BH329"/>
  <c r="BA329"/>
  <c r="AZ329"/>
  <c r="BK329"/>
  <c r="AE304"/>
  <c r="AC304"/>
  <c r="AT287"/>
  <c r="AU287" s="1"/>
  <c r="AX287" s="1"/>
  <c r="AN291"/>
  <c r="AK291"/>
  <c r="AD320"/>
  <c r="AA320"/>
  <c r="AB326"/>
  <c r="K316"/>
  <c r="O319"/>
  <c r="BY319" s="1"/>
  <c r="BZ319" s="1"/>
  <c r="BA301"/>
  <c r="BC334"/>
  <c r="BX334"/>
  <c r="BL334"/>
  <c r="BK334"/>
  <c r="AG334"/>
  <c r="AA301"/>
  <c r="N287"/>
  <c r="Z298"/>
  <c r="AC330"/>
  <c r="BF314"/>
  <c r="BA314"/>
  <c r="AI314"/>
  <c r="BM314"/>
  <c r="AX314"/>
  <c r="AD329"/>
  <c r="AD296"/>
  <c r="AA321"/>
  <c r="M307"/>
  <c r="AY300"/>
  <c r="BB320"/>
  <c r="AU320"/>
  <c r="AZ320"/>
  <c r="AH320"/>
  <c r="AI320"/>
  <c r="J331"/>
  <c r="AI299"/>
  <c r="AF299"/>
  <c r="AP299"/>
  <c r="AI296"/>
  <c r="AJ296"/>
  <c r="AB309"/>
  <c r="AC315"/>
  <c r="AD315"/>
  <c r="AD334"/>
  <c r="AD299"/>
  <c r="AC300"/>
  <c r="Z317"/>
  <c r="AY315"/>
  <c r="AI315"/>
  <c r="BL315"/>
  <c r="BP315"/>
  <c r="AH315"/>
  <c r="AP329"/>
  <c r="BF329"/>
  <c r="BL329"/>
  <c r="AF329"/>
  <c r="AX329"/>
  <c r="AE285"/>
  <c r="AD285"/>
  <c r="AB285"/>
  <c r="BQ333"/>
  <c r="BR333" s="1"/>
  <c r="BS317"/>
  <c r="BT317" s="1"/>
  <c r="BS311"/>
  <c r="BT311" s="1"/>
  <c r="AC285"/>
  <c r="BS335"/>
  <c r="BT335" s="1"/>
  <c r="AR256"/>
  <c r="K278"/>
  <c r="O278"/>
  <c r="BS278" s="1"/>
  <c r="BT278" s="1"/>
  <c r="AJ278" s="1"/>
  <c r="J278"/>
  <c r="M278" s="1"/>
  <c r="L278"/>
  <c r="N278"/>
  <c r="AC280"/>
  <c r="AB280"/>
  <c r="Z280"/>
  <c r="AE280"/>
  <c r="AD280"/>
  <c r="AA280"/>
  <c r="AE272"/>
  <c r="AA272"/>
  <c r="AB272"/>
  <c r="Z272"/>
  <c r="AC272"/>
  <c r="AD272"/>
  <c r="CA268"/>
  <c r="BW268"/>
  <c r="C102" i="38"/>
  <c r="C111"/>
  <c r="C108"/>
  <c r="O262" i="4"/>
  <c r="BQ262" s="1"/>
  <c r="BR262" s="1"/>
  <c r="J262"/>
  <c r="M262" s="1"/>
  <c r="L262"/>
  <c r="K262"/>
  <c r="B101" i="38"/>
  <c r="C94"/>
  <c r="AD247" i="4"/>
  <c r="AA247"/>
  <c r="AC247"/>
  <c r="AE247"/>
  <c r="AB247"/>
  <c r="Z247"/>
  <c r="C89" i="38"/>
  <c r="O242" i="4"/>
  <c r="BS242" s="1"/>
  <c r="BT242" s="1"/>
  <c r="L242"/>
  <c r="J242"/>
  <c r="K242"/>
  <c r="BU288"/>
  <c r="AS288" s="1"/>
  <c r="BY288"/>
  <c r="BZ288" s="1"/>
  <c r="BS288"/>
  <c r="BT288" s="1"/>
  <c r="AJ288" s="1"/>
  <c r="BQ288"/>
  <c r="BR288" s="1"/>
  <c r="BQ309"/>
  <c r="BR309" s="1"/>
  <c r="BU309"/>
  <c r="AS309" s="1"/>
  <c r="BY309"/>
  <c r="BZ309" s="1"/>
  <c r="BS309"/>
  <c r="BT309" s="1"/>
  <c r="CA282"/>
  <c r="BW282"/>
  <c r="BD278"/>
  <c r="AZ278"/>
  <c r="AY278"/>
  <c r="BA278"/>
  <c r="BB278"/>
  <c r="AT278"/>
  <c r="AU278" s="1"/>
  <c r="AX278" s="1"/>
  <c r="AE271"/>
  <c r="AD271"/>
  <c r="AC271"/>
  <c r="AA271"/>
  <c r="AB271"/>
  <c r="Z271"/>
  <c r="C116" i="38"/>
  <c r="O279" i="4"/>
  <c r="L279"/>
  <c r="J279"/>
  <c r="K279"/>
  <c r="M279"/>
  <c r="N279"/>
  <c r="BW269"/>
  <c r="CA269"/>
  <c r="AF264"/>
  <c r="BJ264" s="1"/>
  <c r="BX264"/>
  <c r="AR264"/>
  <c r="AA261"/>
  <c r="AC261"/>
  <c r="AD261"/>
  <c r="Z261"/>
  <c r="AB261"/>
  <c r="AE261"/>
  <c r="BX258"/>
  <c r="AF258"/>
  <c r="BJ258" s="1"/>
  <c r="AR258"/>
  <c r="BX255"/>
  <c r="AR255"/>
  <c r="AF255"/>
  <c r="BJ255" s="1"/>
  <c r="AF254"/>
  <c r="BJ254" s="1"/>
  <c r="BX254"/>
  <c r="AR254"/>
  <c r="AA251"/>
  <c r="AC251"/>
  <c r="AB251"/>
  <c r="AE251"/>
  <c r="AD251"/>
  <c r="Z251"/>
  <c r="O245"/>
  <c r="AP245" s="1"/>
  <c r="K245"/>
  <c r="J245"/>
  <c r="L245"/>
  <c r="B88" i="38"/>
  <c r="C86"/>
  <c r="C83"/>
  <c r="J276" i="4"/>
  <c r="M276" s="1"/>
  <c r="L276"/>
  <c r="O276"/>
  <c r="BQ276" s="1"/>
  <c r="BR276" s="1"/>
  <c r="K276"/>
  <c r="N276"/>
  <c r="BJ284"/>
  <c r="AZ284"/>
  <c r="BA284"/>
  <c r="BB284"/>
  <c r="BD284"/>
  <c r="AY284"/>
  <c r="CA275"/>
  <c r="BW275"/>
  <c r="BD280"/>
  <c r="AZ280"/>
  <c r="BB280"/>
  <c r="AY280"/>
  <c r="BA280"/>
  <c r="BX274"/>
  <c r="AF274"/>
  <c r="BJ274" s="1"/>
  <c r="AR274"/>
  <c r="AP274"/>
  <c r="J271"/>
  <c r="M271" s="1"/>
  <c r="L271"/>
  <c r="K271"/>
  <c r="O271"/>
  <c r="BS271" s="1"/>
  <c r="BT271" s="1"/>
  <c r="N271"/>
  <c r="BX273"/>
  <c r="AR273"/>
  <c r="AF273"/>
  <c r="BJ273" s="1"/>
  <c r="AP273"/>
  <c r="B112" i="38"/>
  <c r="BX266" i="4"/>
  <c r="AR266"/>
  <c r="AF266"/>
  <c r="BJ266" s="1"/>
  <c r="AB264"/>
  <c r="AA264"/>
  <c r="AC264"/>
  <c r="AE264"/>
  <c r="Z264"/>
  <c r="AD264"/>
  <c r="BX262"/>
  <c r="AR262"/>
  <c r="AF262"/>
  <c r="BJ262" s="1"/>
  <c r="AP262"/>
  <c r="AA258"/>
  <c r="AC258"/>
  <c r="AE258"/>
  <c r="Z258"/>
  <c r="AD258"/>
  <c r="AB258"/>
  <c r="B100" i="38"/>
  <c r="K254" i="4"/>
  <c r="O254"/>
  <c r="BS254" s="1"/>
  <c r="L254"/>
  <c r="J254"/>
  <c r="AF250"/>
  <c r="BJ250" s="1"/>
  <c r="AR250"/>
  <c r="BX250"/>
  <c r="AE250"/>
  <c r="AD250"/>
  <c r="AC250"/>
  <c r="AB250"/>
  <c r="AA250"/>
  <c r="Z250"/>
  <c r="C90" i="38"/>
  <c r="AA245" i="4"/>
  <c r="AE245"/>
  <c r="AC245"/>
  <c r="AD245"/>
  <c r="AB245"/>
  <c r="Z245"/>
  <c r="AC243"/>
  <c r="AD243"/>
  <c r="AE243"/>
  <c r="AA243"/>
  <c r="AB243"/>
  <c r="Z243"/>
  <c r="AE241"/>
  <c r="AA241"/>
  <c r="AC241"/>
  <c r="AD241"/>
  <c r="AB241"/>
  <c r="Z241"/>
  <c r="B84" i="38"/>
  <c r="AR240" i="4"/>
  <c r="AF240"/>
  <c r="BJ240" s="1"/>
  <c r="BX240"/>
  <c r="L238"/>
  <c r="K238"/>
  <c r="O238"/>
  <c r="BS238" s="1"/>
  <c r="BT238" s="1"/>
  <c r="J238"/>
  <c r="AE275"/>
  <c r="AD275"/>
  <c r="AA275"/>
  <c r="AC275"/>
  <c r="AB275"/>
  <c r="Z275"/>
  <c r="CA270"/>
  <c r="BW270"/>
  <c r="AF270"/>
  <c r="BJ270" s="1"/>
  <c r="AR270"/>
  <c r="BX270"/>
  <c r="BX268"/>
  <c r="AF268"/>
  <c r="AR268"/>
  <c r="CA252"/>
  <c r="BW252"/>
  <c r="J265"/>
  <c r="O265"/>
  <c r="BS265" s="1"/>
  <c r="BT265" s="1"/>
  <c r="K265"/>
  <c r="L265"/>
  <c r="M265"/>
  <c r="N265" s="1"/>
  <c r="CA263"/>
  <c r="BW263"/>
  <c r="C105" i="38"/>
  <c r="BW260" i="4"/>
  <c r="CA260"/>
  <c r="B98" i="38"/>
  <c r="Z249" i="4"/>
  <c r="AB249"/>
  <c r="AA249"/>
  <c r="AC249"/>
  <c r="AD249"/>
  <c r="AE249"/>
  <c r="B90" i="38"/>
  <c r="C87"/>
  <c r="AF239" i="4"/>
  <c r="BJ239" s="1"/>
  <c r="AR239"/>
  <c r="BX239"/>
  <c r="BU316"/>
  <c r="AS316" s="1"/>
  <c r="BY316"/>
  <c r="BZ316" s="1"/>
  <c r="BY289"/>
  <c r="BZ289" s="1"/>
  <c r="BU289"/>
  <c r="AS289" s="1"/>
  <c r="BJ277"/>
  <c r="AZ277"/>
  <c r="BA277"/>
  <c r="AY277"/>
  <c r="AT277"/>
  <c r="AU277" s="1"/>
  <c r="AX277" s="1"/>
  <c r="Z278"/>
  <c r="AB278"/>
  <c r="AC278"/>
  <c r="AA278"/>
  <c r="AE278"/>
  <c r="AD278"/>
  <c r="AF285"/>
  <c r="BX285"/>
  <c r="AR285"/>
  <c r="AG285"/>
  <c r="BH285"/>
  <c r="AI285"/>
  <c r="AP285"/>
  <c r="AH285"/>
  <c r="AN285"/>
  <c r="AK285"/>
  <c r="BW279"/>
  <c r="CA279"/>
  <c r="CA284"/>
  <c r="BW284"/>
  <c r="BA283"/>
  <c r="BJ283"/>
  <c r="AY283"/>
  <c r="AZ283"/>
  <c r="BW283"/>
  <c r="CA283"/>
  <c r="BJ282"/>
  <c r="BD282"/>
  <c r="BA282"/>
  <c r="BB282"/>
  <c r="AY282"/>
  <c r="AZ282"/>
  <c r="AB277"/>
  <c r="AA277"/>
  <c r="AE277"/>
  <c r="AD277"/>
  <c r="Z277"/>
  <c r="AC277"/>
  <c r="L280"/>
  <c r="O280"/>
  <c r="BS280" s="1"/>
  <c r="BT280" s="1"/>
  <c r="K280"/>
  <c r="J280"/>
  <c r="M280" s="1"/>
  <c r="N280"/>
  <c r="AB282"/>
  <c r="AA282"/>
  <c r="AC282"/>
  <c r="Z282"/>
  <c r="AE282"/>
  <c r="AD282"/>
  <c r="BD275"/>
  <c r="BA275"/>
  <c r="BB275"/>
  <c r="AZ275"/>
  <c r="AY275"/>
  <c r="BW278"/>
  <c r="CA278"/>
  <c r="BX275"/>
  <c r="AF275"/>
  <c r="BJ275" s="1"/>
  <c r="AR275"/>
  <c r="BH275"/>
  <c r="AP275"/>
  <c r="AG275"/>
  <c r="AI275"/>
  <c r="AH275"/>
  <c r="AK275"/>
  <c r="AT275" s="1"/>
  <c r="AU275" s="1"/>
  <c r="AX275" s="1"/>
  <c r="AN275"/>
  <c r="L277"/>
  <c r="K277"/>
  <c r="O277"/>
  <c r="M277"/>
  <c r="N277" s="1"/>
  <c r="BB277" s="1"/>
  <c r="J277"/>
  <c r="BW271"/>
  <c r="CA271"/>
  <c r="AF279"/>
  <c r="BX279"/>
  <c r="AP279"/>
  <c r="BH279"/>
  <c r="AJ279"/>
  <c r="AG279"/>
  <c r="AH279"/>
  <c r="AI279"/>
  <c r="AK279"/>
  <c r="AN279"/>
  <c r="B114" i="38"/>
  <c r="CA272" i="4"/>
  <c r="BW272"/>
  <c r="J272"/>
  <c r="K272"/>
  <c r="L272"/>
  <c r="O272"/>
  <c r="BQ272" s="1"/>
  <c r="BR272" s="1"/>
  <c r="BB281"/>
  <c r="AZ281"/>
  <c r="BA281"/>
  <c r="AY281"/>
  <c r="AT281"/>
  <c r="AU281" s="1"/>
  <c r="AX281" s="1"/>
  <c r="B113" i="38"/>
  <c r="AE269" i="4"/>
  <c r="AA269"/>
  <c r="AB269"/>
  <c r="Z269"/>
  <c r="AD269"/>
  <c r="AC269"/>
  <c r="K267"/>
  <c r="L267"/>
  <c r="M267" s="1"/>
  <c r="N267" s="1"/>
  <c r="AZ267" s="1"/>
  <c r="O267"/>
  <c r="BQ267" s="1"/>
  <c r="BR267" s="1"/>
  <c r="J267"/>
  <c r="BX253"/>
  <c r="AF253"/>
  <c r="BJ253" s="1"/>
  <c r="AR253"/>
  <c r="AC266"/>
  <c r="Z266"/>
  <c r="AD266"/>
  <c r="AB266"/>
  <c r="AE266"/>
  <c r="AA266"/>
  <c r="BX244"/>
  <c r="AF244"/>
  <c r="BJ244" s="1"/>
  <c r="AR244"/>
  <c r="C98" i="38"/>
  <c r="B110"/>
  <c r="B109"/>
  <c r="C110"/>
  <c r="CA266" i="4"/>
  <c r="BW266"/>
  <c r="O266"/>
  <c r="BS266" s="1"/>
  <c r="BT266" s="1"/>
  <c r="L266"/>
  <c r="J266"/>
  <c r="M266" s="1"/>
  <c r="K266"/>
  <c r="B108" i="38"/>
  <c r="B107"/>
  <c r="C106"/>
  <c r="B104"/>
  <c r="L259" i="4"/>
  <c r="K259"/>
  <c r="O259"/>
  <c r="BS259" s="1"/>
  <c r="BT259" s="1"/>
  <c r="J259"/>
  <c r="B103" i="38"/>
  <c r="B102"/>
  <c r="BX256" i="4"/>
  <c r="AF256"/>
  <c r="AR257"/>
  <c r="AF257"/>
  <c r="BJ257" s="1"/>
  <c r="BX257"/>
  <c r="C100" i="38"/>
  <c r="BW256" i="4"/>
  <c r="CA256"/>
  <c r="C99" i="38"/>
  <c r="AA255" i="4"/>
  <c r="Z255"/>
  <c r="AE255"/>
  <c r="AC255"/>
  <c r="AD255"/>
  <c r="AB255"/>
  <c r="BW254"/>
  <c r="CA254"/>
  <c r="C97" i="38"/>
  <c r="Z252" i="4"/>
  <c r="AC252"/>
  <c r="AE252"/>
  <c r="AA252"/>
  <c r="AB252"/>
  <c r="AD252"/>
  <c r="J251"/>
  <c r="K251"/>
  <c r="O251"/>
  <c r="BQ251" s="1"/>
  <c r="BR251" s="1"/>
  <c r="L251"/>
  <c r="L249"/>
  <c r="O249"/>
  <c r="AP249" s="1"/>
  <c r="K249"/>
  <c r="J249"/>
  <c r="CA249"/>
  <c r="BW249"/>
  <c r="AF249"/>
  <c r="BJ249" s="1"/>
  <c r="BX249"/>
  <c r="AR249"/>
  <c r="CA248"/>
  <c r="BW248"/>
  <c r="AF247"/>
  <c r="BJ247" s="1"/>
  <c r="BX247"/>
  <c r="AR247"/>
  <c r="CA246"/>
  <c r="BW246"/>
  <c r="B91" i="38"/>
  <c r="C91"/>
  <c r="BW245" i="4"/>
  <c r="CA245"/>
  <c r="K243"/>
  <c r="O243"/>
  <c r="BQ243" s="1"/>
  <c r="BR243" s="1"/>
  <c r="L243"/>
  <c r="AD242"/>
  <c r="AE242"/>
  <c r="Z242"/>
  <c r="AB242"/>
  <c r="AC242"/>
  <c r="AA242"/>
  <c r="AF241"/>
  <c r="BJ241" s="1"/>
  <c r="BX241"/>
  <c r="AR241"/>
  <c r="AC240"/>
  <c r="Z240"/>
  <c r="AD240"/>
  <c r="AA240"/>
  <c r="AE240"/>
  <c r="AB240"/>
  <c r="O241"/>
  <c r="BQ241" s="1"/>
  <c r="BR241" s="1"/>
  <c r="K241"/>
  <c r="J241"/>
  <c r="L241"/>
  <c r="B85" i="38"/>
  <c r="L240" i="4"/>
  <c r="O240"/>
  <c r="BQ240" s="1"/>
  <c r="BR240" s="1"/>
  <c r="K240"/>
  <c r="J240"/>
  <c r="CA239"/>
  <c r="BW239"/>
  <c r="AB239"/>
  <c r="AD239"/>
  <c r="AE239"/>
  <c r="AC239"/>
  <c r="AA239"/>
  <c r="Z239"/>
  <c r="BX238"/>
  <c r="AF238"/>
  <c r="BJ238" s="1"/>
  <c r="AR238"/>
  <c r="I338"/>
  <c r="AS338" s="1"/>
  <c r="BY273"/>
  <c r="BZ273" s="1"/>
  <c r="BU273"/>
  <c r="AQ273" s="1"/>
  <c r="BY332"/>
  <c r="BZ332" s="1"/>
  <c r="BU332"/>
  <c r="AS332" s="1"/>
  <c r="AP292"/>
  <c r="BQ316"/>
  <c r="BR316" s="1"/>
  <c r="AE281"/>
  <c r="BY337"/>
  <c r="BZ337" s="1"/>
  <c r="BU337"/>
  <c r="AS337" s="1"/>
  <c r="AH290"/>
  <c r="BY311"/>
  <c r="BZ311" s="1"/>
  <c r="BU311"/>
  <c r="AS311" s="1"/>
  <c r="AD279"/>
  <c r="AA279"/>
  <c r="AC279"/>
  <c r="Z279"/>
  <c r="AB279"/>
  <c r="AE279"/>
  <c r="AR281"/>
  <c r="BX281"/>
  <c r="AF281"/>
  <c r="BJ281" s="1"/>
  <c r="BH281"/>
  <c r="AP281"/>
  <c r="AI281"/>
  <c r="AG281"/>
  <c r="AN281"/>
  <c r="AK281"/>
  <c r="AE283"/>
  <c r="AF283"/>
  <c r="BH283" s="1"/>
  <c r="AR283"/>
  <c r="BX283"/>
  <c r="AP283"/>
  <c r="AI283"/>
  <c r="AJ283"/>
  <c r="AG283"/>
  <c r="AH283"/>
  <c r="AN283" s="1"/>
  <c r="AK283"/>
  <c r="AT283" s="1"/>
  <c r="AU283" s="1"/>
  <c r="AX283" s="1"/>
  <c r="AD288"/>
  <c r="AA288"/>
  <c r="Z288"/>
  <c r="AC288"/>
  <c r="AB288"/>
  <c r="AE288"/>
  <c r="AR278"/>
  <c r="AF278"/>
  <c r="BJ278" s="1"/>
  <c r="BX278"/>
  <c r="BH278"/>
  <c r="AG278"/>
  <c r="AH278"/>
  <c r="AI278"/>
  <c r="AK278"/>
  <c r="AN278"/>
  <c r="AC284"/>
  <c r="AE284"/>
  <c r="AA284"/>
  <c r="AD284"/>
  <c r="Z284"/>
  <c r="AB284"/>
  <c r="O275"/>
  <c r="J275"/>
  <c r="M275" s="1"/>
  <c r="L275"/>
  <c r="K275"/>
  <c r="N275"/>
  <c r="CA273"/>
  <c r="BW273"/>
  <c r="BW274"/>
  <c r="CA274"/>
  <c r="J283"/>
  <c r="M283"/>
  <c r="N283" s="1"/>
  <c r="K283"/>
  <c r="O283"/>
  <c r="L283"/>
  <c r="BW280"/>
  <c r="CA280"/>
  <c r="BX272"/>
  <c r="AF272"/>
  <c r="BJ272" s="1"/>
  <c r="AR272"/>
  <c r="AP272"/>
  <c r="AB274"/>
  <c r="AE274"/>
  <c r="AD274"/>
  <c r="AA274"/>
  <c r="Z274"/>
  <c r="AC274"/>
  <c r="O270"/>
  <c r="BQ270" s="1"/>
  <c r="BR270" s="1"/>
  <c r="L270"/>
  <c r="K270"/>
  <c r="J270"/>
  <c r="M270" s="1"/>
  <c r="C114" i="38"/>
  <c r="AC270" i="4"/>
  <c r="Z270"/>
  <c r="AE270"/>
  <c r="AA270"/>
  <c r="AB270"/>
  <c r="AD270"/>
  <c r="AB268"/>
  <c r="AE268"/>
  <c r="AC268"/>
  <c r="Z268"/>
  <c r="AD268"/>
  <c r="AA268"/>
  <c r="AD254"/>
  <c r="Z254"/>
  <c r="AC254"/>
  <c r="AA254"/>
  <c r="AE254"/>
  <c r="AB254"/>
  <c r="AF260"/>
  <c r="BJ260" s="1"/>
  <c r="BX260"/>
  <c r="AR260"/>
  <c r="C112" i="38"/>
  <c r="BJ268" i="4"/>
  <c r="C96" i="38"/>
  <c r="BW265" i="4"/>
  <c r="CA265"/>
  <c r="AA267"/>
  <c r="AC267"/>
  <c r="AB267"/>
  <c r="AE267"/>
  <c r="Z267"/>
  <c r="AD267"/>
  <c r="AC265"/>
  <c r="AA265"/>
  <c r="Z265"/>
  <c r="AB265"/>
  <c r="AE265"/>
  <c r="AD265"/>
  <c r="C109" i="38"/>
  <c r="BA265" i="4"/>
  <c r="BB265"/>
  <c r="BW264"/>
  <c r="CA264"/>
  <c r="Z263"/>
  <c r="AB263"/>
  <c r="AC263"/>
  <c r="AA263"/>
  <c r="AD263"/>
  <c r="AE263"/>
  <c r="AF263"/>
  <c r="BJ263" s="1"/>
  <c r="BX263"/>
  <c r="AR263"/>
  <c r="B106" i="38"/>
  <c r="B105"/>
  <c r="CA261" i="4"/>
  <c r="BW261"/>
  <c r="BX261"/>
  <c r="AR261"/>
  <c r="AF261"/>
  <c r="BJ261" s="1"/>
  <c r="AB259"/>
  <c r="AA259"/>
  <c r="AC259"/>
  <c r="AD259"/>
  <c r="Z259"/>
  <c r="AE259"/>
  <c r="CA259"/>
  <c r="BW259"/>
  <c r="L258"/>
  <c r="K258"/>
  <c r="O258"/>
  <c r="J258"/>
  <c r="CA257"/>
  <c r="BW257"/>
  <c r="K257"/>
  <c r="L257"/>
  <c r="O257"/>
  <c r="BS257" s="1"/>
  <c r="BT257" s="1"/>
  <c r="J257"/>
  <c r="O256"/>
  <c r="BQ256" s="1"/>
  <c r="BR256" s="1"/>
  <c r="L256"/>
  <c r="J256"/>
  <c r="K256"/>
  <c r="B99" i="38"/>
  <c r="CA255" i="4"/>
  <c r="BW255"/>
  <c r="AA253"/>
  <c r="AC253"/>
  <c r="AD253"/>
  <c r="AE253"/>
  <c r="Z253"/>
  <c r="AB253"/>
  <c r="B97" i="38"/>
  <c r="O252" i="4"/>
  <c r="BS252" s="1"/>
  <c r="L252"/>
  <c r="J252"/>
  <c r="K252"/>
  <c r="B96" i="38"/>
  <c r="C95"/>
  <c r="BX251" i="4"/>
  <c r="AF251"/>
  <c r="AR251"/>
  <c r="B93" i="38"/>
  <c r="BX248" i="4"/>
  <c r="AF248"/>
  <c r="BJ248" s="1"/>
  <c r="AR248"/>
  <c r="C93" i="38"/>
  <c r="B92"/>
  <c r="AD248" i="4"/>
  <c r="AB248"/>
  <c r="AE248"/>
  <c r="Z248"/>
  <c r="AA248"/>
  <c r="AC248"/>
  <c r="AA246"/>
  <c r="AB246"/>
  <c r="AC246"/>
  <c r="AE246"/>
  <c r="AD246"/>
  <c r="Z246"/>
  <c r="J247"/>
  <c r="K247"/>
  <c r="L247"/>
  <c r="O247"/>
  <c r="AF245"/>
  <c r="BJ245" s="1"/>
  <c r="AR245"/>
  <c r="BX245"/>
  <c r="BW244"/>
  <c r="CA244"/>
  <c r="B87" i="38"/>
  <c r="B86"/>
  <c r="CA243" i="4"/>
  <c r="BW243"/>
  <c r="BW241"/>
  <c r="CA241"/>
  <c r="C84" i="38"/>
  <c r="K239" i="4"/>
  <c r="J239"/>
  <c r="O239"/>
  <c r="L239"/>
  <c r="B83" i="38"/>
  <c r="BW238" i="4"/>
  <c r="CA238"/>
  <c r="AD238"/>
  <c r="AA238"/>
  <c r="AB238"/>
  <c r="Z238"/>
  <c r="AC238"/>
  <c r="AE238"/>
  <c r="BY290"/>
  <c r="BZ290" s="1"/>
  <c r="BU290"/>
  <c r="AS290" s="1"/>
  <c r="BY315"/>
  <c r="BZ315" s="1"/>
  <c r="BU315"/>
  <c r="AS315" s="1"/>
  <c r="BJ280"/>
  <c r="AB281"/>
  <c r="AA281"/>
  <c r="BY335"/>
  <c r="BZ335" s="1"/>
  <c r="BU335"/>
  <c r="BG335" s="1"/>
  <c r="BS298"/>
  <c r="BT298" s="1"/>
  <c r="BU298"/>
  <c r="AS298" s="1"/>
  <c r="BY298"/>
  <c r="BZ298" s="1"/>
  <c r="BY333"/>
  <c r="BZ333" s="1"/>
  <c r="BU333"/>
  <c r="AS333" s="1"/>
  <c r="BH284"/>
  <c r="AP284"/>
  <c r="AF284"/>
  <c r="BX284"/>
  <c r="AI284"/>
  <c r="AH284"/>
  <c r="AK284" s="1"/>
  <c r="AN284"/>
  <c r="AT284" s="1"/>
  <c r="AU284" s="1"/>
  <c r="AX284" s="1"/>
  <c r="AR277"/>
  <c r="BH277"/>
  <c r="AP277"/>
  <c r="AF277"/>
  <c r="BX277"/>
  <c r="AI277"/>
  <c r="AG277"/>
  <c r="AH277"/>
  <c r="AJ277"/>
  <c r="AN277"/>
  <c r="AK277"/>
  <c r="AE308"/>
  <c r="AD308"/>
  <c r="AA308"/>
  <c r="AC308"/>
  <c r="AB308"/>
  <c r="Z308"/>
  <c r="Z294"/>
  <c r="AD294"/>
  <c r="AC294"/>
  <c r="AB294"/>
  <c r="AA294"/>
  <c r="AE294"/>
  <c r="BW281"/>
  <c r="CA281"/>
  <c r="BW277"/>
  <c r="CA277"/>
  <c r="AP282"/>
  <c r="BX282"/>
  <c r="AR282"/>
  <c r="AF282"/>
  <c r="BH282"/>
  <c r="AJ282"/>
  <c r="AH282"/>
  <c r="AK282" s="1"/>
  <c r="AG282"/>
  <c r="AI282"/>
  <c r="AN282"/>
  <c r="AT282" s="1"/>
  <c r="AU282" s="1"/>
  <c r="AX282" s="1"/>
  <c r="K284"/>
  <c r="L284"/>
  <c r="O284"/>
  <c r="BQ284" s="1"/>
  <c r="BR284" s="1"/>
  <c r="J284"/>
  <c r="M284" s="1"/>
  <c r="AG284" s="1"/>
  <c r="N284"/>
  <c r="AC283"/>
  <c r="AB283"/>
  <c r="AA283"/>
  <c r="Z283"/>
  <c r="AD283"/>
  <c r="B116" i="38"/>
  <c r="AD276" i="4"/>
  <c r="AC276"/>
  <c r="Z276"/>
  <c r="AB276"/>
  <c r="AA276"/>
  <c r="AE276"/>
  <c r="AF271"/>
  <c r="AR271"/>
  <c r="BX271"/>
  <c r="AP271"/>
  <c r="BH271"/>
  <c r="AJ271"/>
  <c r="AI271"/>
  <c r="BX276"/>
  <c r="AF276"/>
  <c r="BJ276" s="1"/>
  <c r="AR276"/>
  <c r="BH276"/>
  <c r="AP276"/>
  <c r="AI276"/>
  <c r="AH276"/>
  <c r="AG276"/>
  <c r="AN276"/>
  <c r="AK276"/>
  <c r="AB273"/>
  <c r="AE273"/>
  <c r="AC273"/>
  <c r="Z273"/>
  <c r="AA273"/>
  <c r="AD273"/>
  <c r="BJ271"/>
  <c r="C115" i="38"/>
  <c r="BA271" i="4"/>
  <c r="BD276"/>
  <c r="AZ276"/>
  <c r="BA276"/>
  <c r="BB276"/>
  <c r="AY276"/>
  <c r="AT276"/>
  <c r="AU276" s="1"/>
  <c r="AX276" s="1"/>
  <c r="B115" i="38"/>
  <c r="BS273" i="4"/>
  <c r="BT273" s="1"/>
  <c r="BQ273"/>
  <c r="BR273" s="1"/>
  <c r="BD273"/>
  <c r="K269"/>
  <c r="L269"/>
  <c r="O269"/>
  <c r="J269"/>
  <c r="C113" i="38"/>
  <c r="AF269" i="4"/>
  <c r="BJ269" s="1"/>
  <c r="BX269"/>
  <c r="AR269"/>
  <c r="L268"/>
  <c r="O268"/>
  <c r="BQ268" s="1"/>
  <c r="BR268" s="1"/>
  <c r="K268"/>
  <c r="J268"/>
  <c r="M268"/>
  <c r="L260"/>
  <c r="J260"/>
  <c r="O260"/>
  <c r="BS260" s="1"/>
  <c r="BT260" s="1"/>
  <c r="K260"/>
  <c r="B111" i="38"/>
  <c r="BW267" i="4"/>
  <c r="CA267"/>
  <c r="AR259"/>
  <c r="AF259"/>
  <c r="BJ259" s="1"/>
  <c r="BX259"/>
  <c r="AP267"/>
  <c r="AF267"/>
  <c r="BH267" s="1"/>
  <c r="BX267"/>
  <c r="AR267"/>
  <c r="AH267"/>
  <c r="AG267"/>
  <c r="Z244"/>
  <c r="AC244"/>
  <c r="AA244"/>
  <c r="AE244"/>
  <c r="AB244"/>
  <c r="AD244"/>
  <c r="J264"/>
  <c r="O264"/>
  <c r="BS264" s="1"/>
  <c r="BT264" s="1"/>
  <c r="K264"/>
  <c r="L264"/>
  <c r="M264" s="1"/>
  <c r="N264" s="1"/>
  <c r="BA264" s="1"/>
  <c r="BX265"/>
  <c r="AF265"/>
  <c r="BJ265" s="1"/>
  <c r="AR265"/>
  <c r="AP265"/>
  <c r="BH265"/>
  <c r="AI265"/>
  <c r="C107" i="38"/>
  <c r="O263" i="4"/>
  <c r="BS263" s="1"/>
  <c r="BT263" s="1"/>
  <c r="K263"/>
  <c r="J263"/>
  <c r="L263"/>
  <c r="CA262"/>
  <c r="BW262"/>
  <c r="Z262"/>
  <c r="AA262"/>
  <c r="AD262"/>
  <c r="AC262"/>
  <c r="AB262"/>
  <c r="AE262"/>
  <c r="K261"/>
  <c r="O261"/>
  <c r="AP261" s="1"/>
  <c r="J261"/>
  <c r="L261"/>
  <c r="C104" i="38"/>
  <c r="AB260" i="4"/>
  <c r="AC260"/>
  <c r="AA260"/>
  <c r="AD260"/>
  <c r="Z260"/>
  <c r="AE260"/>
  <c r="C103" i="38"/>
  <c r="CA258" i="4"/>
  <c r="BW258"/>
  <c r="Z257"/>
  <c r="AB257"/>
  <c r="AD257"/>
  <c r="AE257"/>
  <c r="AA257"/>
  <c r="AC257"/>
  <c r="C101" i="38"/>
  <c r="AB256" i="4"/>
  <c r="AD256"/>
  <c r="AC256"/>
  <c r="AE256"/>
  <c r="Z256"/>
  <c r="AA256"/>
  <c r="L255"/>
  <c r="K255"/>
  <c r="J255"/>
  <c r="O255"/>
  <c r="O253"/>
  <c r="BS253" s="1"/>
  <c r="BT253" s="1"/>
  <c r="K253"/>
  <c r="L253"/>
  <c r="J253"/>
  <c r="CA253"/>
  <c r="BW253"/>
  <c r="AF252"/>
  <c r="BJ252" s="1"/>
  <c r="BX252"/>
  <c r="AR252"/>
  <c r="CA251"/>
  <c r="BW251"/>
  <c r="B95" i="38"/>
  <c r="CA250" i="4"/>
  <c r="BW250"/>
  <c r="K250"/>
  <c r="L250"/>
  <c r="J250"/>
  <c r="O250"/>
  <c r="BQ250" s="1"/>
  <c r="BR250" s="1"/>
  <c r="B94" i="38"/>
  <c r="C92"/>
  <c r="K248" i="4"/>
  <c r="L248"/>
  <c r="J248"/>
  <c r="O248"/>
  <c r="BS248" s="1"/>
  <c r="BT248" s="1"/>
  <c r="BW247"/>
  <c r="CA247"/>
  <c r="AR246"/>
  <c r="AF246"/>
  <c r="BJ246" s="1"/>
  <c r="BX246"/>
  <c r="J246"/>
  <c r="L246"/>
  <c r="K246"/>
  <c r="O246"/>
  <c r="BQ246" s="1"/>
  <c r="BR246" s="1"/>
  <c r="B89" i="38"/>
  <c r="C88"/>
  <c r="O244" i="4"/>
  <c r="BQ244" s="1"/>
  <c r="BR244" s="1"/>
  <c r="K244"/>
  <c r="L244"/>
  <c r="J244"/>
  <c r="J243"/>
  <c r="AF243"/>
  <c r="BX243"/>
  <c r="AR243"/>
  <c r="BW242"/>
  <c r="CA242"/>
  <c r="AF242"/>
  <c r="BJ242" s="1"/>
  <c r="AR242"/>
  <c r="BX242"/>
  <c r="BW240"/>
  <c r="CA240"/>
  <c r="C85" i="38"/>
  <c r="C82"/>
  <c r="B82"/>
  <c r="BQ289" i="4"/>
  <c r="BR289" s="1"/>
  <c r="BS316"/>
  <c r="BT316" s="1"/>
  <c r="BS337"/>
  <c r="BT337" s="1"/>
  <c r="AT280"/>
  <c r="AU280" s="1"/>
  <c r="AX280" s="1"/>
  <c r="BQ332"/>
  <c r="BR332" s="1"/>
  <c r="AD281"/>
  <c r="AC281"/>
  <c r="Z281"/>
  <c r="D58" i="27"/>
  <c r="O25" i="5"/>
  <c r="P19"/>
  <c r="Q16"/>
  <c r="Q17"/>
  <c r="M17"/>
  <c r="Q18"/>
  <c r="BU293" i="4" l="1"/>
  <c r="AS293" s="1"/>
  <c r="BY323"/>
  <c r="BZ323" s="1"/>
  <c r="CC240"/>
  <c r="CC241" s="1"/>
  <c r="A241" s="1"/>
  <c r="BY322"/>
  <c r="BZ322" s="1"/>
  <c r="BU320"/>
  <c r="AS320" s="1"/>
  <c r="BY324"/>
  <c r="BZ324" s="1"/>
  <c r="AS273"/>
  <c r="AS282"/>
  <c r="AS335"/>
  <c r="BU295"/>
  <c r="BQ318"/>
  <c r="BR318" s="1"/>
  <c r="AO318" s="1"/>
  <c r="BQ281"/>
  <c r="BR281" s="1"/>
  <c r="BQ328"/>
  <c r="BR328" s="1"/>
  <c r="BG328" s="1"/>
  <c r="BQ323"/>
  <c r="BR323" s="1"/>
  <c r="BU323"/>
  <c r="AS323" s="1"/>
  <c r="BS293"/>
  <c r="BT293" s="1"/>
  <c r="BU285"/>
  <c r="AQ285" s="1"/>
  <c r="BY294"/>
  <c r="BZ294" s="1"/>
  <c r="BQ294"/>
  <c r="BR294" s="1"/>
  <c r="BG294" s="1"/>
  <c r="BS294"/>
  <c r="BT294" s="1"/>
  <c r="BY327"/>
  <c r="BZ327" s="1"/>
  <c r="BQ293"/>
  <c r="BR293" s="1"/>
  <c r="BS285"/>
  <c r="BT285" s="1"/>
  <c r="AJ285" s="1"/>
  <c r="N262"/>
  <c r="AH262"/>
  <c r="AG262"/>
  <c r="M269"/>
  <c r="N269" s="1"/>
  <c r="AH270"/>
  <c r="BH262"/>
  <c r="BH274"/>
  <c r="M263"/>
  <c r="BH269"/>
  <c r="N263"/>
  <c r="AI263"/>
  <c r="AJ263"/>
  <c r="AG274"/>
  <c r="N274"/>
  <c r="AH274"/>
  <c r="N266"/>
  <c r="AI266"/>
  <c r="AJ266"/>
  <c r="N270"/>
  <c r="AG268"/>
  <c r="AP270"/>
  <c r="BH266"/>
  <c r="AP266"/>
  <c r="AJ264"/>
  <c r="BB264"/>
  <c r="AY267"/>
  <c r="N268"/>
  <c r="BH272"/>
  <c r="AH268"/>
  <c r="AP268"/>
  <c r="AG270"/>
  <c r="BH273"/>
  <c r="BB271"/>
  <c r="M273"/>
  <c r="BH263"/>
  <c r="BH270"/>
  <c r="BH264"/>
  <c r="BJ267"/>
  <c r="M272"/>
  <c r="AJ265"/>
  <c r="BH268"/>
  <c r="AI264"/>
  <c r="AP264"/>
  <c r="BF290"/>
  <c r="BU303"/>
  <c r="AQ303" s="1"/>
  <c r="BS328"/>
  <c r="BT328" s="1"/>
  <c r="BS312"/>
  <c r="BT312" s="1"/>
  <c r="BQ304"/>
  <c r="BR304" s="1"/>
  <c r="BG304" s="1"/>
  <c r="BQ326"/>
  <c r="BR326" s="1"/>
  <c r="BS330"/>
  <c r="BT330" s="1"/>
  <c r="BY328"/>
  <c r="BZ328" s="1"/>
  <c r="BS334"/>
  <c r="BT334" s="1"/>
  <c r="BY334"/>
  <c r="BZ334" s="1"/>
  <c r="BY304"/>
  <c r="BZ304" s="1"/>
  <c r="BS304"/>
  <c r="BT304" s="1"/>
  <c r="AJ304" s="1"/>
  <c r="BS320"/>
  <c r="BT320" s="1"/>
  <c r="BQ320"/>
  <c r="BR320" s="1"/>
  <c r="BU324"/>
  <c r="BY317"/>
  <c r="BZ317" s="1"/>
  <c r="BQ324"/>
  <c r="BR324" s="1"/>
  <c r="BQ317"/>
  <c r="BR317" s="1"/>
  <c r="BG317" s="1"/>
  <c r="BU274"/>
  <c r="AS274" s="1"/>
  <c r="BF289"/>
  <c r="BY295"/>
  <c r="BZ295" s="1"/>
  <c r="BU292"/>
  <c r="AS292" s="1"/>
  <c r="BU301"/>
  <c r="BS301"/>
  <c r="BT301" s="1"/>
  <c r="AO337"/>
  <c r="BU322"/>
  <c r="AS322" s="1"/>
  <c r="BS281"/>
  <c r="BT281" s="1"/>
  <c r="AJ281" s="1"/>
  <c r="BS302"/>
  <c r="BT302" s="1"/>
  <c r="AJ302" s="1"/>
  <c r="BQ302"/>
  <c r="BR302" s="1"/>
  <c r="BU302"/>
  <c r="BQ322"/>
  <c r="BR322" s="1"/>
  <c r="BU281"/>
  <c r="BQ308"/>
  <c r="BR308" s="1"/>
  <c r="BG308" s="1"/>
  <c r="BU334"/>
  <c r="BQ310"/>
  <c r="BR310" s="1"/>
  <c r="BG310" s="1"/>
  <c r="BY299"/>
  <c r="BZ299" s="1"/>
  <c r="BU330"/>
  <c r="BY310"/>
  <c r="BZ310" s="1"/>
  <c r="BC304"/>
  <c r="BQ301"/>
  <c r="BR301" s="1"/>
  <c r="BQ292"/>
  <c r="BR292" s="1"/>
  <c r="BS310"/>
  <c r="BT310" s="1"/>
  <c r="BF298"/>
  <c r="BY292"/>
  <c r="BZ292" s="1"/>
  <c r="BC302"/>
  <c r="BQ282"/>
  <c r="BR282" s="1"/>
  <c r="AO282" s="1"/>
  <c r="BY318"/>
  <c r="BZ318" s="1"/>
  <c r="AO317"/>
  <c r="BY305"/>
  <c r="BZ305" s="1"/>
  <c r="BY297"/>
  <c r="BZ297" s="1"/>
  <c r="BY306"/>
  <c r="BZ306" s="1"/>
  <c r="BY274"/>
  <c r="BZ274" s="1"/>
  <c r="BQ305"/>
  <c r="BR305" s="1"/>
  <c r="BG305" s="1"/>
  <c r="BS274"/>
  <c r="BT274" s="1"/>
  <c r="BS305"/>
  <c r="BT305" s="1"/>
  <c r="BY308"/>
  <c r="BZ308" s="1"/>
  <c r="BQ303"/>
  <c r="BR303" s="1"/>
  <c r="BY296"/>
  <c r="BZ296" s="1"/>
  <c r="BS308"/>
  <c r="BT308" s="1"/>
  <c r="BS303"/>
  <c r="BT303" s="1"/>
  <c r="BS318"/>
  <c r="BT318" s="1"/>
  <c r="BU327"/>
  <c r="BY285"/>
  <c r="BZ285" s="1"/>
  <c r="BS282"/>
  <c r="BT282" s="1"/>
  <c r="BY282"/>
  <c r="BZ282" s="1"/>
  <c r="BS327"/>
  <c r="BT327" s="1"/>
  <c r="BQ295"/>
  <c r="BR295" s="1"/>
  <c r="BU329"/>
  <c r="BU306"/>
  <c r="BU297"/>
  <c r="M243"/>
  <c r="AG243" s="1"/>
  <c r="BY329"/>
  <c r="BZ329" s="1"/>
  <c r="BQ297"/>
  <c r="BR297" s="1"/>
  <c r="BS329"/>
  <c r="BT329" s="1"/>
  <c r="BS306"/>
  <c r="BT306" s="1"/>
  <c r="BQ271"/>
  <c r="BY300"/>
  <c r="BZ300" s="1"/>
  <c r="BH251"/>
  <c r="BS313"/>
  <c r="BT313" s="1"/>
  <c r="BU312"/>
  <c r="AS312" s="1"/>
  <c r="BH239"/>
  <c r="BY312"/>
  <c r="BZ312" s="1"/>
  <c r="BY313"/>
  <c r="BZ313" s="1"/>
  <c r="BU326"/>
  <c r="AS326" s="1"/>
  <c r="BU291"/>
  <c r="BU313"/>
  <c r="BQ291"/>
  <c r="BR291" s="1"/>
  <c r="BY326"/>
  <c r="BZ326" s="1"/>
  <c r="BY291"/>
  <c r="BZ291" s="1"/>
  <c r="BQ314"/>
  <c r="BR314" s="1"/>
  <c r="AP251"/>
  <c r="BS251"/>
  <c r="BT251" s="1"/>
  <c r="BU314"/>
  <c r="BY314"/>
  <c r="BZ314" s="1"/>
  <c r="BC305"/>
  <c r="BQ238"/>
  <c r="BR238" s="1"/>
  <c r="BQ265"/>
  <c r="BS276"/>
  <c r="BT276" s="1"/>
  <c r="AJ276" s="1"/>
  <c r="AP238"/>
  <c r="BH243"/>
  <c r="BQ325"/>
  <c r="BR325" s="1"/>
  <c r="BF305"/>
  <c r="AP252"/>
  <c r="BH247"/>
  <c r="BU325"/>
  <c r="AP243"/>
  <c r="AP259"/>
  <c r="BY325"/>
  <c r="BZ325" s="1"/>
  <c r="BF288"/>
  <c r="BS307"/>
  <c r="BT307" s="1"/>
  <c r="BU299"/>
  <c r="AS299" s="1"/>
  <c r="M248"/>
  <c r="N248" s="1"/>
  <c r="BB248" s="1"/>
  <c r="M250"/>
  <c r="AG250" s="1"/>
  <c r="BK273"/>
  <c r="M252"/>
  <c r="N252" s="1"/>
  <c r="BA252" s="1"/>
  <c r="BH252"/>
  <c r="BS249"/>
  <c r="BT249" s="1"/>
  <c r="M257"/>
  <c r="N257" s="1"/>
  <c r="BU331"/>
  <c r="BS241"/>
  <c r="BT241" s="1"/>
  <c r="BY330"/>
  <c r="BZ330" s="1"/>
  <c r="BQ249"/>
  <c r="BR249" s="1"/>
  <c r="M259"/>
  <c r="AI259" s="1"/>
  <c r="BQ299"/>
  <c r="BR299" s="1"/>
  <c r="BS296"/>
  <c r="BT296" s="1"/>
  <c r="BQ296"/>
  <c r="BR296" s="1"/>
  <c r="AO296" s="1"/>
  <c r="M238"/>
  <c r="AJ238" s="1"/>
  <c r="M261"/>
  <c r="N261" s="1"/>
  <c r="M260"/>
  <c r="N260" s="1"/>
  <c r="BB260" s="1"/>
  <c r="M254"/>
  <c r="N254" s="1"/>
  <c r="BJ251"/>
  <c r="BY331"/>
  <c r="BZ331" s="1"/>
  <c r="M255"/>
  <c r="N255" s="1"/>
  <c r="M258"/>
  <c r="N258" s="1"/>
  <c r="BQ331"/>
  <c r="BR331" s="1"/>
  <c r="M240"/>
  <c r="N240" s="1"/>
  <c r="M249"/>
  <c r="M251"/>
  <c r="N251" s="1"/>
  <c r="BQ278"/>
  <c r="BR278" s="1"/>
  <c r="BH260"/>
  <c r="AP257"/>
  <c r="BH250"/>
  <c r="BH255"/>
  <c r="AP241"/>
  <c r="BH256"/>
  <c r="AP253"/>
  <c r="M253"/>
  <c r="AP248"/>
  <c r="M256"/>
  <c r="BH261"/>
  <c r="BH249"/>
  <c r="AP256"/>
  <c r="BH253"/>
  <c r="AP254"/>
  <c r="BH258"/>
  <c r="BH259"/>
  <c r="BH248"/>
  <c r="BJ256"/>
  <c r="AP250"/>
  <c r="BH254"/>
  <c r="BU300"/>
  <c r="BY287"/>
  <c r="BZ287" s="1"/>
  <c r="BU307"/>
  <c r="BU287"/>
  <c r="M242"/>
  <c r="AJ242" s="1"/>
  <c r="BQ287"/>
  <c r="BR287" s="1"/>
  <c r="BQ300"/>
  <c r="BR300" s="1"/>
  <c r="BY307"/>
  <c r="BZ307" s="1"/>
  <c r="M247"/>
  <c r="N247" s="1"/>
  <c r="BH246"/>
  <c r="AO309"/>
  <c r="M246"/>
  <c r="N246" s="1"/>
  <c r="BU319"/>
  <c r="AS319" s="1"/>
  <c r="M245"/>
  <c r="N245" s="1"/>
  <c r="BQ321"/>
  <c r="BR321" s="1"/>
  <c r="BS321"/>
  <c r="BT321" s="1"/>
  <c r="M239"/>
  <c r="N239" s="1"/>
  <c r="BH245"/>
  <c r="M241"/>
  <c r="AG241" s="1"/>
  <c r="AP246"/>
  <c r="BH244"/>
  <c r="BQ336"/>
  <c r="BR336" s="1"/>
  <c r="BS336"/>
  <c r="BT336" s="1"/>
  <c r="BU336"/>
  <c r="AS336" s="1"/>
  <c r="BH238"/>
  <c r="AP247"/>
  <c r="BY286"/>
  <c r="BZ286" s="1"/>
  <c r="BJ243"/>
  <c r="AP240"/>
  <c r="BS319"/>
  <c r="BT319" s="1"/>
  <c r="BQ242"/>
  <c r="BH242"/>
  <c r="M244"/>
  <c r="AP244"/>
  <c r="BU286"/>
  <c r="AP239"/>
  <c r="BU321"/>
  <c r="BQ319"/>
  <c r="BR319" s="1"/>
  <c r="BQ286"/>
  <c r="BR286" s="1"/>
  <c r="BG286" s="1"/>
  <c r="BH240"/>
  <c r="AQ282"/>
  <c r="BQ257"/>
  <c r="BR257" s="1"/>
  <c r="BQ254"/>
  <c r="BR254" s="1"/>
  <c r="BQ263"/>
  <c r="BR263" s="1"/>
  <c r="AH263" s="1"/>
  <c r="BQ248"/>
  <c r="BR248" s="1"/>
  <c r="BQ259"/>
  <c r="BI273"/>
  <c r="BC288"/>
  <c r="BS262"/>
  <c r="BK282"/>
  <c r="BC289"/>
  <c r="BT252"/>
  <c r="AP260"/>
  <c r="BY260"/>
  <c r="BZ260" s="1"/>
  <c r="BU260"/>
  <c r="AP269"/>
  <c r="BY269"/>
  <c r="BZ269" s="1"/>
  <c r="BU269"/>
  <c r="AS269" s="1"/>
  <c r="BI333"/>
  <c r="AQ333"/>
  <c r="BS283"/>
  <c r="BT283" s="1"/>
  <c r="BB283" s="1"/>
  <c r="BU283"/>
  <c r="BY283"/>
  <c r="BZ283" s="1"/>
  <c r="BY275"/>
  <c r="BZ275" s="1"/>
  <c r="BU275"/>
  <c r="BI311"/>
  <c r="AQ311"/>
  <c r="BS240"/>
  <c r="BT240" s="1"/>
  <c r="BU240"/>
  <c r="BY240"/>
  <c r="BZ240" s="1"/>
  <c r="BH241"/>
  <c r="BU241"/>
  <c r="AS241" s="1"/>
  <c r="BY241"/>
  <c r="BZ241" s="1"/>
  <c r="BY259"/>
  <c r="BZ259" s="1"/>
  <c r="BU259"/>
  <c r="AS259" s="1"/>
  <c r="AH281"/>
  <c r="AZ274"/>
  <c r="BY245"/>
  <c r="BZ245" s="1"/>
  <c r="BU245"/>
  <c r="BG333"/>
  <c r="BG311"/>
  <c r="BQ283"/>
  <c r="BR283" s="1"/>
  <c r="AO335"/>
  <c r="BS272"/>
  <c r="BT272" s="1"/>
  <c r="AO332"/>
  <c r="BG332"/>
  <c r="BG289"/>
  <c r="AO289"/>
  <c r="BU246"/>
  <c r="BY246"/>
  <c r="BZ246" s="1"/>
  <c r="BU250"/>
  <c r="AS250" s="1"/>
  <c r="BY250"/>
  <c r="BZ250" s="1"/>
  <c r="BU284"/>
  <c r="BY284"/>
  <c r="BZ284" s="1"/>
  <c r="BC298"/>
  <c r="AQ298"/>
  <c r="BK298"/>
  <c r="BI298"/>
  <c r="AQ315"/>
  <c r="BI315"/>
  <c r="BF296"/>
  <c r="BI296"/>
  <c r="BK296"/>
  <c r="AQ296"/>
  <c r="BI310"/>
  <c r="AQ310"/>
  <c r="BS239"/>
  <c r="BT239" s="1"/>
  <c r="BY239"/>
  <c r="BZ239" s="1"/>
  <c r="BU239"/>
  <c r="BS247"/>
  <c r="BT247" s="1"/>
  <c r="BU247"/>
  <c r="AS247" s="1"/>
  <c r="BY247"/>
  <c r="BZ247" s="1"/>
  <c r="AP258"/>
  <c r="BY258"/>
  <c r="BZ258" s="1"/>
  <c r="BU258"/>
  <c r="BY267"/>
  <c r="BZ267" s="1"/>
  <c r="BU267"/>
  <c r="AS267" s="1"/>
  <c r="BY277"/>
  <c r="BZ277" s="1"/>
  <c r="BU277"/>
  <c r="BC282"/>
  <c r="BF282"/>
  <c r="BI289"/>
  <c r="AQ289"/>
  <c r="BK289"/>
  <c r="AQ308"/>
  <c r="BI308"/>
  <c r="BY238"/>
  <c r="BZ238" s="1"/>
  <c r="BU238"/>
  <c r="AS238" s="1"/>
  <c r="BU276"/>
  <c r="BY276"/>
  <c r="BZ276" s="1"/>
  <c r="BI305"/>
  <c r="BK305"/>
  <c r="AQ305"/>
  <c r="BQ260"/>
  <c r="AO333"/>
  <c r="AO290"/>
  <c r="AO311"/>
  <c r="BS275"/>
  <c r="BT275" s="1"/>
  <c r="AJ275" s="1"/>
  <c r="BS277"/>
  <c r="BT277" s="1"/>
  <c r="BC296"/>
  <c r="BS243"/>
  <c r="BT243" s="1"/>
  <c r="BS246"/>
  <c r="BT246" s="1"/>
  <c r="BS284"/>
  <c r="BT284" s="1"/>
  <c r="AJ284" s="1"/>
  <c r="BS245"/>
  <c r="BT245" s="1"/>
  <c r="BU244"/>
  <c r="AS244" s="1"/>
  <c r="BY244"/>
  <c r="BZ244" s="1"/>
  <c r="BY253"/>
  <c r="BZ253" s="1"/>
  <c r="BU253"/>
  <c r="AS253" s="1"/>
  <c r="BU268"/>
  <c r="BY268"/>
  <c r="BZ268" s="1"/>
  <c r="AP255"/>
  <c r="BY255"/>
  <c r="BZ255" s="1"/>
  <c r="BU255"/>
  <c r="BQ261"/>
  <c r="BR261" s="1"/>
  <c r="BY261"/>
  <c r="BZ261" s="1"/>
  <c r="BU261"/>
  <c r="AS261" s="1"/>
  <c r="BU264"/>
  <c r="AS264" s="1"/>
  <c r="BY264"/>
  <c r="BZ264" s="1"/>
  <c r="BK294"/>
  <c r="BI294"/>
  <c r="AQ294"/>
  <c r="BY256"/>
  <c r="BZ256" s="1"/>
  <c r="BU256"/>
  <c r="AQ328"/>
  <c r="BI328"/>
  <c r="BI317"/>
  <c r="AQ317"/>
  <c r="BG316"/>
  <c r="AO316"/>
  <c r="BI332"/>
  <c r="AQ332"/>
  <c r="BU266"/>
  <c r="AS266" s="1"/>
  <c r="BY266"/>
  <c r="BZ266" s="1"/>
  <c r="BU280"/>
  <c r="BY280"/>
  <c r="BZ280" s="1"/>
  <c r="AQ316"/>
  <c r="BI316"/>
  <c r="BY254"/>
  <c r="BZ254" s="1"/>
  <c r="BU254"/>
  <c r="BU279"/>
  <c r="AS279" s="1"/>
  <c r="BY279"/>
  <c r="BZ279" s="1"/>
  <c r="BS279"/>
  <c r="BT279" s="1"/>
  <c r="BQ279"/>
  <c r="BR279" s="1"/>
  <c r="BG309"/>
  <c r="AQ309"/>
  <c r="BI309"/>
  <c r="AH288"/>
  <c r="BG288"/>
  <c r="AO288"/>
  <c r="BU262"/>
  <c r="AS262" s="1"/>
  <c r="BY262"/>
  <c r="BZ262" s="1"/>
  <c r="BS269"/>
  <c r="BS244"/>
  <c r="BT244" s="1"/>
  <c r="BQ269"/>
  <c r="BQ252"/>
  <c r="BF294"/>
  <c r="BG290"/>
  <c r="BQ247"/>
  <c r="BR247" s="1"/>
  <c r="BQ253"/>
  <c r="BR253" s="1"/>
  <c r="BS255"/>
  <c r="BT255" s="1"/>
  <c r="BQ266"/>
  <c r="BR266" s="1"/>
  <c r="AH266" s="1"/>
  <c r="BQ275"/>
  <c r="BR275" s="1"/>
  <c r="AO315"/>
  <c r="J338"/>
  <c r="J339" s="1"/>
  <c r="BQ280"/>
  <c r="BR280" s="1"/>
  <c r="BG298"/>
  <c r="BQ245"/>
  <c r="BR245" s="1"/>
  <c r="BQ264"/>
  <c r="BR264" s="1"/>
  <c r="AH264" s="1"/>
  <c r="BS267"/>
  <c r="BU248"/>
  <c r="AS248" s="1"/>
  <c r="BY248"/>
  <c r="BZ248" s="1"/>
  <c r="AP263"/>
  <c r="BY263"/>
  <c r="BZ263" s="1"/>
  <c r="BU263"/>
  <c r="AS263" s="1"/>
  <c r="BG273"/>
  <c r="AO273"/>
  <c r="AQ335"/>
  <c r="BI335"/>
  <c r="BI290"/>
  <c r="AQ290"/>
  <c r="BK290"/>
  <c r="BY252"/>
  <c r="BZ252" s="1"/>
  <c r="BU252"/>
  <c r="AS252" s="1"/>
  <c r="BH257"/>
  <c r="BY257"/>
  <c r="BZ257" s="1"/>
  <c r="BU257"/>
  <c r="BS270"/>
  <c r="BT270" s="1"/>
  <c r="AJ270" s="1"/>
  <c r="BY270"/>
  <c r="BZ270" s="1"/>
  <c r="BU270"/>
  <c r="AS270" s="1"/>
  <c r="BI304"/>
  <c r="AQ304"/>
  <c r="BK304"/>
  <c r="AQ337"/>
  <c r="BI337"/>
  <c r="BY243"/>
  <c r="BZ243" s="1"/>
  <c r="BU243"/>
  <c r="AS243" s="1"/>
  <c r="BY249"/>
  <c r="BZ249" s="1"/>
  <c r="BU249"/>
  <c r="AS249" s="1"/>
  <c r="BU251"/>
  <c r="AS251" s="1"/>
  <c r="BY251"/>
  <c r="BZ251" s="1"/>
  <c r="BT254"/>
  <c r="BU272"/>
  <c r="BY272"/>
  <c r="BZ272" s="1"/>
  <c r="AQ318"/>
  <c r="BI318"/>
  <c r="BY265"/>
  <c r="BZ265" s="1"/>
  <c r="BU265"/>
  <c r="AS265" s="1"/>
  <c r="BY271"/>
  <c r="BZ271" s="1"/>
  <c r="BU271"/>
  <c r="AS271" s="1"/>
  <c r="BI288"/>
  <c r="AQ288"/>
  <c r="BK288"/>
  <c r="AP242"/>
  <c r="BY242"/>
  <c r="BZ242" s="1"/>
  <c r="BU242"/>
  <c r="AS242" s="1"/>
  <c r="AP278"/>
  <c r="BU278"/>
  <c r="BY278"/>
  <c r="BZ278" s="1"/>
  <c r="BS268"/>
  <c r="BT268" s="1"/>
  <c r="AJ268" s="1"/>
  <c r="BC294"/>
  <c r="BC290"/>
  <c r="BQ255"/>
  <c r="BR255" s="1"/>
  <c r="BS256"/>
  <c r="BT256" s="1"/>
  <c r="BQ277"/>
  <c r="BR277" s="1"/>
  <c r="BG315"/>
  <c r="BF304"/>
  <c r="BS261"/>
  <c r="BT261" s="1"/>
  <c r="L338"/>
  <c r="L339" s="1"/>
  <c r="BG337"/>
  <c r="BQ239"/>
  <c r="BR239" s="1"/>
  <c r="AO298"/>
  <c r="BS250"/>
  <c r="BT250" s="1"/>
  <c r="BS258"/>
  <c r="BT258" s="1"/>
  <c r="BQ258"/>
  <c r="BR258" s="1"/>
  <c r="M16" i="5"/>
  <c r="R16" s="1"/>
  <c r="M18"/>
  <c r="R18" s="1"/>
  <c r="P18"/>
  <c r="R17"/>
  <c r="Q19"/>
  <c r="N17"/>
  <c r="P16"/>
  <c r="P17"/>
  <c r="M19"/>
  <c r="BF293" i="4" l="1"/>
  <c r="BC285"/>
  <c r="BI293"/>
  <c r="BK293"/>
  <c r="AO293"/>
  <c r="AQ293"/>
  <c r="BC293"/>
  <c r="BI320"/>
  <c r="AQ320"/>
  <c r="AO320"/>
  <c r="BG320"/>
  <c r="AQ323"/>
  <c r="CC242"/>
  <c r="A242" s="1"/>
  <c r="A240"/>
  <c r="BI303"/>
  <c r="AQ292"/>
  <c r="BC292"/>
  <c r="BK303"/>
  <c r="BF292"/>
  <c r="BG303"/>
  <c r="AO308"/>
  <c r="BK292"/>
  <c r="BF303"/>
  <c r="BI292"/>
  <c r="AO294"/>
  <c r="BD257"/>
  <c r="AS257"/>
  <c r="AO256"/>
  <c r="AS256"/>
  <c r="BG268"/>
  <c r="AS268"/>
  <c r="BC286"/>
  <c r="AS286"/>
  <c r="AQ331"/>
  <c r="AS331"/>
  <c r="BD239"/>
  <c r="AS239"/>
  <c r="BC284"/>
  <c r="AS284"/>
  <c r="BG246"/>
  <c r="AS246"/>
  <c r="BC283"/>
  <c r="AS283"/>
  <c r="BD260"/>
  <c r="AS260"/>
  <c r="BC287"/>
  <c r="AS287"/>
  <c r="BG329"/>
  <c r="AS329"/>
  <c r="BC303"/>
  <c r="AS303"/>
  <c r="BI323"/>
  <c r="BD254"/>
  <c r="AS254"/>
  <c r="BG276"/>
  <c r="AS276"/>
  <c r="BG307"/>
  <c r="AS307"/>
  <c r="BC278"/>
  <c r="AS278"/>
  <c r="BC277"/>
  <c r="AS277"/>
  <c r="BD245"/>
  <c r="AS245"/>
  <c r="AQ321"/>
  <c r="AS321"/>
  <c r="BI300"/>
  <c r="AS300"/>
  <c r="BI325"/>
  <c r="AS325"/>
  <c r="BI314"/>
  <c r="AS314"/>
  <c r="BC291"/>
  <c r="AS291"/>
  <c r="BF306"/>
  <c r="AS306"/>
  <c r="BG330"/>
  <c r="AS330"/>
  <c r="BK302"/>
  <c r="AS302"/>
  <c r="BI301"/>
  <c r="AS301"/>
  <c r="BI324"/>
  <c r="AS324"/>
  <c r="BG285"/>
  <c r="AS285"/>
  <c r="BG318"/>
  <c r="BG272"/>
  <c r="AS272"/>
  <c r="BD255"/>
  <c r="AS255"/>
  <c r="BG240"/>
  <c r="AS240"/>
  <c r="BC275"/>
  <c r="AS275"/>
  <c r="BD281"/>
  <c r="AS281"/>
  <c r="BC280"/>
  <c r="AS280"/>
  <c r="BD258"/>
  <c r="AS258"/>
  <c r="AO313"/>
  <c r="AS313"/>
  <c r="BC297"/>
  <c r="AS297"/>
  <c r="AQ327"/>
  <c r="AS327"/>
  <c r="BI334"/>
  <c r="AS334"/>
  <c r="BF295"/>
  <c r="AS295"/>
  <c r="BG323"/>
  <c r="BK295"/>
  <c r="AO295"/>
  <c r="BC295"/>
  <c r="BI295"/>
  <c r="BK306"/>
  <c r="AQ295"/>
  <c r="AQ334"/>
  <c r="BF285"/>
  <c r="BI285"/>
  <c r="AO328"/>
  <c r="AO285"/>
  <c r="BK285"/>
  <c r="AO323"/>
  <c r="BG293"/>
  <c r="AY262"/>
  <c r="AZ262"/>
  <c r="BB274"/>
  <c r="BR269"/>
  <c r="BG269" s="1"/>
  <c r="AY269"/>
  <c r="AN262"/>
  <c r="BD262"/>
  <c r="BD266"/>
  <c r="BF267"/>
  <c r="AK267"/>
  <c r="BD269"/>
  <c r="BT262"/>
  <c r="AI262"/>
  <c r="BA262"/>
  <c r="BR271"/>
  <c r="BG271" s="1"/>
  <c r="AG271"/>
  <c r="AY271"/>
  <c r="BD274"/>
  <c r="BA266"/>
  <c r="AY266"/>
  <c r="BB266"/>
  <c r="AZ266"/>
  <c r="AZ264"/>
  <c r="AG269"/>
  <c r="AG264"/>
  <c r="AG266"/>
  <c r="AK266" s="1"/>
  <c r="AI274"/>
  <c r="AG263"/>
  <c r="BT267"/>
  <c r="AI267"/>
  <c r="BR265"/>
  <c r="AO265" s="1"/>
  <c r="AG265"/>
  <c r="AY265"/>
  <c r="AK270"/>
  <c r="AN270"/>
  <c r="AK274"/>
  <c r="AN274"/>
  <c r="BB263"/>
  <c r="BA263"/>
  <c r="AY263"/>
  <c r="AZ263"/>
  <c r="BD267"/>
  <c r="AI270"/>
  <c r="BD268"/>
  <c r="BA267"/>
  <c r="BT269"/>
  <c r="AI269"/>
  <c r="N272"/>
  <c r="AI272"/>
  <c r="AH272"/>
  <c r="AJ272"/>
  <c r="AG272"/>
  <c r="AH273"/>
  <c r="AI273"/>
  <c r="N273"/>
  <c r="AJ273"/>
  <c r="AG273"/>
  <c r="AY270"/>
  <c r="BA270"/>
  <c r="AZ270"/>
  <c r="BB270"/>
  <c r="AY274"/>
  <c r="BF274" s="1"/>
  <c r="BA274"/>
  <c r="AI268"/>
  <c r="BA269"/>
  <c r="BG270"/>
  <c r="BD270"/>
  <c r="AY268"/>
  <c r="BB268"/>
  <c r="BA268"/>
  <c r="AZ268"/>
  <c r="AK268"/>
  <c r="AN268"/>
  <c r="AY264"/>
  <c r="AN267"/>
  <c r="AK262"/>
  <c r="AJ274"/>
  <c r="BG334"/>
  <c r="BG326"/>
  <c r="AO304"/>
  <c r="BF281"/>
  <c r="BG282"/>
  <c r="BL282" s="1"/>
  <c r="BM282" s="1"/>
  <c r="BP282" s="1"/>
  <c r="AO334"/>
  <c r="AO281"/>
  <c r="AO324"/>
  <c r="AQ324"/>
  <c r="BG324"/>
  <c r="AQ274"/>
  <c r="BG274"/>
  <c r="BI274"/>
  <c r="AO274"/>
  <c r="BK274"/>
  <c r="AQ301"/>
  <c r="AH250"/>
  <c r="AK250" s="1"/>
  <c r="BC281"/>
  <c r="BG281"/>
  <c r="BK281"/>
  <c r="BG322"/>
  <c r="AO310"/>
  <c r="AQ281"/>
  <c r="BI281"/>
  <c r="AO292"/>
  <c r="BC301"/>
  <c r="BK297"/>
  <c r="BF301"/>
  <c r="AO301"/>
  <c r="AO305"/>
  <c r="BG301"/>
  <c r="BK301"/>
  <c r="AQ322"/>
  <c r="BI302"/>
  <c r="BF297"/>
  <c r="BG292"/>
  <c r="BI297"/>
  <c r="AO330"/>
  <c r="AQ291"/>
  <c r="BI322"/>
  <c r="AO302"/>
  <c r="AQ302"/>
  <c r="BF302"/>
  <c r="AQ297"/>
  <c r="BI330"/>
  <c r="BG302"/>
  <c r="AO322"/>
  <c r="AQ330"/>
  <c r="BG297"/>
  <c r="BG295"/>
  <c r="BI329"/>
  <c r="BI312"/>
  <c r="AO303"/>
  <c r="AQ306"/>
  <c r="AO306"/>
  <c r="BI326"/>
  <c r="AO297"/>
  <c r="BC306"/>
  <c r="AO326"/>
  <c r="BI306"/>
  <c r="BG306"/>
  <c r="AQ326"/>
  <c r="BG327"/>
  <c r="AO327"/>
  <c r="BI327"/>
  <c r="AO329"/>
  <c r="AH243"/>
  <c r="AK243" s="1"/>
  <c r="AQ329"/>
  <c r="N243"/>
  <c r="BA243" s="1"/>
  <c r="BI313"/>
  <c r="AJ243"/>
  <c r="AZ258"/>
  <c r="BF291"/>
  <c r="AO314"/>
  <c r="BG291"/>
  <c r="BK291"/>
  <c r="AO291"/>
  <c r="BI291"/>
  <c r="AQ312"/>
  <c r="BG312"/>
  <c r="AO312"/>
  <c r="BG313"/>
  <c r="AQ313"/>
  <c r="BG321"/>
  <c r="BC299"/>
  <c r="BF300"/>
  <c r="BI321"/>
  <c r="AQ287"/>
  <c r="AQ314"/>
  <c r="AO299"/>
  <c r="BG314"/>
  <c r="BB258"/>
  <c r="AQ299"/>
  <c r="AJ252"/>
  <c r="AI252"/>
  <c r="AH238"/>
  <c r="BC300"/>
  <c r="AQ300"/>
  <c r="AH248"/>
  <c r="AI242"/>
  <c r="AO325"/>
  <c r="BA248"/>
  <c r="AZ248"/>
  <c r="AI248"/>
  <c r="BC276"/>
  <c r="AH240"/>
  <c r="AJ255"/>
  <c r="AQ325"/>
  <c r="N250"/>
  <c r="BA250" s="1"/>
  <c r="BG331"/>
  <c r="BG325"/>
  <c r="AJ250"/>
  <c r="AH255"/>
  <c r="AH239"/>
  <c r="BI331"/>
  <c r="BK299"/>
  <c r="N238"/>
  <c r="AZ238" s="1"/>
  <c r="AG238"/>
  <c r="BI299"/>
  <c r="BF299"/>
  <c r="AI238"/>
  <c r="AO331"/>
  <c r="AJ247"/>
  <c r="AG254"/>
  <c r="AG251"/>
  <c r="AO319"/>
  <c r="AH247"/>
  <c r="AQ319"/>
  <c r="AG260"/>
  <c r="BK286"/>
  <c r="AJ239"/>
  <c r="AG240"/>
  <c r="AH251"/>
  <c r="AH249"/>
  <c r="BG296"/>
  <c r="BL296" s="1"/>
  <c r="BM296" s="1"/>
  <c r="BP296" s="1"/>
  <c r="AO240"/>
  <c r="BI319"/>
  <c r="AJ240"/>
  <c r="BG319"/>
  <c r="N242"/>
  <c r="BA242" s="1"/>
  <c r="AJ257"/>
  <c r="BA260"/>
  <c r="AO300"/>
  <c r="AJ260"/>
  <c r="BG336"/>
  <c r="AI260"/>
  <c r="AJ248"/>
  <c r="AJ261"/>
  <c r="BF280"/>
  <c r="AH245"/>
  <c r="AH261"/>
  <c r="AH257"/>
  <c r="AI257"/>
  <c r="BG299"/>
  <c r="N259"/>
  <c r="AY259" s="1"/>
  <c r="AJ259"/>
  <c r="AI249"/>
  <c r="AJ245"/>
  <c r="AG246"/>
  <c r="AO276"/>
  <c r="AO321"/>
  <c r="AJ249"/>
  <c r="AY254"/>
  <c r="AO307"/>
  <c r="BF275"/>
  <c r="BI307"/>
  <c r="AJ251"/>
  <c r="AI251"/>
  <c r="BA254"/>
  <c r="AQ307"/>
  <c r="AI241"/>
  <c r="AI254"/>
  <c r="N249"/>
  <c r="AG249"/>
  <c r="AJ241"/>
  <c r="BD251"/>
  <c r="BA255"/>
  <c r="AZ255"/>
  <c r="AY255"/>
  <c r="BB255"/>
  <c r="AY251"/>
  <c r="AZ251"/>
  <c r="BB251"/>
  <c r="BA251"/>
  <c r="AH258"/>
  <c r="AJ258"/>
  <c r="AG258"/>
  <c r="BD256"/>
  <c r="AI258"/>
  <c r="AJ254"/>
  <c r="BB254"/>
  <c r="AZ261"/>
  <c r="BB261"/>
  <c r="AY261"/>
  <c r="BA261"/>
  <c r="BD250"/>
  <c r="AG248"/>
  <c r="BD261"/>
  <c r="AY248"/>
  <c r="AG257"/>
  <c r="BR252"/>
  <c r="AO252" s="1"/>
  <c r="AG252"/>
  <c r="AY252"/>
  <c r="BA257"/>
  <c r="AY257"/>
  <c r="BB257"/>
  <c r="AZ257"/>
  <c r="AY258"/>
  <c r="BF258" s="1"/>
  <c r="AI261"/>
  <c r="BD249"/>
  <c r="AZ254"/>
  <c r="AH254"/>
  <c r="BR260"/>
  <c r="AO260" s="1"/>
  <c r="AY260"/>
  <c r="BR259"/>
  <c r="BG259" s="1"/>
  <c r="AG259"/>
  <c r="AH256"/>
  <c r="AJ256"/>
  <c r="AG256"/>
  <c r="AI256"/>
  <c r="N256"/>
  <c r="N253"/>
  <c r="AJ253"/>
  <c r="AH253"/>
  <c r="AG253"/>
  <c r="AI253"/>
  <c r="AG255"/>
  <c r="AI255"/>
  <c r="BD252"/>
  <c r="BD248"/>
  <c r="BA258"/>
  <c r="BB252"/>
  <c r="AG261"/>
  <c r="AI250"/>
  <c r="M338"/>
  <c r="M339" s="1"/>
  <c r="C19" i="3" s="1"/>
  <c r="D18" i="26" s="1"/>
  <c r="AO287" i="4"/>
  <c r="AJ246"/>
  <c r="BK300"/>
  <c r="BG300"/>
  <c r="AH246"/>
  <c r="BG287"/>
  <c r="BI287"/>
  <c r="BK287"/>
  <c r="BF287"/>
  <c r="BF276"/>
  <c r="AI239"/>
  <c r="AO336"/>
  <c r="AH241"/>
  <c r="AK241" s="1"/>
  <c r="N241"/>
  <c r="AY241" s="1"/>
  <c r="AG247"/>
  <c r="N244"/>
  <c r="AI244"/>
  <c r="AJ244"/>
  <c r="AG244"/>
  <c r="AH244"/>
  <c r="BR242"/>
  <c r="AH242" s="1"/>
  <c r="AG242"/>
  <c r="BA247"/>
  <c r="BB247"/>
  <c r="AY247"/>
  <c r="AZ247"/>
  <c r="BA240"/>
  <c r="BB240"/>
  <c r="AY240"/>
  <c r="AZ240"/>
  <c r="AG245"/>
  <c r="AO286"/>
  <c r="BI336"/>
  <c r="BI286"/>
  <c r="BF286"/>
  <c r="BD242"/>
  <c r="AI243"/>
  <c r="AG239"/>
  <c r="AO244"/>
  <c r="BD244"/>
  <c r="BD240"/>
  <c r="BB239"/>
  <c r="BA239"/>
  <c r="AY239"/>
  <c r="AZ239"/>
  <c r="AI246"/>
  <c r="AQ286"/>
  <c r="AI247"/>
  <c r="AI240"/>
  <c r="AI245"/>
  <c r="AO238"/>
  <c r="BD238"/>
  <c r="BA246"/>
  <c r="AZ246"/>
  <c r="BB246"/>
  <c r="AY246"/>
  <c r="BA245"/>
  <c r="AY245"/>
  <c r="BB245"/>
  <c r="AZ245"/>
  <c r="AQ336"/>
  <c r="BF284"/>
  <c r="BF283"/>
  <c r="BL290"/>
  <c r="BM290" s="1"/>
  <c r="BP290" s="1"/>
  <c r="BF277"/>
  <c r="BL305"/>
  <c r="BM305" s="1"/>
  <c r="BP305" s="1"/>
  <c r="BG241"/>
  <c r="BL289"/>
  <c r="BM289" s="1"/>
  <c r="BP289" s="1"/>
  <c r="AO241"/>
  <c r="BG261"/>
  <c r="BG238"/>
  <c r="BC267"/>
  <c r="BL304"/>
  <c r="BM304" s="1"/>
  <c r="BP304" s="1"/>
  <c r="BL288"/>
  <c r="BM288" s="1"/>
  <c r="BP288" s="1"/>
  <c r="BL298"/>
  <c r="BM298" s="1"/>
  <c r="BP298" s="1"/>
  <c r="AO258"/>
  <c r="BG258"/>
  <c r="AO277"/>
  <c r="BG277"/>
  <c r="BI242"/>
  <c r="AQ242"/>
  <c r="BK242"/>
  <c r="BD243"/>
  <c r="AQ243"/>
  <c r="BI243"/>
  <c r="BK243"/>
  <c r="BK248"/>
  <c r="AQ248"/>
  <c r="BI248"/>
  <c r="BG266"/>
  <c r="AO266"/>
  <c r="AO247"/>
  <c r="BG247"/>
  <c r="BI262"/>
  <c r="AQ262"/>
  <c r="BK262"/>
  <c r="AO279"/>
  <c r="BG279"/>
  <c r="BK280"/>
  <c r="BI280"/>
  <c r="AQ280"/>
  <c r="BK266"/>
  <c r="BI266"/>
  <c r="AQ266"/>
  <c r="BK255"/>
  <c r="AQ255"/>
  <c r="BI255"/>
  <c r="BD277"/>
  <c r="AQ277"/>
  <c r="BK277"/>
  <c r="BI277"/>
  <c r="AQ267"/>
  <c r="BI267"/>
  <c r="BK267"/>
  <c r="BD247"/>
  <c r="BI247"/>
  <c r="AQ247"/>
  <c r="BK247"/>
  <c r="BG284"/>
  <c r="BK284"/>
  <c r="BI284"/>
  <c r="AQ284"/>
  <c r="BI250"/>
  <c r="BK250"/>
  <c r="AQ250"/>
  <c r="BC274"/>
  <c r="BD259"/>
  <c r="BI259"/>
  <c r="AQ259"/>
  <c r="BK259"/>
  <c r="BG265"/>
  <c r="AO278"/>
  <c r="AO272"/>
  <c r="AO267"/>
  <c r="AO246"/>
  <c r="AQ257"/>
  <c r="BI257"/>
  <c r="BK257"/>
  <c r="BG264"/>
  <c r="AO264"/>
  <c r="BG280"/>
  <c r="AO280"/>
  <c r="BI279"/>
  <c r="BK279"/>
  <c r="AQ279"/>
  <c r="BC279"/>
  <c r="BF279"/>
  <c r="BG254"/>
  <c r="AO254"/>
  <c r="AO261"/>
  <c r="BK261"/>
  <c r="AQ261"/>
  <c r="BI261"/>
  <c r="AQ268"/>
  <c r="BI268"/>
  <c r="BK268"/>
  <c r="AQ276"/>
  <c r="BI276"/>
  <c r="BK276"/>
  <c r="AO283"/>
  <c r="BG283"/>
  <c r="BD241"/>
  <c r="BK241"/>
  <c r="AQ241"/>
  <c r="BI241"/>
  <c r="AQ269"/>
  <c r="BK269"/>
  <c r="BI269"/>
  <c r="AO257"/>
  <c r="BG244"/>
  <c r="AO243"/>
  <c r="AO268"/>
  <c r="BG267"/>
  <c r="AO255"/>
  <c r="BG255"/>
  <c r="AQ278"/>
  <c r="BI278"/>
  <c r="BK278"/>
  <c r="BD271"/>
  <c r="BK271"/>
  <c r="AQ271"/>
  <c r="BI271"/>
  <c r="BD265"/>
  <c r="AQ265"/>
  <c r="BK265"/>
  <c r="BI265"/>
  <c r="AQ249"/>
  <c r="BK249"/>
  <c r="BI249"/>
  <c r="AO270"/>
  <c r="BI270"/>
  <c r="AQ270"/>
  <c r="BK270"/>
  <c r="BK252"/>
  <c r="BI252"/>
  <c r="AQ252"/>
  <c r="BD263"/>
  <c r="AQ263"/>
  <c r="BI263"/>
  <c r="BK263"/>
  <c r="AO253"/>
  <c r="BG253"/>
  <c r="BK254"/>
  <c r="BI254"/>
  <c r="AQ254"/>
  <c r="BD264"/>
  <c r="BI264"/>
  <c r="BK264"/>
  <c r="AQ264"/>
  <c r="BD253"/>
  <c r="BI253"/>
  <c r="BK253"/>
  <c r="AQ253"/>
  <c r="BI238"/>
  <c r="BK238"/>
  <c r="AQ238"/>
  <c r="BK258"/>
  <c r="BI258"/>
  <c r="AQ258"/>
  <c r="BI239"/>
  <c r="AQ239"/>
  <c r="BK239"/>
  <c r="BI245"/>
  <c r="BK245"/>
  <c r="AQ245"/>
  <c r="BK240"/>
  <c r="BI240"/>
  <c r="AQ240"/>
  <c r="AQ275"/>
  <c r="BI275"/>
  <c r="BK275"/>
  <c r="BI260"/>
  <c r="AQ260"/>
  <c r="BK260"/>
  <c r="BL294"/>
  <c r="BM294" s="1"/>
  <c r="BP294" s="1"/>
  <c r="BF278"/>
  <c r="BG262"/>
  <c r="BG257"/>
  <c r="AO249"/>
  <c r="AO263"/>
  <c r="BG248"/>
  <c r="BG243"/>
  <c r="AO284"/>
  <c r="BG250"/>
  <c r="BG239"/>
  <c r="AO239"/>
  <c r="BD272"/>
  <c r="BI272"/>
  <c r="BK272"/>
  <c r="AQ272"/>
  <c r="BG251"/>
  <c r="AQ251"/>
  <c r="BI251"/>
  <c r="BK251"/>
  <c r="BG245"/>
  <c r="AO245"/>
  <c r="BG275"/>
  <c r="AO275"/>
  <c r="BK256"/>
  <c r="BI256"/>
  <c r="AQ256"/>
  <c r="AQ244"/>
  <c r="BK244"/>
  <c r="BI244"/>
  <c r="BD246"/>
  <c r="BK246"/>
  <c r="AQ246"/>
  <c r="BI246"/>
  <c r="BD283"/>
  <c r="AQ283"/>
  <c r="BK283"/>
  <c r="BI283"/>
  <c r="AO251"/>
  <c r="AO262"/>
  <c r="BG249"/>
  <c r="BG263"/>
  <c r="AO248"/>
  <c r="BG278"/>
  <c r="AO271"/>
  <c r="BG256"/>
  <c r="AO250"/>
  <c r="N18" i="5"/>
  <c r="O18" s="1"/>
  <c r="O17"/>
  <c r="N19"/>
  <c r="O19" s="1"/>
  <c r="O16"/>
  <c r="R19"/>
  <c r="P21"/>
  <c r="P22"/>
  <c r="M20"/>
  <c r="N20" s="1"/>
  <c r="Q20"/>
  <c r="BL293" i="4" l="1"/>
  <c r="BM293" s="1"/>
  <c r="BP293" s="1"/>
  <c r="CC243"/>
  <c r="A243" s="1"/>
  <c r="BL303"/>
  <c r="BM303" s="1"/>
  <c r="BP303" s="1"/>
  <c r="BF262"/>
  <c r="BL292"/>
  <c r="BM292" s="1"/>
  <c r="BP292" s="1"/>
  <c r="BF264"/>
  <c r="AO269"/>
  <c r="BL295"/>
  <c r="BM295" s="1"/>
  <c r="BP295" s="1"/>
  <c r="BF263"/>
  <c r="BC268"/>
  <c r="BC263"/>
  <c r="BC266"/>
  <c r="BL285"/>
  <c r="BM285" s="1"/>
  <c r="BP285" s="1"/>
  <c r="BF268"/>
  <c r="AN250"/>
  <c r="AT250" s="1"/>
  <c r="AU250" s="1"/>
  <c r="AX250" s="1"/>
  <c r="BC270"/>
  <c r="BC264"/>
  <c r="BC262"/>
  <c r="BF270"/>
  <c r="AN272"/>
  <c r="BF266"/>
  <c r="AZ273"/>
  <c r="BA273"/>
  <c r="BB273"/>
  <c r="AY273"/>
  <c r="AH265"/>
  <c r="AN265" s="1"/>
  <c r="AZ265"/>
  <c r="BB262"/>
  <c r="AJ262"/>
  <c r="AN266"/>
  <c r="AY272"/>
  <c r="AZ272"/>
  <c r="BA272"/>
  <c r="BB272"/>
  <c r="AK263"/>
  <c r="AN263"/>
  <c r="AZ269"/>
  <c r="AH269"/>
  <c r="AN269" s="1"/>
  <c r="AT274"/>
  <c r="AU274" s="1"/>
  <c r="AX274" s="1"/>
  <c r="AK265"/>
  <c r="AT265" s="1"/>
  <c r="AU265" s="1"/>
  <c r="AX265" s="1"/>
  <c r="AT267"/>
  <c r="AU267" s="1"/>
  <c r="AX267" s="1"/>
  <c r="AK273"/>
  <c r="AT273" s="1"/>
  <c r="AU273" s="1"/>
  <c r="AX273" s="1"/>
  <c r="AN273"/>
  <c r="AJ267"/>
  <c r="BB267"/>
  <c r="AK264"/>
  <c r="AT264" s="1"/>
  <c r="AU264" s="1"/>
  <c r="AX264" s="1"/>
  <c r="AN264"/>
  <c r="AT268"/>
  <c r="AU268" s="1"/>
  <c r="AX268" s="1"/>
  <c r="BB269"/>
  <c r="AJ269"/>
  <c r="AH271"/>
  <c r="AN271" s="1"/>
  <c r="AZ271"/>
  <c r="BC271" s="1"/>
  <c r="AT262"/>
  <c r="AU262" s="1"/>
  <c r="AX262" s="1"/>
  <c r="AK272"/>
  <c r="AT272" s="1"/>
  <c r="AU272" s="1"/>
  <c r="AX272" s="1"/>
  <c r="AT270"/>
  <c r="AU270" s="1"/>
  <c r="AX270" s="1"/>
  <c r="AT266"/>
  <c r="AU266" s="1"/>
  <c r="AX266" s="1"/>
  <c r="AK240"/>
  <c r="BL281"/>
  <c r="BM281" s="1"/>
  <c r="BP281" s="1"/>
  <c r="BL302"/>
  <c r="BM302" s="1"/>
  <c r="BP302" s="1"/>
  <c r="BL301"/>
  <c r="BM301" s="1"/>
  <c r="BP301" s="1"/>
  <c r="BL306"/>
  <c r="BM306" s="1"/>
  <c r="BP306" s="1"/>
  <c r="BL297"/>
  <c r="BM297" s="1"/>
  <c r="BP297" s="1"/>
  <c r="AZ243"/>
  <c r="AY242"/>
  <c r="AY243"/>
  <c r="BL291"/>
  <c r="BM291" s="1"/>
  <c r="BP291" s="1"/>
  <c r="AN243"/>
  <c r="AT243" s="1"/>
  <c r="AU243" s="1"/>
  <c r="AX243" s="1"/>
  <c r="G31" i="27"/>
  <c r="BB243" i="4"/>
  <c r="BA238"/>
  <c r="AY250"/>
  <c r="AZ250"/>
  <c r="BB250"/>
  <c r="AN238"/>
  <c r="AN254"/>
  <c r="BB241"/>
  <c r="BC258"/>
  <c r="BL258" s="1"/>
  <c r="BM258" s="1"/>
  <c r="BP258" s="1"/>
  <c r="AN240"/>
  <c r="AY238"/>
  <c r="BC238" s="1"/>
  <c r="BC248"/>
  <c r="AN251"/>
  <c r="BB238"/>
  <c r="BB242"/>
  <c r="BL299"/>
  <c r="BM299" s="1"/>
  <c r="BP299" s="1"/>
  <c r="AK251"/>
  <c r="AT251" s="1"/>
  <c r="AU251" s="1"/>
  <c r="AX251" s="1"/>
  <c r="AN247"/>
  <c r="BF248"/>
  <c r="BG260"/>
  <c r="AK238"/>
  <c r="BC239"/>
  <c r="BF251"/>
  <c r="AK249"/>
  <c r="BF257"/>
  <c r="AK247"/>
  <c r="BC255"/>
  <c r="AK246"/>
  <c r="AN249"/>
  <c r="BL287"/>
  <c r="BM287" s="1"/>
  <c r="BP287" s="1"/>
  <c r="BF254"/>
  <c r="BF255"/>
  <c r="AN246"/>
  <c r="BG242"/>
  <c r="BC254"/>
  <c r="AO242"/>
  <c r="BA259"/>
  <c r="BB259"/>
  <c r="AN257"/>
  <c r="BL300"/>
  <c r="BM300" s="1"/>
  <c r="BP300" s="1"/>
  <c r="BC257"/>
  <c r="BL257" s="1"/>
  <c r="BM257" s="1"/>
  <c r="BP257" s="1"/>
  <c r="BF261"/>
  <c r="BG252"/>
  <c r="AO259"/>
  <c r="AN241"/>
  <c r="AT241" s="1"/>
  <c r="AU241" s="1"/>
  <c r="AX241" s="1"/>
  <c r="AN258"/>
  <c r="BC261"/>
  <c r="BB249"/>
  <c r="AY249"/>
  <c r="AZ249"/>
  <c r="BA249"/>
  <c r="BC251"/>
  <c r="AZ260"/>
  <c r="BC260" s="1"/>
  <c r="AH260"/>
  <c r="AH252"/>
  <c r="AN252" s="1"/>
  <c r="AZ252"/>
  <c r="BC252" s="1"/>
  <c r="AK257"/>
  <c r="AK261"/>
  <c r="AN261"/>
  <c r="AN253"/>
  <c r="AK253"/>
  <c r="AZ256"/>
  <c r="BB256"/>
  <c r="BA256"/>
  <c r="AY256"/>
  <c r="AK258"/>
  <c r="AZ253"/>
  <c r="BB253"/>
  <c r="BA253"/>
  <c r="AY253"/>
  <c r="AZ259"/>
  <c r="BC259" s="1"/>
  <c r="AH259"/>
  <c r="AK259" s="1"/>
  <c r="AK255"/>
  <c r="AN255"/>
  <c r="AN256"/>
  <c r="AK256"/>
  <c r="AN248"/>
  <c r="AK248"/>
  <c r="AK254"/>
  <c r="K20" i="32"/>
  <c r="N338" i="4"/>
  <c r="N339" s="1"/>
  <c r="B19" i="3" s="1"/>
  <c r="BA241" i="4"/>
  <c r="AZ242"/>
  <c r="BC246"/>
  <c r="BL286"/>
  <c r="BM286" s="1"/>
  <c r="BP286" s="1"/>
  <c r="BC240"/>
  <c r="BF239"/>
  <c r="AZ241"/>
  <c r="BC241" s="1"/>
  <c r="BF247"/>
  <c r="AK242"/>
  <c r="AN242"/>
  <c r="BC245"/>
  <c r="BF245"/>
  <c r="AN244"/>
  <c r="AK244"/>
  <c r="AK239"/>
  <c r="AN239"/>
  <c r="BB244"/>
  <c r="BA244"/>
  <c r="AY244"/>
  <c r="AZ244"/>
  <c r="AK245"/>
  <c r="AN245"/>
  <c r="BC247"/>
  <c r="BL280"/>
  <c r="BM280" s="1"/>
  <c r="BP280" s="1"/>
  <c r="BF246"/>
  <c r="BF240"/>
  <c r="BL267"/>
  <c r="BM267" s="1"/>
  <c r="BP267" s="1"/>
  <c r="BL275"/>
  <c r="BM275" s="1"/>
  <c r="BP275" s="1"/>
  <c r="BL276"/>
  <c r="BM276" s="1"/>
  <c r="BP276" s="1"/>
  <c r="BL284"/>
  <c r="BM284" s="1"/>
  <c r="BP284" s="1"/>
  <c r="BL277"/>
  <c r="BM277" s="1"/>
  <c r="BP277" s="1"/>
  <c r="BL278"/>
  <c r="BM278" s="1"/>
  <c r="BP278" s="1"/>
  <c r="BL283"/>
  <c r="BM283" s="1"/>
  <c r="BP283" s="1"/>
  <c r="BL279"/>
  <c r="BM279" s="1"/>
  <c r="BP279" s="1"/>
  <c r="BL274"/>
  <c r="BM274" s="1"/>
  <c r="BP274" s="1"/>
  <c r="R20" i="5"/>
  <c r="P20"/>
  <c r="M21"/>
  <c r="O21" s="1"/>
  <c r="Q21"/>
  <c r="Q22"/>
  <c r="M22"/>
  <c r="O20"/>
  <c r="CC244" i="4" l="1"/>
  <c r="A244" s="1"/>
  <c r="AT247"/>
  <c r="AU247" s="1"/>
  <c r="AX247" s="1"/>
  <c r="BL262"/>
  <c r="BM262" s="1"/>
  <c r="BP262" s="1"/>
  <c r="BL270"/>
  <c r="BM270" s="1"/>
  <c r="BP270" s="1"/>
  <c r="BL268"/>
  <c r="BM268" s="1"/>
  <c r="BP268" s="1"/>
  <c r="BL264"/>
  <c r="BM264" s="1"/>
  <c r="BP264" s="1"/>
  <c r="BL263"/>
  <c r="BM263" s="1"/>
  <c r="BP263" s="1"/>
  <c r="BL266"/>
  <c r="BM266" s="1"/>
  <c r="BP266" s="1"/>
  <c r="AT263"/>
  <c r="AU263" s="1"/>
  <c r="AX263" s="1"/>
  <c r="AK271"/>
  <c r="AT271" s="1"/>
  <c r="AU271" s="1"/>
  <c r="AX271" s="1"/>
  <c r="BC273"/>
  <c r="BF273"/>
  <c r="AK269"/>
  <c r="AT269" s="1"/>
  <c r="AU269" s="1"/>
  <c r="AX269" s="1"/>
  <c r="BF271"/>
  <c r="BL271" s="1"/>
  <c r="BM271" s="1"/>
  <c r="BP271" s="1"/>
  <c r="BC269"/>
  <c r="BF269"/>
  <c r="BF272"/>
  <c r="BC272"/>
  <c r="BC265"/>
  <c r="BF265"/>
  <c r="AT240"/>
  <c r="AU240" s="1"/>
  <c r="AX240" s="1"/>
  <c r="BC243"/>
  <c r="BF243"/>
  <c r="BL254"/>
  <c r="BM254" s="1"/>
  <c r="BP254" s="1"/>
  <c r="AT257"/>
  <c r="AU257" s="1"/>
  <c r="AX257" s="1"/>
  <c r="AT249"/>
  <c r="AU249" s="1"/>
  <c r="AX249" s="1"/>
  <c r="AT254"/>
  <c r="AU254" s="1"/>
  <c r="AX254" s="1"/>
  <c r="BF250"/>
  <c r="BF238"/>
  <c r="BL238" s="1"/>
  <c r="BM238" s="1"/>
  <c r="BP238" s="1"/>
  <c r="AT238"/>
  <c r="AU238" s="1"/>
  <c r="AX238" s="1"/>
  <c r="BC250"/>
  <c r="AT246"/>
  <c r="AU246" s="1"/>
  <c r="AX246" s="1"/>
  <c r="BL248"/>
  <c r="BM248" s="1"/>
  <c r="BP248" s="1"/>
  <c r="BL251"/>
  <c r="BM251" s="1"/>
  <c r="BP251" s="1"/>
  <c r="BL255"/>
  <c r="BM255" s="1"/>
  <c r="BP255" s="1"/>
  <c r="BL239"/>
  <c r="BM239" s="1"/>
  <c r="BP239" s="1"/>
  <c r="BF260"/>
  <c r="BL260" s="1"/>
  <c r="BM260" s="1"/>
  <c r="BP260" s="1"/>
  <c r="AT258"/>
  <c r="AU258" s="1"/>
  <c r="AX258" s="1"/>
  <c r="BL246"/>
  <c r="BM246" s="1"/>
  <c r="BP246" s="1"/>
  <c r="AT253"/>
  <c r="AU253" s="1"/>
  <c r="AX253" s="1"/>
  <c r="BL261"/>
  <c r="BM261" s="1"/>
  <c r="BP261" s="1"/>
  <c r="AT245"/>
  <c r="AU245" s="1"/>
  <c r="AX245" s="1"/>
  <c r="AT256"/>
  <c r="AU256" s="1"/>
  <c r="AX256" s="1"/>
  <c r="BF259"/>
  <c r="BL259" s="1"/>
  <c r="BM259" s="1"/>
  <c r="BP259" s="1"/>
  <c r="AK252"/>
  <c r="AT252" s="1"/>
  <c r="AU252" s="1"/>
  <c r="AX252" s="1"/>
  <c r="BL247"/>
  <c r="BM247" s="1"/>
  <c r="BP247" s="1"/>
  <c r="BL240"/>
  <c r="BM240" s="1"/>
  <c r="BP240" s="1"/>
  <c r="AT255"/>
  <c r="AU255" s="1"/>
  <c r="AX255" s="1"/>
  <c r="AT261"/>
  <c r="AU261" s="1"/>
  <c r="AX261" s="1"/>
  <c r="BF249"/>
  <c r="BC249"/>
  <c r="BF253"/>
  <c r="BC253"/>
  <c r="BC256"/>
  <c r="BF256"/>
  <c r="AN260"/>
  <c r="AK260"/>
  <c r="BF252"/>
  <c r="BL252" s="1"/>
  <c r="BM252" s="1"/>
  <c r="BP252" s="1"/>
  <c r="AN259"/>
  <c r="AT259" s="1"/>
  <c r="AU259" s="1"/>
  <c r="AX259" s="1"/>
  <c r="AT248"/>
  <c r="AU248" s="1"/>
  <c r="AX248" s="1"/>
  <c r="BL245"/>
  <c r="BM245" s="1"/>
  <c r="BP245" s="1"/>
  <c r="BF241"/>
  <c r="BL241" s="1"/>
  <c r="BM241" s="1"/>
  <c r="BP241" s="1"/>
  <c r="AT242"/>
  <c r="AU242" s="1"/>
  <c r="AX242" s="1"/>
  <c r="BF242"/>
  <c r="BC242"/>
  <c r="D31" i="27"/>
  <c r="J20" i="32"/>
  <c r="C18" i="26"/>
  <c r="AT244" i="4"/>
  <c r="AU244" s="1"/>
  <c r="AX244" s="1"/>
  <c r="BF244"/>
  <c r="BC244"/>
  <c r="AT239"/>
  <c r="AU239" s="1"/>
  <c r="AX239" s="1"/>
  <c r="R21" i="5"/>
  <c r="R22"/>
  <c r="O22"/>
  <c r="CC245" i="4" l="1"/>
  <c r="A245" s="1"/>
  <c r="BL272"/>
  <c r="BM272" s="1"/>
  <c r="BP272" s="1"/>
  <c r="BL265"/>
  <c r="BM265" s="1"/>
  <c r="BP265" s="1"/>
  <c r="BL269"/>
  <c r="BM269" s="1"/>
  <c r="BP269" s="1"/>
  <c r="BL273"/>
  <c r="BM273" s="1"/>
  <c r="BP273" s="1"/>
  <c r="C33" i="3"/>
  <c r="C46" s="1"/>
  <c r="BL243" i="4"/>
  <c r="BM243" s="1"/>
  <c r="BP243" s="1"/>
  <c r="BL250"/>
  <c r="BM250" s="1"/>
  <c r="BP250" s="1"/>
  <c r="BL253"/>
  <c r="BM253" s="1"/>
  <c r="BP253" s="1"/>
  <c r="AT260"/>
  <c r="AU260" s="1"/>
  <c r="AX260" s="1"/>
  <c r="BL249"/>
  <c r="BM249" s="1"/>
  <c r="BP249" s="1"/>
  <c r="BL256"/>
  <c r="BM256" s="1"/>
  <c r="BP256" s="1"/>
  <c r="BL242"/>
  <c r="BM242" s="1"/>
  <c r="BP242" s="1"/>
  <c r="BL244"/>
  <c r="BM244" s="1"/>
  <c r="BP244" s="1"/>
  <c r="G45" i="27" l="1"/>
  <c r="CC246" i="4"/>
  <c r="A246" s="1"/>
  <c r="G58" i="27"/>
  <c r="CC247" i="4" l="1"/>
  <c r="A247" s="1"/>
  <c r="O116"/>
  <c r="F122"/>
  <c r="G103" i="37" s="1"/>
  <c r="H115" i="4"/>
  <c r="O123"/>
  <c r="G120"/>
  <c r="H135"/>
  <c r="O144"/>
  <c r="I115"/>
  <c r="Y114"/>
  <c r="O125"/>
  <c r="H147"/>
  <c r="H149"/>
  <c r="H125"/>
  <c r="D122"/>
  <c r="B103" i="37" s="1"/>
  <c r="E154" i="4"/>
  <c r="F135" i="37" s="1"/>
  <c r="G118" i="4"/>
  <c r="H136"/>
  <c r="G119"/>
  <c r="F126"/>
  <c r="G107" i="37" s="1"/>
  <c r="G137" i="4"/>
  <c r="O117"/>
  <c r="E144"/>
  <c r="F125" i="37" s="1"/>
  <c r="D143" i="4"/>
  <c r="B124" i="37" s="1"/>
  <c r="G117" i="4"/>
  <c r="F138"/>
  <c r="G119" i="37" s="1"/>
  <c r="D124" i="4"/>
  <c r="B105" i="37" s="1"/>
  <c r="G150" i="4"/>
  <c r="E130"/>
  <c r="F111" i="37" s="1"/>
  <c r="E149" i="4"/>
  <c r="F130" i="37" s="1"/>
  <c r="U118" i="4"/>
  <c r="X128"/>
  <c r="BV128" s="1"/>
  <c r="U117"/>
  <c r="G149"/>
  <c r="E128"/>
  <c r="F109" i="37" s="1"/>
  <c r="Y116" i="4"/>
  <c r="H117"/>
  <c r="G136"/>
  <c r="E132"/>
  <c r="F113" i="37" s="1"/>
  <c r="G121" i="4"/>
  <c r="I124"/>
  <c r="I129"/>
  <c r="I130"/>
  <c r="A130" s="1"/>
  <c r="X120"/>
  <c r="BV120" s="1"/>
  <c r="G141"/>
  <c r="G130"/>
  <c r="I114"/>
  <c r="D123"/>
  <c r="B104" i="37" s="1"/>
  <c r="F150" i="4"/>
  <c r="G131" i="37" s="1"/>
  <c r="F145" i="4"/>
  <c r="G126" i="37" s="1"/>
  <c r="F119" i="4"/>
  <c r="G100" i="37" s="1"/>
  <c r="E121" i="4"/>
  <c r="F102" i="37" s="1"/>
  <c r="H122" i="4"/>
  <c r="H137"/>
  <c r="E126"/>
  <c r="F107" i="37" s="1"/>
  <c r="E139" i="4"/>
  <c r="F120" i="37" s="1"/>
  <c r="E122" i="4"/>
  <c r="F103" i="37" s="1"/>
  <c r="E117" i="4"/>
  <c r="F98" i="37" s="1"/>
  <c r="H120" i="4"/>
  <c r="I119"/>
  <c r="E133"/>
  <c r="F114" i="37" s="1"/>
  <c r="I121" i="4"/>
  <c r="G132"/>
  <c r="H143"/>
  <c r="F114"/>
  <c r="G95" i="37" s="1"/>
  <c r="U121" i="4"/>
  <c r="G114"/>
  <c r="D147"/>
  <c r="B128" i="37" s="1"/>
  <c r="E143" i="4"/>
  <c r="F124" i="37" s="1"/>
  <c r="F139" i="4"/>
  <c r="G120" i="37" s="1"/>
  <c r="F123" i="4"/>
  <c r="G104" i="37" s="1"/>
  <c r="J105" l="1"/>
  <c r="I105"/>
  <c r="J103"/>
  <c r="I103"/>
  <c r="J128"/>
  <c r="I128"/>
  <c r="J104"/>
  <c r="I104"/>
  <c r="J124"/>
  <c r="I124"/>
  <c r="CC248" i="4"/>
  <c r="A248" s="1"/>
  <c r="C111" i="37"/>
  <c r="C130"/>
  <c r="C95"/>
  <c r="C113"/>
  <c r="D101"/>
  <c r="S120" i="4"/>
  <c r="C100" i="37"/>
  <c r="D116"/>
  <c r="S135" i="4"/>
  <c r="C117" i="37"/>
  <c r="D106"/>
  <c r="S125" i="4"/>
  <c r="C101" i="37"/>
  <c r="D124"/>
  <c r="S143" i="4"/>
  <c r="C102" i="37"/>
  <c r="C131"/>
  <c r="D128"/>
  <c r="S147" i="4"/>
  <c r="D96" i="37"/>
  <c r="S115" i="4"/>
  <c r="D118" i="37"/>
  <c r="S137" i="4"/>
  <c r="D117" i="37"/>
  <c r="S136" i="4"/>
  <c r="D103" i="37"/>
  <c r="S122" i="4"/>
  <c r="C122" i="37"/>
  <c r="D98"/>
  <c r="S117" i="4"/>
  <c r="C98" i="37"/>
  <c r="C118"/>
  <c r="C99"/>
  <c r="D130"/>
  <c r="S149" i="4"/>
  <c r="E102" i="37"/>
  <c r="E110"/>
  <c r="E95"/>
  <c r="E111"/>
  <c r="E100"/>
  <c r="E105"/>
  <c r="E96"/>
  <c r="E153" i="4"/>
  <c r="H153"/>
  <c r="D154"/>
  <c r="B135" i="37" s="1"/>
  <c r="D156" i="4"/>
  <c r="B137" i="37" s="1"/>
  <c r="E156" i="4"/>
  <c r="I163"/>
  <c r="A163" s="1"/>
  <c r="O165"/>
  <c r="BU165" s="1"/>
  <c r="D158"/>
  <c r="B139" i="37" s="1"/>
  <c r="E159" i="4"/>
  <c r="CA159" s="1"/>
  <c r="I156"/>
  <c r="A156" s="1"/>
  <c r="F162"/>
  <c r="G158"/>
  <c r="D157"/>
  <c r="B138" i="37" s="1"/>
  <c r="O164" i="4"/>
  <c r="BY164" s="1"/>
  <c r="BZ164" s="1"/>
  <c r="E158"/>
  <c r="G166"/>
  <c r="D159"/>
  <c r="O155"/>
  <c r="BY155" s="1"/>
  <c r="BZ155" s="1"/>
  <c r="F155"/>
  <c r="G136" i="37" s="1"/>
  <c r="I116" i="4"/>
  <c r="G129"/>
  <c r="O127"/>
  <c r="BU127" s="1"/>
  <c r="D160"/>
  <c r="I141"/>
  <c r="A141" s="1"/>
  <c r="F156"/>
  <c r="G137" i="37" s="1"/>
  <c r="I137" i="4"/>
  <c r="A137" s="1"/>
  <c r="I162"/>
  <c r="A162" s="1"/>
  <c r="X116"/>
  <c r="BV116" s="1"/>
  <c r="Y123"/>
  <c r="X127"/>
  <c r="BV127" s="1"/>
  <c r="I149"/>
  <c r="A149" s="1"/>
  <c r="G116"/>
  <c r="D131"/>
  <c r="B112" i="37" s="1"/>
  <c r="O130" i="4"/>
  <c r="BY130" s="1"/>
  <c r="BZ130" s="1"/>
  <c r="Y120"/>
  <c r="O163"/>
  <c r="BY163" s="1"/>
  <c r="BZ163" s="1"/>
  <c r="F157"/>
  <c r="G138" i="37" s="1"/>
  <c r="O128" i="4"/>
  <c r="D120"/>
  <c r="B101" i="37" s="1"/>
  <c r="H156" i="4"/>
  <c r="G148"/>
  <c r="F142"/>
  <c r="G123" i="37" s="1"/>
  <c r="U116" i="4"/>
  <c r="X115"/>
  <c r="BV115" s="1"/>
  <c r="E141"/>
  <c r="CA141" s="1"/>
  <c r="I147"/>
  <c r="A147" s="1"/>
  <c r="G134"/>
  <c r="I161"/>
  <c r="A161" s="1"/>
  <c r="O157"/>
  <c r="BU157" s="1"/>
  <c r="F148"/>
  <c r="G129" i="37" s="1"/>
  <c r="X124" i="4"/>
  <c r="BV124" s="1"/>
  <c r="Y113"/>
  <c r="I160"/>
  <c r="A160" s="1"/>
  <c r="F161"/>
  <c r="I165"/>
  <c r="A165" s="1"/>
  <c r="I148"/>
  <c r="A148" s="1"/>
  <c r="H155"/>
  <c r="D151"/>
  <c r="B132" i="37" s="1"/>
  <c r="O120" i="4"/>
  <c r="BS120" s="1"/>
  <c r="BT120" s="1"/>
  <c r="G146"/>
  <c r="H126"/>
  <c r="D119"/>
  <c r="B100" i="37" s="1"/>
  <c r="I136" i="4"/>
  <c r="X118"/>
  <c r="BV118" s="1"/>
  <c r="G153"/>
  <c r="I150"/>
  <c r="A150" s="1"/>
  <c r="X121"/>
  <c r="BV121" s="1"/>
  <c r="E166"/>
  <c r="CA166" s="1"/>
  <c r="D149"/>
  <c r="B130" i="37" s="1"/>
  <c r="E165" i="4"/>
  <c r="CA165" s="1"/>
  <c r="G127"/>
  <c r="D144"/>
  <c r="B125" i="37" s="1"/>
  <c r="H134" i="4"/>
  <c r="X119"/>
  <c r="BV119" s="1"/>
  <c r="G145"/>
  <c r="H146"/>
  <c r="H151"/>
  <c r="U125"/>
  <c r="G142"/>
  <c r="H128"/>
  <c r="H152"/>
  <c r="U114"/>
  <c r="AR114" s="1"/>
  <c r="Y119"/>
  <c r="AD119" s="1"/>
  <c r="E140"/>
  <c r="D114"/>
  <c r="B95" i="37" s="1"/>
  <c r="F128" i="4"/>
  <c r="G109" i="37" s="1"/>
  <c r="F115" i="4"/>
  <c r="G96" i="37" s="1"/>
  <c r="E114" i="4"/>
  <c r="U123"/>
  <c r="F117"/>
  <c r="G98" i="37" s="1"/>
  <c r="G156" i="4"/>
  <c r="F134"/>
  <c r="G115" i="37" s="1"/>
  <c r="F144" i="4"/>
  <c r="G125" i="37" s="1"/>
  <c r="O129" i="4"/>
  <c r="BY129" s="1"/>
  <c r="BZ129" s="1"/>
  <c r="H144"/>
  <c r="E157"/>
  <c r="O140"/>
  <c r="BU140" s="1"/>
  <c r="G131"/>
  <c r="O158"/>
  <c r="BU158" s="1"/>
  <c r="U115"/>
  <c r="E115"/>
  <c r="I143"/>
  <c r="A143" s="1"/>
  <c r="F154"/>
  <c r="G135" i="37" s="1"/>
  <c r="F136" i="4"/>
  <c r="G117" i="37" s="1"/>
  <c r="G138" i="4"/>
  <c r="F140"/>
  <c r="G121" i="37" s="1"/>
  <c r="G164" i="4"/>
  <c r="F159"/>
  <c r="D139"/>
  <c r="B120" i="37" s="1"/>
  <c r="D128" i="4"/>
  <c r="B109" i="37" s="1"/>
  <c r="H131" i="4"/>
  <c r="X117"/>
  <c r="BV117" s="1"/>
  <c r="F158"/>
  <c r="G139" i="37" s="1"/>
  <c r="E163" i="4"/>
  <c r="BW163" s="1"/>
  <c r="D146"/>
  <c r="B127" i="37" s="1"/>
  <c r="H133" i="4"/>
  <c r="O166"/>
  <c r="F153"/>
  <c r="G134" i="37" s="1"/>
  <c r="X114" i="4"/>
  <c r="BV114" s="1"/>
  <c r="O152"/>
  <c r="BY152" s="1"/>
  <c r="BZ152" s="1"/>
  <c r="D115"/>
  <c r="B96" i="37" s="1"/>
  <c r="O135" i="4"/>
  <c r="BY135" s="1"/>
  <c r="BZ135" s="1"/>
  <c r="O150"/>
  <c r="BU150" s="1"/>
  <c r="I131"/>
  <c r="A131" s="1"/>
  <c r="F166"/>
  <c r="F118"/>
  <c r="G99" i="37" s="1"/>
  <c r="G135" i="4"/>
  <c r="O122"/>
  <c r="BY122" s="1"/>
  <c r="BZ122" s="1"/>
  <c r="F151"/>
  <c r="G132" i="37" s="1"/>
  <c r="O151" i="4"/>
  <c r="BY151" s="1"/>
  <c r="BZ151" s="1"/>
  <c r="F120"/>
  <c r="G101" i="37" s="1"/>
  <c r="D113" i="4"/>
  <c r="B94" i="37" s="1"/>
  <c r="H162" i="4"/>
  <c r="S162" s="1"/>
  <c r="G159"/>
  <c r="D165"/>
  <c r="U124"/>
  <c r="O161"/>
  <c r="BU161" s="1"/>
  <c r="F143"/>
  <c r="G124" i="37" s="1"/>
  <c r="F132" i="4"/>
  <c r="G113" i="37" s="1"/>
  <c r="I139" i="4"/>
  <c r="A139" s="1"/>
  <c r="I133"/>
  <c r="A133" s="1"/>
  <c r="I164"/>
  <c r="A164" s="1"/>
  <c r="G163"/>
  <c r="H140"/>
  <c r="I142"/>
  <c r="A142" s="1"/>
  <c r="H164"/>
  <c r="S164" s="1"/>
  <c r="D134"/>
  <c r="B115" i="37" s="1"/>
  <c r="E147" i="4"/>
  <c r="O142"/>
  <c r="BU142" s="1"/>
  <c r="H165"/>
  <c r="S165" s="1"/>
  <c r="D141"/>
  <c r="B122" i="37" s="1"/>
  <c r="G162" i="4"/>
  <c r="X125"/>
  <c r="BV125" s="1"/>
  <c r="O134"/>
  <c r="BU134" s="1"/>
  <c r="I153"/>
  <c r="A153" s="1"/>
  <c r="G165"/>
  <c r="D126"/>
  <c r="B107" i="37" s="1"/>
  <c r="F131" i="4"/>
  <c r="G112" i="37" s="1"/>
  <c r="U126" i="4"/>
  <c r="D140"/>
  <c r="B121" i="37" s="1"/>
  <c r="G126" i="4"/>
  <c r="F164"/>
  <c r="Y121"/>
  <c r="AE121" s="1"/>
  <c r="H139"/>
  <c r="F141"/>
  <c r="G122" i="37" s="1"/>
  <c r="I144" i="4"/>
  <c r="A144" s="1"/>
  <c r="I132"/>
  <c r="A132" s="1"/>
  <c r="D152"/>
  <c r="B133" i="37" s="1"/>
  <c r="G155" i="4"/>
  <c r="D163"/>
  <c r="D150"/>
  <c r="B131" i="37" s="1"/>
  <c r="F121" i="4"/>
  <c r="G102" i="37" s="1"/>
  <c r="X126" i="4"/>
  <c r="BV126" s="1"/>
  <c r="H114"/>
  <c r="I152"/>
  <c r="A152" s="1"/>
  <c r="E137"/>
  <c r="D153"/>
  <c r="B134" i="37" s="1"/>
  <c r="E134" i="4"/>
  <c r="O146"/>
  <c r="BU146" s="1"/>
  <c r="O126"/>
  <c r="BU126" s="1"/>
  <c r="O149"/>
  <c r="BY149" s="1"/>
  <c r="BZ149" s="1"/>
  <c r="F124"/>
  <c r="G105" i="37" s="1"/>
  <c r="E135" i="4"/>
  <c r="X122"/>
  <c r="BV122" s="1"/>
  <c r="O136"/>
  <c r="BU136" s="1"/>
  <c r="D145"/>
  <c r="B126" i="37" s="1"/>
  <c r="X123" i="4"/>
  <c r="BV123" s="1"/>
  <c r="F160"/>
  <c r="I146"/>
  <c r="A146" s="1"/>
  <c r="F130"/>
  <c r="G111" i="37" s="1"/>
  <c r="G157" i="4"/>
  <c r="O132"/>
  <c r="Y127"/>
  <c r="H157"/>
  <c r="Y124"/>
  <c r="G143"/>
  <c r="H154"/>
  <c r="D164"/>
  <c r="E161"/>
  <c r="BW161" s="1"/>
  <c r="Y128"/>
  <c r="O133"/>
  <c r="I145"/>
  <c r="A145" s="1"/>
  <c r="I113"/>
  <c r="E129"/>
  <c r="E146"/>
  <c r="O156"/>
  <c r="BU156" s="1"/>
  <c r="D135"/>
  <c r="B116" i="37" s="1"/>
  <c r="I127" i="4"/>
  <c r="I120"/>
  <c r="D162"/>
  <c r="G113"/>
  <c r="G133"/>
  <c r="O124"/>
  <c r="BU124" s="1"/>
  <c r="E131"/>
  <c r="F127"/>
  <c r="G108" i="37" s="1"/>
  <c r="F165" i="4"/>
  <c r="H160"/>
  <c r="S160" s="1"/>
  <c r="D127"/>
  <c r="B108" i="37" s="1"/>
  <c r="D148" i="4"/>
  <c r="B129" i="37" s="1"/>
  <c r="I122" i="4"/>
  <c r="H145"/>
  <c r="D166"/>
  <c r="H119"/>
  <c r="E150"/>
  <c r="E160"/>
  <c r="CA160" s="1"/>
  <c r="D155"/>
  <c r="B136" i="37" s="1"/>
  <c r="O118" i="4"/>
  <c r="BU118" s="1"/>
  <c r="E152"/>
  <c r="G140"/>
  <c r="F146"/>
  <c r="G127" i="37" s="1"/>
  <c r="H132" i="4"/>
  <c r="E145"/>
  <c r="H124"/>
  <c r="E162"/>
  <c r="CA162" s="1"/>
  <c r="I151"/>
  <c r="A151" s="1"/>
  <c r="I134"/>
  <c r="A134" s="1"/>
  <c r="F113"/>
  <c r="G94" i="37" s="1"/>
  <c r="Y118" i="4"/>
  <c r="G147"/>
  <c r="I128"/>
  <c r="F137"/>
  <c r="G118" i="37" s="1"/>
  <c r="I154" i="4"/>
  <c r="A154" s="1"/>
  <c r="E123"/>
  <c r="E164"/>
  <c r="CA164" s="1"/>
  <c r="E151"/>
  <c r="D130"/>
  <c r="B111" i="37" s="1"/>
  <c r="O137" i="4"/>
  <c r="BU137" s="1"/>
  <c r="H142"/>
  <c r="D136"/>
  <c r="B117" i="37" s="1"/>
  <c r="D132" i="4"/>
  <c r="B113" i="37" s="1"/>
  <c r="F152" i="4"/>
  <c r="G133" i="37" s="1"/>
  <c r="H159" i="4"/>
  <c r="S159" s="1"/>
  <c r="D118"/>
  <c r="B99" i="37" s="1"/>
  <c r="H161" i="4"/>
  <c r="S161" s="1"/>
  <c r="F147"/>
  <c r="G128" i="37" s="1"/>
  <c r="D133" i="4"/>
  <c r="B114" i="37" s="1"/>
  <c r="H163" i="4"/>
  <c r="S163" s="1"/>
  <c r="I158"/>
  <c r="A158" s="1"/>
  <c r="O131"/>
  <c r="BU131" s="1"/>
  <c r="E118"/>
  <c r="G123"/>
  <c r="E124"/>
  <c r="D142"/>
  <c r="B123" i="37" s="1"/>
  <c r="G124" i="4"/>
  <c r="I140"/>
  <c r="A140" s="1"/>
  <c r="U128"/>
  <c r="E116"/>
  <c r="F125"/>
  <c r="G106" i="37" s="1"/>
  <c r="O141" i="4"/>
  <c r="BY141" s="1"/>
  <c r="BZ141" s="1"/>
  <c r="G115"/>
  <c r="G125"/>
  <c r="G154"/>
  <c r="H158"/>
  <c r="I123"/>
  <c r="H129"/>
  <c r="D137"/>
  <c r="B118" i="37" s="1"/>
  <c r="Y125" i="4"/>
  <c r="E120"/>
  <c r="H116"/>
  <c r="U113"/>
  <c r="E142"/>
  <c r="G144"/>
  <c r="H138"/>
  <c r="H166"/>
  <c r="S166" s="1"/>
  <c r="H113"/>
  <c r="Y117"/>
  <c r="I138"/>
  <c r="A138" s="1"/>
  <c r="D138"/>
  <c r="B119" i="37" s="1"/>
  <c r="I157" i="4"/>
  <c r="A157" s="1"/>
  <c r="O143"/>
  <c r="I118"/>
  <c r="O139"/>
  <c r="BU139" s="1"/>
  <c r="Y122"/>
  <c r="O119"/>
  <c r="BU119" s="1"/>
  <c r="BK119" s="1"/>
  <c r="O153"/>
  <c r="O115"/>
  <c r="BY115" s="1"/>
  <c r="BZ115" s="1"/>
  <c r="G122"/>
  <c r="O114"/>
  <c r="BS114" s="1"/>
  <c r="BT114" s="1"/>
  <c r="U122"/>
  <c r="O148"/>
  <c r="BU148" s="1"/>
  <c r="G152"/>
  <c r="Y27"/>
  <c r="I27"/>
  <c r="A27" s="1"/>
  <c r="F27"/>
  <c r="G8" i="37" s="1"/>
  <c r="D27" i="4"/>
  <c r="X27"/>
  <c r="BV27" s="1"/>
  <c r="U27"/>
  <c r="G27"/>
  <c r="O27"/>
  <c r="H27"/>
  <c r="E27"/>
  <c r="F8" i="37" s="1"/>
  <c r="E28" i="4"/>
  <c r="F9" i="37" s="1"/>
  <c r="H29" i="4"/>
  <c r="F28"/>
  <c r="G9" i="37" s="1"/>
  <c r="O28" i="4"/>
  <c r="D29"/>
  <c r="D28"/>
  <c r="G28"/>
  <c r="E29"/>
  <c r="F10" i="37" s="1"/>
  <c r="I29" i="4"/>
  <c r="I28"/>
  <c r="H28"/>
  <c r="D9" i="37" s="1"/>
  <c r="G29" i="4"/>
  <c r="F29"/>
  <c r="G10" i="37" s="1"/>
  <c r="O29" i="4"/>
  <c r="H30"/>
  <c r="O30"/>
  <c r="E30"/>
  <c r="F11" i="37" s="1"/>
  <c r="H36" i="4"/>
  <c r="X43"/>
  <c r="BV43" s="1"/>
  <c r="Y43"/>
  <c r="Y44"/>
  <c r="U43"/>
  <c r="X44"/>
  <c r="BV44" s="1"/>
  <c r="U44"/>
  <c r="D30"/>
  <c r="F30"/>
  <c r="G11" i="37" s="1"/>
  <c r="I30" i="4"/>
  <c r="F32"/>
  <c r="G13" i="37" s="1"/>
  <c r="E45" i="4"/>
  <c r="F26" i="37" s="1"/>
  <c r="I32" i="4"/>
  <c r="H31"/>
  <c r="O41"/>
  <c r="G44"/>
  <c r="E44"/>
  <c r="F25" i="37" s="1"/>
  <c r="I44" i="4"/>
  <c r="E43"/>
  <c r="F24" i="37" s="1"/>
  <c r="G36" i="4"/>
  <c r="I31"/>
  <c r="E42"/>
  <c r="F23" i="37" s="1"/>
  <c r="G32" i="4"/>
  <c r="O42"/>
  <c r="E34"/>
  <c r="F15" i="37" s="1"/>
  <c r="H37" i="4"/>
  <c r="E38"/>
  <c r="F19" i="37" s="1"/>
  <c r="I38" i="4"/>
  <c r="H39"/>
  <c r="F45"/>
  <c r="G26" i="37" s="1"/>
  <c r="I45" i="4"/>
  <c r="D42"/>
  <c r="O35"/>
  <c r="H41"/>
  <c r="D32"/>
  <c r="E32"/>
  <c r="F13" i="37" s="1"/>
  <c r="F31" i="4"/>
  <c r="G12" i="37" s="1"/>
  <c r="I43" i="4"/>
  <c r="H40"/>
  <c r="D37"/>
  <c r="H42"/>
  <c r="D34"/>
  <c r="E37"/>
  <c r="F18" i="37" s="1"/>
  <c r="E35" i="4"/>
  <c r="F16" i="37" s="1"/>
  <c r="O43" i="4"/>
  <c r="F43"/>
  <c r="G24" i="37" s="1"/>
  <c r="H43" i="4"/>
  <c r="E40"/>
  <c r="F21" i="37" s="1"/>
  <c r="O32" i="4"/>
  <c r="D45"/>
  <c r="G34"/>
  <c r="H33"/>
  <c r="G40"/>
  <c r="D31"/>
  <c r="O44"/>
  <c r="F37"/>
  <c r="G18" i="37" s="1"/>
  <c r="F36" i="4"/>
  <c r="G17" i="37" s="1"/>
  <c r="G41" i="4"/>
  <c r="G38"/>
  <c r="F38"/>
  <c r="G19" i="37" s="1"/>
  <c r="O34" i="4"/>
  <c r="F34"/>
  <c r="G15" i="37" s="1"/>
  <c r="O46" i="4"/>
  <c r="D43"/>
  <c r="O33"/>
  <c r="F35"/>
  <c r="G16" i="37" s="1"/>
  <c r="F41" i="4"/>
  <c r="G22" i="37" s="1"/>
  <c r="I46" i="4"/>
  <c r="E39"/>
  <c r="F20" i="37" s="1"/>
  <c r="F33" i="4"/>
  <c r="G14" i="37" s="1"/>
  <c r="E33" i="4"/>
  <c r="F14" i="37" s="1"/>
  <c r="G33" i="4"/>
  <c r="D38"/>
  <c r="D39"/>
  <c r="H44"/>
  <c r="E46"/>
  <c r="F27" i="37" s="1"/>
  <c r="D44" i="4"/>
  <c r="D36"/>
  <c r="H34"/>
  <c r="D35"/>
  <c r="I41"/>
  <c r="O40"/>
  <c r="H46"/>
  <c r="G42"/>
  <c r="F44"/>
  <c r="G25" i="37" s="1"/>
  <c r="G31" i="4"/>
  <c r="G46"/>
  <c r="I39"/>
  <c r="G45"/>
  <c r="I33"/>
  <c r="I35"/>
  <c r="H45"/>
  <c r="O36"/>
  <c r="O39"/>
  <c r="H38"/>
  <c r="G37"/>
  <c r="E31"/>
  <c r="F12" i="37" s="1"/>
  <c r="D40" i="4"/>
  <c r="O31"/>
  <c r="O37"/>
  <c r="F46"/>
  <c r="G27" i="37" s="1"/>
  <c r="D33" i="4"/>
  <c r="I40"/>
  <c r="H35"/>
  <c r="D41"/>
  <c r="F39"/>
  <c r="G20" i="37" s="1"/>
  <c r="G43" i="4"/>
  <c r="H32"/>
  <c r="O38"/>
  <c r="E36"/>
  <c r="F17" i="37" s="1"/>
  <c r="O45" i="4"/>
  <c r="F40"/>
  <c r="G21" i="37" s="1"/>
  <c r="G35" i="4"/>
  <c r="G39"/>
  <c r="I34"/>
  <c r="G30"/>
  <c r="F42"/>
  <c r="G23" i="37" s="1"/>
  <c r="E41" i="4"/>
  <c r="F22" i="37" s="1"/>
  <c r="D46" i="4"/>
  <c r="G47"/>
  <c r="O47"/>
  <c r="H47"/>
  <c r="E47"/>
  <c r="F28" i="37" s="1"/>
  <c r="F47" i="4"/>
  <c r="G28" i="37" s="1"/>
  <c r="I47" i="4"/>
  <c r="E48"/>
  <c r="F29" i="37" s="1"/>
  <c r="I48" i="4"/>
  <c r="D48"/>
  <c r="H48"/>
  <c r="O48"/>
  <c r="F48"/>
  <c r="G29" i="37" s="1"/>
  <c r="G48" i="4"/>
  <c r="D47"/>
  <c r="E49"/>
  <c r="F30" i="37" s="1"/>
  <c r="I49" i="4"/>
  <c r="O50"/>
  <c r="H50"/>
  <c r="F49"/>
  <c r="G30" i="37" s="1"/>
  <c r="F50" i="4"/>
  <c r="G31" i="37" s="1"/>
  <c r="G50" i="4"/>
  <c r="E50"/>
  <c r="F31" i="37" s="1"/>
  <c r="O49" i="4"/>
  <c r="D50"/>
  <c r="H49"/>
  <c r="I50"/>
  <c r="G49"/>
  <c r="D49"/>
  <c r="F61"/>
  <c r="G42" i="37" s="1"/>
  <c r="I58" i="4"/>
  <c r="O66"/>
  <c r="O54"/>
  <c r="D60"/>
  <c r="O63"/>
  <c r="I51"/>
  <c r="E54"/>
  <c r="F35" i="37" s="1"/>
  <c r="I59" i="4"/>
  <c r="G54"/>
  <c r="O52"/>
  <c r="H63"/>
  <c r="F51"/>
  <c r="G32" i="37" s="1"/>
  <c r="F67" i="4"/>
  <c r="G48" i="37" s="1"/>
  <c r="G55" i="4"/>
  <c r="G66"/>
  <c r="D58"/>
  <c r="E51"/>
  <c r="F32" i="37" s="1"/>
  <c r="D74" i="4"/>
  <c r="B55" i="37" s="1"/>
  <c r="O78" i="4"/>
  <c r="H57"/>
  <c r="F76"/>
  <c r="G57" i="37" s="1"/>
  <c r="I53" i="4"/>
  <c r="E74"/>
  <c r="F55" i="37" s="1"/>
  <c r="F53" i="4"/>
  <c r="G34" i="37" s="1"/>
  <c r="G74" i="4"/>
  <c r="F72"/>
  <c r="G53" i="37" s="1"/>
  <c r="G57" i="4"/>
  <c r="H59"/>
  <c r="D77"/>
  <c r="B58" i="37" s="1"/>
  <c r="G60" i="4"/>
  <c r="E69"/>
  <c r="F50" i="37" s="1"/>
  <c r="F71" i="4"/>
  <c r="G52" i="37" s="1"/>
  <c r="H78" i="4"/>
  <c r="O53"/>
  <c r="H70"/>
  <c r="G53"/>
  <c r="I64"/>
  <c r="E59"/>
  <c r="F40" i="37" s="1"/>
  <c r="H62" i="4"/>
  <c r="F62"/>
  <c r="G43" i="37" s="1"/>
  <c r="I79" i="4"/>
  <c r="H56"/>
  <c r="I65"/>
  <c r="I71"/>
  <c r="G51"/>
  <c r="H72"/>
  <c r="I55"/>
  <c r="O79"/>
  <c r="F69"/>
  <c r="G50" i="37" s="1"/>
  <c r="O76" i="4"/>
  <c r="D63"/>
  <c r="G69"/>
  <c r="H51"/>
  <c r="I61"/>
  <c r="O64"/>
  <c r="H80"/>
  <c r="G70"/>
  <c r="G56"/>
  <c r="G75"/>
  <c r="H75"/>
  <c r="I86"/>
  <c r="F78"/>
  <c r="G59" i="37" s="1"/>
  <c r="G79" i="4"/>
  <c r="O81"/>
  <c r="D57"/>
  <c r="O51"/>
  <c r="E57"/>
  <c r="F38" i="37" s="1"/>
  <c r="D52" i="4"/>
  <c r="O73"/>
  <c r="E73"/>
  <c r="F54" i="37" s="1"/>
  <c r="H73" i="4"/>
  <c r="E77"/>
  <c r="F58" i="37" s="1"/>
  <c r="H52" i="4"/>
  <c r="F73"/>
  <c r="G54" i="37" s="1"/>
  <c r="H89" i="4"/>
  <c r="D59"/>
  <c r="E75"/>
  <c r="F56" i="37" s="1"/>
  <c r="F66" i="4"/>
  <c r="G47" i="37" s="1"/>
  <c r="F52" i="4"/>
  <c r="G33" i="37" s="1"/>
  <c r="F60" i="4"/>
  <c r="G41" i="37" s="1"/>
  <c r="E91" i="4"/>
  <c r="F72" i="37" s="1"/>
  <c r="F77" i="4"/>
  <c r="G58" i="37" s="1"/>
  <c r="D51" i="4"/>
  <c r="I54"/>
  <c r="I52"/>
  <c r="G61"/>
  <c r="E72"/>
  <c r="F53" i="37" s="1"/>
  <c r="O80" i="4"/>
  <c r="I60"/>
  <c r="O55"/>
  <c r="G52"/>
  <c r="E62"/>
  <c r="F43" i="37" s="1"/>
  <c r="O88" i="4"/>
  <c r="H68"/>
  <c r="G76"/>
  <c r="F58"/>
  <c r="G39" i="37" s="1"/>
  <c r="H77" i="4"/>
  <c r="E68"/>
  <c r="F49" i="37" s="1"/>
  <c r="G71" i="4"/>
  <c r="E60"/>
  <c r="F41" i="37" s="1"/>
  <c r="I56" i="4"/>
  <c r="O68"/>
  <c r="I92"/>
  <c r="F65"/>
  <c r="G46" i="37" s="1"/>
  <c r="O59" i="4"/>
  <c r="D54"/>
  <c r="D79"/>
  <c r="B60" i="37" s="1"/>
  <c r="O60" i="4"/>
  <c r="F70"/>
  <c r="G51" i="37" s="1"/>
  <c r="E58" i="4"/>
  <c r="F39" i="37" s="1"/>
  <c r="F68" i="4"/>
  <c r="G49" i="37" s="1"/>
  <c r="O61" i="4"/>
  <c r="O69"/>
  <c r="E79"/>
  <c r="F60" i="37" s="1"/>
  <c r="D76" i="4"/>
  <c r="B57" i="37" s="1"/>
  <c r="O93" i="4"/>
  <c r="O62"/>
  <c r="E70"/>
  <c r="F51" i="37" s="1"/>
  <c r="F57" i="4"/>
  <c r="G38" i="37" s="1"/>
  <c r="E53" i="4"/>
  <c r="F34" i="37" s="1"/>
  <c r="F82" i="4"/>
  <c r="G63" i="37" s="1"/>
  <c r="E52" i="4"/>
  <c r="F33" i="37" s="1"/>
  <c r="H61" i="4"/>
  <c r="H65"/>
  <c r="I67"/>
  <c r="G58"/>
  <c r="F94"/>
  <c r="G75" i="37" s="1"/>
  <c r="I80" i="4"/>
  <c r="F56"/>
  <c r="G37" i="37" s="1"/>
  <c r="E56" i="4"/>
  <c r="F37" i="37" s="1"/>
  <c r="F64" i="4"/>
  <c r="G45" i="37" s="1"/>
  <c r="I62" i="4"/>
  <c r="H53"/>
  <c r="Y33"/>
  <c r="Y57"/>
  <c r="I82"/>
  <c r="X71"/>
  <c r="BV71" s="1"/>
  <c r="Y69"/>
  <c r="Y30"/>
  <c r="E89"/>
  <c r="F70" i="37" s="1"/>
  <c r="F59" i="4"/>
  <c r="G40" i="37" s="1"/>
  <c r="O75" i="4"/>
  <c r="Y100"/>
  <c r="F87"/>
  <c r="G68" i="37" s="1"/>
  <c r="H79" i="4"/>
  <c r="D68"/>
  <c r="U37"/>
  <c r="D73"/>
  <c r="B54" i="37" s="1"/>
  <c r="D82" i="4"/>
  <c r="B63" i="37" s="1"/>
  <c r="U62" i="4"/>
  <c r="G80"/>
  <c r="Y84"/>
  <c r="I37"/>
  <c r="X61"/>
  <c r="BV61" s="1"/>
  <c r="I63"/>
  <c r="H76"/>
  <c r="F81"/>
  <c r="G62" i="37" s="1"/>
  <c r="D87" i="4"/>
  <c r="B68" i="37" s="1"/>
  <c r="H74" i="4"/>
  <c r="U101"/>
  <c r="D92"/>
  <c r="B73" i="37" s="1"/>
  <c r="X56" i="4"/>
  <c r="BV56" s="1"/>
  <c r="O70"/>
  <c r="E64"/>
  <c r="F45" i="37" s="1"/>
  <c r="Y29" i="4"/>
  <c r="I42"/>
  <c r="U31"/>
  <c r="F84"/>
  <c r="G65" i="37" s="1"/>
  <c r="X28" i="4"/>
  <c r="BV28" s="1"/>
  <c r="X64"/>
  <c r="BV64" s="1"/>
  <c r="F79"/>
  <c r="G60" i="37" s="1"/>
  <c r="Y86" i="4"/>
  <c r="G65"/>
  <c r="I97"/>
  <c r="U96"/>
  <c r="X39"/>
  <c r="BV39" s="1"/>
  <c r="D91"/>
  <c r="B72" i="37" s="1"/>
  <c r="H95" i="4"/>
  <c r="F74"/>
  <c r="G55" i="37" s="1"/>
  <c r="E93" i="4"/>
  <c r="F74" i="37" s="1"/>
  <c r="U51" i="4"/>
  <c r="G68"/>
  <c r="I36"/>
  <c r="X73"/>
  <c r="BV73" s="1"/>
  <c r="D66"/>
  <c r="U71"/>
  <c r="F102"/>
  <c r="G83" i="37" s="1"/>
  <c r="H91" i="4"/>
  <c r="O77"/>
  <c r="U83"/>
  <c r="X88"/>
  <c r="BV88" s="1"/>
  <c r="I72"/>
  <c r="I74"/>
  <c r="X57"/>
  <c r="BV57" s="1"/>
  <c r="Y90"/>
  <c r="X55"/>
  <c r="BV55" s="1"/>
  <c r="I85"/>
  <c r="H93"/>
  <c r="D85"/>
  <c r="B66" i="37" s="1"/>
  <c r="G89" i="4"/>
  <c r="I87"/>
  <c r="X85"/>
  <c r="BV85" s="1"/>
  <c r="X42"/>
  <c r="BV42" s="1"/>
  <c r="H101"/>
  <c r="U29"/>
  <c r="O71"/>
  <c r="O87"/>
  <c r="F55"/>
  <c r="G36" i="37" s="1"/>
  <c r="Y76" i="4"/>
  <c r="Y77"/>
  <c r="X95"/>
  <c r="BV95" s="1"/>
  <c r="X62"/>
  <c r="BV62" s="1"/>
  <c r="Y78"/>
  <c r="Y66"/>
  <c r="E76"/>
  <c r="F57" i="37" s="1"/>
  <c r="E101" i="4"/>
  <c r="F82" i="37" s="1"/>
  <c r="U46" i="4"/>
  <c r="U73"/>
  <c r="E78"/>
  <c r="F59" i="37" s="1"/>
  <c r="U61" i="4"/>
  <c r="Y88"/>
  <c r="U47"/>
  <c r="H86"/>
  <c r="U98"/>
  <c r="Y97"/>
  <c r="F99"/>
  <c r="G80" i="37" s="1"/>
  <c r="X41" i="4"/>
  <c r="BV41" s="1"/>
  <c r="Y51"/>
  <c r="X45"/>
  <c r="BV45" s="1"/>
  <c r="X33"/>
  <c r="BV33" s="1"/>
  <c r="D90"/>
  <c r="B71" i="37" s="1"/>
  <c r="Y64" i="4"/>
  <c r="X82"/>
  <c r="BV82" s="1"/>
  <c r="H102"/>
  <c r="D86"/>
  <c r="B67" i="37" s="1"/>
  <c r="O58" i="4"/>
  <c r="H90"/>
  <c r="O97"/>
  <c r="U32"/>
  <c r="Y80"/>
  <c r="G93"/>
  <c r="X96"/>
  <c r="BV96" s="1"/>
  <c r="E81"/>
  <c r="F62" i="37" s="1"/>
  <c r="Y91" i="4"/>
  <c r="U50"/>
  <c r="X52"/>
  <c r="BV52" s="1"/>
  <c r="U39"/>
  <c r="X31"/>
  <c r="BV31" s="1"/>
  <c r="Y81"/>
  <c r="D81"/>
  <c r="B62" i="37" s="1"/>
  <c r="U42" i="4"/>
  <c r="U33"/>
  <c r="D55"/>
  <c r="D69"/>
  <c r="H82"/>
  <c r="G78"/>
  <c r="U86"/>
  <c r="F89"/>
  <c r="G70" i="37" s="1"/>
  <c r="D88" i="4"/>
  <c r="B69" i="37" s="1"/>
  <c r="H85" i="4"/>
  <c r="U53"/>
  <c r="E63"/>
  <c r="F44" i="37" s="1"/>
  <c r="U88" i="4"/>
  <c r="U52"/>
  <c r="Y82"/>
  <c r="O74"/>
  <c r="G64"/>
  <c r="X86"/>
  <c r="BV86" s="1"/>
  <c r="U87"/>
  <c r="G87"/>
  <c r="H94"/>
  <c r="D62"/>
  <c r="E99"/>
  <c r="F80" i="37" s="1"/>
  <c r="D65" i="4"/>
  <c r="X80"/>
  <c r="BV80" s="1"/>
  <c r="U97"/>
  <c r="X67"/>
  <c r="BV67" s="1"/>
  <c r="O95"/>
  <c r="X102"/>
  <c r="BV102" s="1"/>
  <c r="X99"/>
  <c r="BV99" s="1"/>
  <c r="Y45"/>
  <c r="E86"/>
  <c r="F67" i="37" s="1"/>
  <c r="Y61" i="4"/>
  <c r="O102"/>
  <c r="G88"/>
  <c r="X84"/>
  <c r="BV84" s="1"/>
  <c r="H66"/>
  <c r="Y96"/>
  <c r="X97"/>
  <c r="BV97" s="1"/>
  <c r="Y41"/>
  <c r="U45"/>
  <c r="I68"/>
  <c r="O90"/>
  <c r="U102"/>
  <c r="Y62"/>
  <c r="O101"/>
  <c r="O89"/>
  <c r="O100"/>
  <c r="U84"/>
  <c r="D61"/>
  <c r="I69"/>
  <c r="U95"/>
  <c r="D78"/>
  <c r="B59" i="37" s="1"/>
  <c r="I81" i="4"/>
  <c r="F101"/>
  <c r="G82" i="37" s="1"/>
  <c r="E87" i="4"/>
  <c r="F68" i="37" s="1"/>
  <c r="I94" i="4"/>
  <c r="U63"/>
  <c r="O98"/>
  <c r="G59"/>
  <c r="Y63"/>
  <c r="U64"/>
  <c r="U28"/>
  <c r="X65"/>
  <c r="BV65" s="1"/>
  <c r="U93"/>
  <c r="D93"/>
  <c r="B74" i="37" s="1"/>
  <c r="U76" i="4"/>
  <c r="O99"/>
  <c r="U34"/>
  <c r="O82"/>
  <c r="Y99"/>
  <c r="O83"/>
  <c r="I96"/>
  <c r="X60"/>
  <c r="BV60" s="1"/>
  <c r="E102"/>
  <c r="F83" i="37" s="1"/>
  <c r="O57" i="4"/>
  <c r="H54"/>
  <c r="E83"/>
  <c r="F64" i="37" s="1"/>
  <c r="U57" i="4"/>
  <c r="X46"/>
  <c r="BV46" s="1"/>
  <c r="X92"/>
  <c r="BV92" s="1"/>
  <c r="D100"/>
  <c r="B81" i="37" s="1"/>
  <c r="X76" i="4"/>
  <c r="BV76" s="1"/>
  <c r="D97"/>
  <c r="B78" i="37" s="1"/>
  <c r="I66" i="4"/>
  <c r="E71"/>
  <c r="F52" i="37" s="1"/>
  <c r="E84" i="4"/>
  <c r="F65" i="37" s="1"/>
  <c r="F86" i="4"/>
  <c r="G67" i="37" s="1"/>
  <c r="O86" i="4"/>
  <c r="I91"/>
  <c r="E96"/>
  <c r="F77" i="37" s="1"/>
  <c r="X101" i="4"/>
  <c r="BV101" s="1"/>
  <c r="G101"/>
  <c r="G73"/>
  <c r="E65"/>
  <c r="F46" i="37" s="1"/>
  <c r="H67" i="4"/>
  <c r="U74"/>
  <c r="H96"/>
  <c r="X93"/>
  <c r="BV93" s="1"/>
  <c r="X30"/>
  <c r="BV30" s="1"/>
  <c r="H84"/>
  <c r="I89"/>
  <c r="U77"/>
  <c r="F95"/>
  <c r="G76" i="37" s="1"/>
  <c r="U38" i="4"/>
  <c r="I95"/>
  <c r="X40"/>
  <c r="BV40" s="1"/>
  <c r="U36"/>
  <c r="E82"/>
  <c r="F63" i="37" s="1"/>
  <c r="X90" i="4"/>
  <c r="BV90" s="1"/>
  <c r="U60"/>
  <c r="Y36"/>
  <c r="Y79"/>
  <c r="Y38"/>
  <c r="D101"/>
  <c r="B82" i="37" s="1"/>
  <c r="F85" i="4"/>
  <c r="G66" i="37" s="1"/>
  <c r="X72" i="4"/>
  <c r="BV72" s="1"/>
  <c r="O65"/>
  <c r="X32"/>
  <c r="BV32" s="1"/>
  <c r="X29"/>
  <c r="BV29" s="1"/>
  <c r="I70"/>
  <c r="U92"/>
  <c r="G100"/>
  <c r="H64"/>
  <c r="G95"/>
  <c r="D84"/>
  <c r="B65" i="37" s="1"/>
  <c r="Y75" i="4"/>
  <c r="H87"/>
  <c r="H98"/>
  <c r="H71"/>
  <c r="E61"/>
  <c r="F42" i="37" s="1"/>
  <c r="U81" i="4"/>
  <c r="U80"/>
  <c r="D94"/>
  <c r="B75" i="37" s="1"/>
  <c r="F75" i="4"/>
  <c r="G56" i="37" s="1"/>
  <c r="E66" i="4"/>
  <c r="F47" i="37" s="1"/>
  <c r="O72" i="4"/>
  <c r="Y31"/>
  <c r="F88"/>
  <c r="G69" i="37" s="1"/>
  <c r="I73" i="4"/>
  <c r="X94"/>
  <c r="BV94" s="1"/>
  <c r="U58"/>
  <c r="F98"/>
  <c r="G79" i="37" s="1"/>
  <c r="U78" i="4"/>
  <c r="X58"/>
  <c r="BV58" s="1"/>
  <c r="U100"/>
  <c r="I93"/>
  <c r="Y93"/>
  <c r="X59"/>
  <c r="BV59" s="1"/>
  <c r="O91"/>
  <c r="U85"/>
  <c r="E80"/>
  <c r="F61" i="37" s="1"/>
  <c r="I77" i="4"/>
  <c r="D53"/>
  <c r="G63"/>
  <c r="U49"/>
  <c r="G98"/>
  <c r="Y50"/>
  <c r="E88"/>
  <c r="F69" i="37" s="1"/>
  <c r="X68" i="4"/>
  <c r="BV68" s="1"/>
  <c r="D80"/>
  <c r="B61" i="37" s="1"/>
  <c r="X87" i="4"/>
  <c r="BV87" s="1"/>
  <c r="F97"/>
  <c r="G78" i="37" s="1"/>
  <c r="Y95" i="4"/>
  <c r="Y35"/>
  <c r="X83"/>
  <c r="BV83" s="1"/>
  <c r="G99"/>
  <c r="U59"/>
  <c r="Y70"/>
  <c r="X35"/>
  <c r="BV35" s="1"/>
  <c r="E98"/>
  <c r="F79" i="37" s="1"/>
  <c r="U68" i="4"/>
  <c r="F83"/>
  <c r="G64" i="37" s="1"/>
  <c r="I76" i="4"/>
  <c r="Y34"/>
  <c r="Y68"/>
  <c r="D102"/>
  <c r="B83" i="37" s="1"/>
  <c r="H58" i="4"/>
  <c r="G85"/>
  <c r="F92"/>
  <c r="G73" i="37" s="1"/>
  <c r="X47" i="4"/>
  <c r="BV47" s="1"/>
  <c r="X54"/>
  <c r="BV54" s="1"/>
  <c r="H88"/>
  <c r="Y48"/>
  <c r="U91"/>
  <c r="U75"/>
  <c r="U69"/>
  <c r="X89"/>
  <c r="BV89" s="1"/>
  <c r="Y58"/>
  <c r="I90"/>
  <c r="I83"/>
  <c r="O67"/>
  <c r="O92"/>
  <c r="X79"/>
  <c r="BV79" s="1"/>
  <c r="E85"/>
  <c r="F66" i="37" s="1"/>
  <c r="X69" i="4"/>
  <c r="BV69" s="1"/>
  <c r="U72"/>
  <c r="Y72"/>
  <c r="G97"/>
  <c r="Y46"/>
  <c r="H92"/>
  <c r="D56"/>
  <c r="I78"/>
  <c r="Y42"/>
  <c r="X49"/>
  <c r="BV49" s="1"/>
  <c r="I101"/>
  <c r="H55"/>
  <c r="O96"/>
  <c r="H81"/>
  <c r="U82"/>
  <c r="D75"/>
  <c r="B56" i="37" s="1"/>
  <c r="O94" i="4"/>
  <c r="X100"/>
  <c r="BV100" s="1"/>
  <c r="G81"/>
  <c r="G86"/>
  <c r="Y40"/>
  <c r="I98"/>
  <c r="H60"/>
  <c r="D71"/>
  <c r="B52" i="37" s="1"/>
  <c r="U67" i="4"/>
  <c r="Y74"/>
  <c r="F105"/>
  <c r="G86" i="37" s="1"/>
  <c r="G62" i="4"/>
  <c r="Y89"/>
  <c r="D99"/>
  <c r="B80" i="37" s="1"/>
  <c r="Y102" i="4"/>
  <c r="F93"/>
  <c r="G74" i="37" s="1"/>
  <c r="X81" i="4"/>
  <c r="BV81" s="1"/>
  <c r="F100"/>
  <c r="G81" i="37" s="1"/>
  <c r="F96" i="4"/>
  <c r="G77" i="37" s="1"/>
  <c r="X53" i="4"/>
  <c r="BV53" s="1"/>
  <c r="Y67"/>
  <c r="X63"/>
  <c r="BV63" s="1"/>
  <c r="X66"/>
  <c r="BV66" s="1"/>
  <c r="U66"/>
  <c r="I75"/>
  <c r="Y59"/>
  <c r="X37"/>
  <c r="BV37" s="1"/>
  <c r="I99"/>
  <c r="O85"/>
  <c r="Y71"/>
  <c r="D89"/>
  <c r="B70" i="37" s="1"/>
  <c r="X98" i="4"/>
  <c r="BV98" s="1"/>
  <c r="X75"/>
  <c r="BV75" s="1"/>
  <c r="G82"/>
  <c r="G102"/>
  <c r="E95"/>
  <c r="F76" i="37" s="1"/>
  <c r="E97" i="4"/>
  <c r="F78" i="37" s="1"/>
  <c r="U55" i="4"/>
  <c r="G67"/>
  <c r="U54"/>
  <c r="F63"/>
  <c r="G44" i="37" s="1"/>
  <c r="D83" i="4"/>
  <c r="B64" i="37" s="1"/>
  <c r="I84" i="4"/>
  <c r="G83"/>
  <c r="Y53"/>
  <c r="Y55"/>
  <c r="E92"/>
  <c r="F73" i="37" s="1"/>
  <c r="G77" i="4"/>
  <c r="Y83"/>
  <c r="E94"/>
  <c r="F75" i="37" s="1"/>
  <c r="Y94" i="4"/>
  <c r="Y52"/>
  <c r="X48"/>
  <c r="BV48" s="1"/>
  <c r="Y101"/>
  <c r="U79"/>
  <c r="E55"/>
  <c r="F36" i="37" s="1"/>
  <c r="X50" i="4"/>
  <c r="BV50" s="1"/>
  <c r="D67"/>
  <c r="U65"/>
  <c r="G72"/>
  <c r="Y65"/>
  <c r="U89"/>
  <c r="X74"/>
  <c r="BV74" s="1"/>
  <c r="Y56"/>
  <c r="Y98"/>
  <c r="Y60"/>
  <c r="I100"/>
  <c r="Y47"/>
  <c r="Y87"/>
  <c r="D70"/>
  <c r="O56"/>
  <c r="I57"/>
  <c r="X78"/>
  <c r="BV78" s="1"/>
  <c r="G94"/>
  <c r="Y28"/>
  <c r="D98"/>
  <c r="B79" i="37" s="1"/>
  <c r="Y54" i="4"/>
  <c r="Y49"/>
  <c r="H69"/>
  <c r="D64"/>
  <c r="Y73"/>
  <c r="H97"/>
  <c r="F91"/>
  <c r="G72" i="37" s="1"/>
  <c r="D95" i="4"/>
  <c r="B76" i="37" s="1"/>
  <c r="G90" i="4"/>
  <c r="G92"/>
  <c r="F80"/>
  <c r="G61" i="37" s="1"/>
  <c r="X91" i="4"/>
  <c r="BV91" s="1"/>
  <c r="X36"/>
  <c r="BV36" s="1"/>
  <c r="U40"/>
  <c r="Y85"/>
  <c r="U41"/>
  <c r="X34"/>
  <c r="BV34" s="1"/>
  <c r="U70"/>
  <c r="U48"/>
  <c r="D72"/>
  <c r="B53" i="37" s="1"/>
  <c r="H104" i="4"/>
  <c r="G96"/>
  <c r="E100"/>
  <c r="F81" i="37" s="1"/>
  <c r="I102" i="4"/>
  <c r="X38"/>
  <c r="BV38" s="1"/>
  <c r="X77"/>
  <c r="BV77" s="1"/>
  <c r="H99"/>
  <c r="U94"/>
  <c r="G84"/>
  <c r="U90"/>
  <c r="U56"/>
  <c r="F90"/>
  <c r="G71" i="37" s="1"/>
  <c r="Y92" i="4"/>
  <c r="F54"/>
  <c r="G35" i="37" s="1"/>
  <c r="Y37" i="4"/>
  <c r="Y32"/>
  <c r="Y39"/>
  <c r="D96"/>
  <c r="B77" i="37" s="1"/>
  <c r="X70" i="4"/>
  <c r="BV70" s="1"/>
  <c r="G91"/>
  <c r="E90"/>
  <c r="F71" i="37" s="1"/>
  <c r="H83" i="4"/>
  <c r="I88"/>
  <c r="U35"/>
  <c r="U99"/>
  <c r="I103"/>
  <c r="I104"/>
  <c r="E105"/>
  <c r="F86" i="37" s="1"/>
  <c r="F103" i="4"/>
  <c r="G84" i="37" s="1"/>
  <c r="U104" i="4"/>
  <c r="E67"/>
  <c r="F48" i="37" s="1"/>
  <c r="D105" i="4"/>
  <c r="B86" i="37" s="1"/>
  <c r="Y104" i="4"/>
  <c r="E104"/>
  <c r="F85" i="37" s="1"/>
  <c r="D104" i="4"/>
  <c r="B85" i="37" s="1"/>
  <c r="I105" i="4"/>
  <c r="G105"/>
  <c r="X104"/>
  <c r="BV104" s="1"/>
  <c r="G103"/>
  <c r="X51"/>
  <c r="BV51" s="1"/>
  <c r="O104"/>
  <c r="H103"/>
  <c r="H105"/>
  <c r="H100"/>
  <c r="D103"/>
  <c r="B84" i="37" s="1"/>
  <c r="U105" i="4"/>
  <c r="O105"/>
  <c r="U103"/>
  <c r="X103"/>
  <c r="BV103" s="1"/>
  <c r="F104"/>
  <c r="G85" i="37" s="1"/>
  <c r="O103" i="4"/>
  <c r="E103"/>
  <c r="F84" i="37" s="1"/>
  <c r="Y103" i="4"/>
  <c r="Y105"/>
  <c r="G104"/>
  <c r="O84"/>
  <c r="U30"/>
  <c r="X105"/>
  <c r="BV105" s="1"/>
  <c r="Y106"/>
  <c r="D106"/>
  <c r="B87" i="37" s="1"/>
  <c r="O106" i="4"/>
  <c r="F106"/>
  <c r="G87" i="37" s="1"/>
  <c r="U106" i="4"/>
  <c r="E106"/>
  <c r="F87" i="37" s="1"/>
  <c r="I106" i="4"/>
  <c r="G107"/>
  <c r="X106"/>
  <c r="BV106" s="1"/>
  <c r="H106"/>
  <c r="U107"/>
  <c r="X108"/>
  <c r="BV108" s="1"/>
  <c r="X107"/>
  <c r="BV107" s="1"/>
  <c r="Y107"/>
  <c r="D108"/>
  <c r="B89" i="37" s="1"/>
  <c r="U109" i="4"/>
  <c r="I107"/>
  <c r="G106"/>
  <c r="H107"/>
  <c r="E107"/>
  <c r="F88" i="37" s="1"/>
  <c r="F107" i="4"/>
  <c r="G88" i="37" s="1"/>
  <c r="G108" i="4"/>
  <c r="H108"/>
  <c r="F108"/>
  <c r="G89" i="37" s="1"/>
  <c r="I109" i="4"/>
  <c r="O107"/>
  <c r="Y108"/>
  <c r="I108"/>
  <c r="Y109"/>
  <c r="D107"/>
  <c r="B88" i="37" s="1"/>
  <c r="U108" i="4"/>
  <c r="O111"/>
  <c r="O108"/>
  <c r="E108"/>
  <c r="F89" i="37" s="1"/>
  <c r="F110" i="4"/>
  <c r="G91" i="37" s="1"/>
  <c r="H112" i="4"/>
  <c r="G109"/>
  <c r="G110"/>
  <c r="E110"/>
  <c r="F91" i="37" s="1"/>
  <c r="X110" i="4"/>
  <c r="BV110" s="1"/>
  <c r="F109"/>
  <c r="G90" i="37" s="1"/>
  <c r="I110" i="4"/>
  <c r="O110"/>
  <c r="D110"/>
  <c r="B91" i="37" s="1"/>
  <c r="E109" i="4"/>
  <c r="F90" i="37" s="1"/>
  <c r="H110" i="4"/>
  <c r="U110"/>
  <c r="D111"/>
  <c r="B92" i="37" s="1"/>
  <c r="O109" i="4"/>
  <c r="D109"/>
  <c r="B90" i="37" s="1"/>
  <c r="U111" i="4"/>
  <c r="H109"/>
  <c r="Y110"/>
  <c r="O112"/>
  <c r="E111"/>
  <c r="F92" i="37" s="1"/>
  <c r="D112" i="4"/>
  <c r="B93" i="37" s="1"/>
  <c r="U112" i="4"/>
  <c r="X109"/>
  <c r="BV109" s="1"/>
  <c r="F112"/>
  <c r="G93" i="37" s="1"/>
  <c r="Y111" i="4"/>
  <c r="F111"/>
  <c r="G92" i="37" s="1"/>
  <c r="E112" i="4"/>
  <c r="F93" i="37" s="1"/>
  <c r="X111" i="4"/>
  <c r="BV111" s="1"/>
  <c r="I111"/>
  <c r="G111"/>
  <c r="I166"/>
  <c r="A166" s="1"/>
  <c r="X112"/>
  <c r="BV112" s="1"/>
  <c r="H111"/>
  <c r="E113"/>
  <c r="F94" i="37" s="1"/>
  <c r="Y115" i="4"/>
  <c r="O160"/>
  <c r="E155"/>
  <c r="F136" i="37" s="1"/>
  <c r="D125" i="4"/>
  <c r="B106" i="37" s="1"/>
  <c r="O159" i="4"/>
  <c r="U127"/>
  <c r="H150"/>
  <c r="D117"/>
  <c r="B98" i="37" s="1"/>
  <c r="O138" i="4"/>
  <c r="H130"/>
  <c r="F116"/>
  <c r="G97" i="37" s="1"/>
  <c r="I117" i="4"/>
  <c r="G160"/>
  <c r="F135"/>
  <c r="G116" i="37" s="1"/>
  <c r="E127" i="4"/>
  <c r="F108" i="37" s="1"/>
  <c r="H141" i="4"/>
  <c r="H123"/>
  <c r="O121"/>
  <c r="BQ121" s="1"/>
  <c r="BR121" s="1"/>
  <c r="H118"/>
  <c r="D121"/>
  <c r="B102" i="37" s="1"/>
  <c r="O145" i="4"/>
  <c r="I155"/>
  <c r="A155" s="1"/>
  <c r="E138"/>
  <c r="F119" i="37" s="1"/>
  <c r="I125" i="4"/>
  <c r="F163"/>
  <c r="I135"/>
  <c r="A135" s="1"/>
  <c r="D161"/>
  <c r="F149"/>
  <c r="G130" i="37" s="1"/>
  <c r="G128" i="4"/>
  <c r="U120"/>
  <c r="G139"/>
  <c r="I126"/>
  <c r="O113"/>
  <c r="I112"/>
  <c r="D129"/>
  <c r="B110" i="37" s="1"/>
  <c r="G112" i="4"/>
  <c r="E148"/>
  <c r="F129" i="37" s="1"/>
  <c r="I159" i="4"/>
  <c r="A159" s="1"/>
  <c r="U119"/>
  <c r="AR119" s="1"/>
  <c r="G161"/>
  <c r="O147"/>
  <c r="D116"/>
  <c r="B97" i="37" s="1"/>
  <c r="F133" i="4"/>
  <c r="G114" i="37" s="1"/>
  <c r="G151" i="4"/>
  <c r="E136"/>
  <c r="F117" i="37" s="1"/>
  <c r="X113" i="4"/>
  <c r="BV113" s="1"/>
  <c r="Y112"/>
  <c r="H121"/>
  <c r="O154"/>
  <c r="E125"/>
  <c r="F106" i="37" s="1"/>
  <c r="H148" i="4"/>
  <c r="O162"/>
  <c r="F129"/>
  <c r="G110" i="37" s="1"/>
  <c r="CA143" i="4"/>
  <c r="BW143"/>
  <c r="T114"/>
  <c r="T132"/>
  <c r="BX121"/>
  <c r="J121"/>
  <c r="K121"/>
  <c r="AF121"/>
  <c r="AR121"/>
  <c r="CA133"/>
  <c r="BW133"/>
  <c r="BX119"/>
  <c r="J119"/>
  <c r="K119"/>
  <c r="AF119"/>
  <c r="BW117"/>
  <c r="CA117"/>
  <c r="CA122"/>
  <c r="BW122"/>
  <c r="CA139"/>
  <c r="BW139"/>
  <c r="BW126"/>
  <c r="CA126"/>
  <c r="BW121"/>
  <c r="CA121"/>
  <c r="AF114"/>
  <c r="K114"/>
  <c r="BX114"/>
  <c r="J114"/>
  <c r="AA130"/>
  <c r="T130"/>
  <c r="AD130"/>
  <c r="Z130"/>
  <c r="AC130"/>
  <c r="AE130"/>
  <c r="AB130"/>
  <c r="T141"/>
  <c r="AR130"/>
  <c r="J130"/>
  <c r="AF130"/>
  <c r="BX130"/>
  <c r="K130"/>
  <c r="BX129"/>
  <c r="AF129"/>
  <c r="J129"/>
  <c r="K129"/>
  <c r="AF124"/>
  <c r="J124"/>
  <c r="K124"/>
  <c r="BX124"/>
  <c r="T121"/>
  <c r="BW132"/>
  <c r="CA132"/>
  <c r="AA136"/>
  <c r="T136"/>
  <c r="BW128"/>
  <c r="CA128"/>
  <c r="T149"/>
  <c r="CA149"/>
  <c r="BW149"/>
  <c r="CA130"/>
  <c r="BW130"/>
  <c r="T150"/>
  <c r="BS117"/>
  <c r="BT117" s="1"/>
  <c r="T117"/>
  <c r="BQ117"/>
  <c r="BR117" s="1"/>
  <c r="BW144"/>
  <c r="CA144"/>
  <c r="BY117"/>
  <c r="BZ117" s="1"/>
  <c r="BU117"/>
  <c r="T137"/>
  <c r="T119"/>
  <c r="T118"/>
  <c r="CA154"/>
  <c r="BW154"/>
  <c r="BY125"/>
  <c r="BZ125" s="1"/>
  <c r="BU125"/>
  <c r="AD114"/>
  <c r="AB114"/>
  <c r="AE114"/>
  <c r="AC114"/>
  <c r="AA114"/>
  <c r="Z114"/>
  <c r="K115"/>
  <c r="BX115"/>
  <c r="J115"/>
  <c r="L115"/>
  <c r="AF115"/>
  <c r="BY144"/>
  <c r="BZ144" s="1"/>
  <c r="BU144"/>
  <c r="T120"/>
  <c r="BU123"/>
  <c r="BY123"/>
  <c r="BZ123" s="1"/>
  <c r="BY116"/>
  <c r="BZ116" s="1"/>
  <c r="BU116"/>
  <c r="H127"/>
  <c r="E119"/>
  <c r="F100" i="37" s="1"/>
  <c r="K161" i="4"/>
  <c r="Y126"/>
  <c r="J98" i="37" l="1"/>
  <c r="I98"/>
  <c r="J65"/>
  <c r="I65"/>
  <c r="J54"/>
  <c r="I54"/>
  <c r="J119"/>
  <c r="I119"/>
  <c r="J118"/>
  <c r="I118"/>
  <c r="J114"/>
  <c r="I114"/>
  <c r="J133"/>
  <c r="I133"/>
  <c r="J121"/>
  <c r="I121"/>
  <c r="J94"/>
  <c r="I94"/>
  <c r="J125"/>
  <c r="I125"/>
  <c r="J139"/>
  <c r="I139"/>
  <c r="J137"/>
  <c r="I137"/>
  <c r="J90"/>
  <c r="I90"/>
  <c r="J87"/>
  <c r="I87"/>
  <c r="J53"/>
  <c r="I53"/>
  <c r="J52"/>
  <c r="I52"/>
  <c r="J56"/>
  <c r="I56"/>
  <c r="J82"/>
  <c r="I82"/>
  <c r="J72"/>
  <c r="I72"/>
  <c r="J73"/>
  <c r="I73"/>
  <c r="J63"/>
  <c r="I63"/>
  <c r="J58"/>
  <c r="I58"/>
  <c r="J99"/>
  <c r="I99"/>
  <c r="J117"/>
  <c r="I117"/>
  <c r="J134"/>
  <c r="I134"/>
  <c r="J107"/>
  <c r="I107"/>
  <c r="J96"/>
  <c r="I96"/>
  <c r="J120"/>
  <c r="I120"/>
  <c r="J95"/>
  <c r="I95"/>
  <c r="J130"/>
  <c r="I130"/>
  <c r="J112"/>
  <c r="I112"/>
  <c r="J138"/>
  <c r="I138"/>
  <c r="J102"/>
  <c r="I102"/>
  <c r="J70"/>
  <c r="I70"/>
  <c r="J75"/>
  <c r="I75"/>
  <c r="J81"/>
  <c r="I81"/>
  <c r="J74"/>
  <c r="I74"/>
  <c r="J88"/>
  <c r="I88"/>
  <c r="J86"/>
  <c r="I86"/>
  <c r="J76"/>
  <c r="I76"/>
  <c r="J79"/>
  <c r="I79"/>
  <c r="J97"/>
  <c r="I97"/>
  <c r="J89"/>
  <c r="I89"/>
  <c r="J84"/>
  <c r="I84"/>
  <c r="J78"/>
  <c r="I78"/>
  <c r="J62"/>
  <c r="I62"/>
  <c r="J68"/>
  <c r="I68"/>
  <c r="J55"/>
  <c r="I55"/>
  <c r="J113"/>
  <c r="I113"/>
  <c r="J111"/>
  <c r="I111"/>
  <c r="J136"/>
  <c r="I136"/>
  <c r="J108"/>
  <c r="I108"/>
  <c r="J126"/>
  <c r="I126"/>
  <c r="J109"/>
  <c r="I109"/>
  <c r="J100"/>
  <c r="I100"/>
  <c r="J132"/>
  <c r="I132"/>
  <c r="J106"/>
  <c r="I106"/>
  <c r="J85"/>
  <c r="I85"/>
  <c r="J110"/>
  <c r="I110"/>
  <c r="J93"/>
  <c r="I93"/>
  <c r="J92"/>
  <c r="I92"/>
  <c r="J91"/>
  <c r="I91"/>
  <c r="J77"/>
  <c r="I77"/>
  <c r="J64"/>
  <c r="I64"/>
  <c r="J80"/>
  <c r="I80"/>
  <c r="J83"/>
  <c r="I83"/>
  <c r="J61"/>
  <c r="I61"/>
  <c r="J59"/>
  <c r="I59"/>
  <c r="J69"/>
  <c r="I69"/>
  <c r="J67"/>
  <c r="I67"/>
  <c r="J71"/>
  <c r="I71"/>
  <c r="J66"/>
  <c r="I66"/>
  <c r="J57"/>
  <c r="I57"/>
  <c r="J60"/>
  <c r="I60"/>
  <c r="J123"/>
  <c r="I123"/>
  <c r="J129"/>
  <c r="I129"/>
  <c r="J116"/>
  <c r="I116"/>
  <c r="J131"/>
  <c r="I131"/>
  <c r="J122"/>
  <c r="I122"/>
  <c r="J115"/>
  <c r="I115"/>
  <c r="J127"/>
  <c r="I127"/>
  <c r="J101"/>
  <c r="I101"/>
  <c r="J135"/>
  <c r="I135"/>
  <c r="BU155" i="4"/>
  <c r="AS155" s="1"/>
  <c r="J136"/>
  <c r="A136"/>
  <c r="A28"/>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S137"/>
  <c r="AS150"/>
  <c r="CC249"/>
  <c r="A249" s="1"/>
  <c r="AS161"/>
  <c r="AS117"/>
  <c r="AS165"/>
  <c r="AS136"/>
  <c r="AS118"/>
  <c r="AS131"/>
  <c r="D111" i="37"/>
  <c r="S130" i="4"/>
  <c r="D89" i="37"/>
  <c r="S108" i="4"/>
  <c r="C86" i="37"/>
  <c r="C65"/>
  <c r="D68"/>
  <c r="S87" i="4"/>
  <c r="C40" i="37"/>
  <c r="C68"/>
  <c r="D74"/>
  <c r="S93" i="4"/>
  <c r="C49" i="37"/>
  <c r="C39"/>
  <c r="D49"/>
  <c r="S68" i="4"/>
  <c r="D95" i="37"/>
  <c r="S114" i="4"/>
  <c r="D134" i="37"/>
  <c r="S153" i="4"/>
  <c r="D129" i="37"/>
  <c r="S148" i="4"/>
  <c r="C120" i="37"/>
  <c r="AS139" i="4"/>
  <c r="D99" i="37"/>
  <c r="S118" i="4"/>
  <c r="D131" i="37"/>
  <c r="S150" i="4"/>
  <c r="D92" i="37"/>
  <c r="S111" i="4"/>
  <c r="D90" i="37"/>
  <c r="S109" i="4"/>
  <c r="D93" i="37"/>
  <c r="S112" i="4"/>
  <c r="C88" i="37"/>
  <c r="D84"/>
  <c r="S103" i="4"/>
  <c r="D64" i="37"/>
  <c r="S83" i="4"/>
  <c r="C77" i="37"/>
  <c r="C73"/>
  <c r="D78"/>
  <c r="S97" i="4"/>
  <c r="C75" i="37"/>
  <c r="C63"/>
  <c r="D62"/>
  <c r="S81" i="4"/>
  <c r="D73" i="37"/>
  <c r="S92" i="4"/>
  <c r="C79" i="37"/>
  <c r="D79"/>
  <c r="S98" i="4"/>
  <c r="C76" i="37"/>
  <c r="D65"/>
  <c r="S84" i="4"/>
  <c r="C82" i="37"/>
  <c r="D35"/>
  <c r="S54" i="4"/>
  <c r="D47" i="37"/>
  <c r="S66" i="4"/>
  <c r="D75" i="37"/>
  <c r="S94" i="4"/>
  <c r="C45" i="37"/>
  <c r="D63"/>
  <c r="S82" i="4"/>
  <c r="D67" i="37"/>
  <c r="S86" i="4"/>
  <c r="D55" i="37"/>
  <c r="S74" i="4"/>
  <c r="C61" i="37"/>
  <c r="D42"/>
  <c r="S61" i="4"/>
  <c r="C52" i="37"/>
  <c r="C57"/>
  <c r="C33"/>
  <c r="D70"/>
  <c r="S89" i="4"/>
  <c r="D54" i="37"/>
  <c r="S73" i="4"/>
  <c r="C60" i="37"/>
  <c r="C56"/>
  <c r="D43"/>
  <c r="S62" i="4"/>
  <c r="D51" i="37"/>
  <c r="S70" i="4"/>
  <c r="C38" i="37"/>
  <c r="C47"/>
  <c r="D44"/>
  <c r="S63" i="4"/>
  <c r="C24" i="37"/>
  <c r="D19"/>
  <c r="S38" i="4"/>
  <c r="C27" i="37"/>
  <c r="D27"/>
  <c r="S46" i="4"/>
  <c r="D15" i="37"/>
  <c r="S34" i="4"/>
  <c r="D25" i="37"/>
  <c r="S44" i="4"/>
  <c r="C19" i="37"/>
  <c r="C15"/>
  <c r="D24"/>
  <c r="S43" i="4"/>
  <c r="D21" i="37"/>
  <c r="S40" i="4"/>
  <c r="C13" i="37"/>
  <c r="C10"/>
  <c r="D119"/>
  <c r="S138" i="4"/>
  <c r="D97" i="37"/>
  <c r="S116" i="4"/>
  <c r="D110" i="37"/>
  <c r="S129" i="4"/>
  <c r="D113" i="37"/>
  <c r="S132" i="4"/>
  <c r="D100" i="37"/>
  <c r="S119" i="4"/>
  <c r="C138" i="37"/>
  <c r="AS157" i="4"/>
  <c r="D112" i="37"/>
  <c r="S131" i="4"/>
  <c r="T164"/>
  <c r="D125" i="37"/>
  <c r="S144" i="4"/>
  <c r="C137" i="37"/>
  <c r="AS156" i="4"/>
  <c r="C123" i="37"/>
  <c r="AS142" i="4"/>
  <c r="AS125"/>
  <c r="AS127"/>
  <c r="AS134"/>
  <c r="D108" i="37"/>
  <c r="S127" i="4"/>
  <c r="D88" i="37"/>
  <c r="S107" i="4"/>
  <c r="D85" i="37"/>
  <c r="S104" i="4"/>
  <c r="C71" i="37"/>
  <c r="D45"/>
  <c r="S64" i="4"/>
  <c r="D48" i="37"/>
  <c r="S67" i="4"/>
  <c r="D83" i="37"/>
  <c r="S102" i="4"/>
  <c r="D76" i="37"/>
  <c r="S95" i="4"/>
  <c r="C42" i="37"/>
  <c r="C37"/>
  <c r="D53"/>
  <c r="S72" i="4"/>
  <c r="D37" i="37"/>
  <c r="S56" i="4"/>
  <c r="C41" i="37"/>
  <c r="C36"/>
  <c r="C30"/>
  <c r="D28"/>
  <c r="S47" i="4"/>
  <c r="C20" i="37"/>
  <c r="C12"/>
  <c r="C22"/>
  <c r="D22"/>
  <c r="S41" i="4"/>
  <c r="D18" i="37"/>
  <c r="S37" i="4"/>
  <c r="D12" i="37"/>
  <c r="S31" i="4"/>
  <c r="D11" i="37"/>
  <c r="S30" i="4"/>
  <c r="S28"/>
  <c r="C9" i="37"/>
  <c r="D8"/>
  <c r="S27" i="4"/>
  <c r="C125" i="37"/>
  <c r="AS144" i="4"/>
  <c r="C96" i="37"/>
  <c r="D138"/>
  <c r="S157" i="4"/>
  <c r="D102" i="37"/>
  <c r="S121" i="4"/>
  <c r="C132" i="37"/>
  <c r="C93"/>
  <c r="D122"/>
  <c r="S141" i="4"/>
  <c r="C92" i="37"/>
  <c r="C90"/>
  <c r="C85"/>
  <c r="D86"/>
  <c r="S105" i="4"/>
  <c r="C84" i="37"/>
  <c r="D80"/>
  <c r="S99" i="4"/>
  <c r="D50" i="37"/>
  <c r="S69" i="4"/>
  <c r="C48" i="37"/>
  <c r="C83"/>
  <c r="D41"/>
  <c r="S60" i="4"/>
  <c r="C62" i="37"/>
  <c r="D39"/>
  <c r="S58" i="4"/>
  <c r="D52" i="37"/>
  <c r="S71" i="4"/>
  <c r="D77" i="37"/>
  <c r="S96" i="4"/>
  <c r="C54" i="37"/>
  <c r="D66"/>
  <c r="S85" i="4"/>
  <c r="C59" i="37"/>
  <c r="D82"/>
  <c r="S101" i="4"/>
  <c r="C70" i="37"/>
  <c r="D72"/>
  <c r="S91" i="4"/>
  <c r="D57" i="37"/>
  <c r="S76" i="4"/>
  <c r="D46" i="37"/>
  <c r="S65" i="4"/>
  <c r="D56" i="37"/>
  <c r="S75" i="4"/>
  <c r="D61" i="37"/>
  <c r="S80" i="4"/>
  <c r="C50" i="37"/>
  <c r="C34"/>
  <c r="D40"/>
  <c r="S59" i="4"/>
  <c r="D38" i="37"/>
  <c r="S57" i="4"/>
  <c r="D30" i="37"/>
  <c r="S49" i="4"/>
  <c r="C31" i="37"/>
  <c r="C29"/>
  <c r="C28"/>
  <c r="C11"/>
  <c r="D13"/>
  <c r="S32" i="4"/>
  <c r="D16" i="37"/>
  <c r="S35" i="4"/>
  <c r="C18" i="37"/>
  <c r="D26"/>
  <c r="S45" i="4"/>
  <c r="C23" i="37"/>
  <c r="C14"/>
  <c r="D14"/>
  <c r="S33" i="4"/>
  <c r="C17" i="37"/>
  <c r="C25"/>
  <c r="C8"/>
  <c r="C105"/>
  <c r="AS124" i="4"/>
  <c r="D123" i="37"/>
  <c r="S142" i="4"/>
  <c r="D120" i="37"/>
  <c r="S139" i="4"/>
  <c r="D121" i="37"/>
  <c r="S140" i="4"/>
  <c r="D114" i="37"/>
  <c r="S133" i="4"/>
  <c r="D109" i="37"/>
  <c r="S128" i="4"/>
  <c r="D127" i="37"/>
  <c r="S146" i="4"/>
  <c r="D137" i="37"/>
  <c r="S156" i="4"/>
  <c r="T166"/>
  <c r="AS146"/>
  <c r="AS116"/>
  <c r="AS158"/>
  <c r="C109" i="37"/>
  <c r="D104"/>
  <c r="S123" i="4"/>
  <c r="D91" i="37"/>
  <c r="S110" i="4"/>
  <c r="C91" i="37"/>
  <c r="C89"/>
  <c r="C87"/>
  <c r="D87"/>
  <c r="S106" i="4"/>
  <c r="D81" i="37"/>
  <c r="S100" i="4"/>
  <c r="C72" i="37"/>
  <c r="C53"/>
  <c r="C58"/>
  <c r="C64"/>
  <c r="C43"/>
  <c r="C67"/>
  <c r="D36"/>
  <c r="S55" i="4"/>
  <c r="C78" i="37"/>
  <c r="D69"/>
  <c r="S88" i="4"/>
  <c r="C66" i="37"/>
  <c r="C80"/>
  <c r="C44"/>
  <c r="C81"/>
  <c r="C69"/>
  <c r="C74"/>
  <c r="D71"/>
  <c r="S90" i="4"/>
  <c r="C46" i="37"/>
  <c r="D60"/>
  <c r="S79" i="4"/>
  <c r="D34" i="37"/>
  <c r="S53" i="4"/>
  <c r="D58" i="37"/>
  <c r="S77" i="4"/>
  <c r="D33" i="37"/>
  <c r="S52" i="4"/>
  <c r="C51" i="37"/>
  <c r="D32"/>
  <c r="S51" i="4"/>
  <c r="C32" i="37"/>
  <c r="D59"/>
  <c r="S78" i="4"/>
  <c r="C55" i="37"/>
  <c r="C35"/>
  <c r="D31"/>
  <c r="S50" i="4"/>
  <c r="D29" i="37"/>
  <c r="S48" i="4"/>
  <c r="C16" i="37"/>
  <c r="C26"/>
  <c r="C21"/>
  <c r="D23"/>
  <c r="S42" i="4"/>
  <c r="D20" i="37"/>
  <c r="S39" i="4"/>
  <c r="D17" i="37"/>
  <c r="S36" i="4"/>
  <c r="D10" i="37"/>
  <c r="S29" i="4"/>
  <c r="C133" i="37"/>
  <c r="D94"/>
  <c r="S113" i="4"/>
  <c r="D139" i="37"/>
  <c r="S158" i="4"/>
  <c r="D105" i="37"/>
  <c r="S124" i="4"/>
  <c r="C121" i="37"/>
  <c r="AS140" i="4"/>
  <c r="D126" i="37"/>
  <c r="S145" i="4"/>
  <c r="D135" i="37"/>
  <c r="S154" i="4"/>
  <c r="C136" i="37"/>
  <c r="C107"/>
  <c r="AS126" i="4"/>
  <c r="D133" i="37"/>
  <c r="S152" i="4"/>
  <c r="D132" i="37"/>
  <c r="S151" i="4"/>
  <c r="D115" i="37"/>
  <c r="S134" i="4"/>
  <c r="C134" i="37"/>
  <c r="D107"/>
  <c r="S126" i="4"/>
  <c r="D136" i="37"/>
  <c r="S155" i="4"/>
  <c r="AS123"/>
  <c r="AS148"/>
  <c r="AS119"/>
  <c r="E84" i="37"/>
  <c r="B48"/>
  <c r="E79"/>
  <c r="E47"/>
  <c r="E17"/>
  <c r="E44"/>
  <c r="E73"/>
  <c r="E36"/>
  <c r="B30"/>
  <c r="E15"/>
  <c r="E21"/>
  <c r="E26"/>
  <c r="E8"/>
  <c r="J118" i="4"/>
  <c r="E99" i="37"/>
  <c r="BW116" i="4"/>
  <c r="F97" i="37"/>
  <c r="T147" i="4"/>
  <c r="C128" i="37"/>
  <c r="E132"/>
  <c r="T113" i="4"/>
  <c r="C94" i="37"/>
  <c r="E94"/>
  <c r="CA135" i="4"/>
  <c r="F116" i="37"/>
  <c r="AF152" i="4"/>
  <c r="BH152" s="1"/>
  <c r="E133" i="37"/>
  <c r="BX132" i="4"/>
  <c r="E113" i="37"/>
  <c r="T127" i="4"/>
  <c r="C108" i="37"/>
  <c r="AC136" i="4"/>
  <c r="E117" i="37"/>
  <c r="AF165" i="4"/>
  <c r="BD165" s="1"/>
  <c r="T134"/>
  <c r="C115" i="37"/>
  <c r="AC149" i="4"/>
  <c r="E130" i="37"/>
  <c r="K162" i="4"/>
  <c r="BW158"/>
  <c r="F139" i="37"/>
  <c r="E107"/>
  <c r="E106"/>
  <c r="E98"/>
  <c r="E90"/>
  <c r="E88"/>
  <c r="E85"/>
  <c r="E69"/>
  <c r="E81"/>
  <c r="E65"/>
  <c r="E82"/>
  <c r="B37"/>
  <c r="E71"/>
  <c r="E57"/>
  <c r="B34"/>
  <c r="E76"/>
  <c r="E70"/>
  <c r="E72"/>
  <c r="E62"/>
  <c r="B42"/>
  <c r="E49"/>
  <c r="B43"/>
  <c r="E53"/>
  <c r="E63"/>
  <c r="E43"/>
  <c r="E61"/>
  <c r="E35"/>
  <c r="B40"/>
  <c r="B33"/>
  <c r="E52"/>
  <c r="B39"/>
  <c r="E40"/>
  <c r="B41"/>
  <c r="B29"/>
  <c r="E20"/>
  <c r="B16"/>
  <c r="E27"/>
  <c r="B24"/>
  <c r="B18"/>
  <c r="B23"/>
  <c r="E19"/>
  <c r="B11"/>
  <c r="E10"/>
  <c r="B10"/>
  <c r="T154" i="4"/>
  <c r="C135" i="37"/>
  <c r="BW118" i="4"/>
  <c r="F99" i="37"/>
  <c r="J128" i="4"/>
  <c r="E109" i="37"/>
  <c r="E115"/>
  <c r="BW145" i="4"/>
  <c r="F126" i="37"/>
  <c r="CA152" i="4"/>
  <c r="F133" i="37"/>
  <c r="CA150" i="4"/>
  <c r="F131" i="37"/>
  <c r="K122" i="4"/>
  <c r="E103" i="37"/>
  <c r="T133" i="4"/>
  <c r="C114" i="37"/>
  <c r="BX127" i="4"/>
  <c r="E108" i="37"/>
  <c r="BW129" i="4"/>
  <c r="F110" i="37"/>
  <c r="T143" i="4"/>
  <c r="C124" i="37"/>
  <c r="BW137" i="4"/>
  <c r="F118" i="37"/>
  <c r="BW147" i="4"/>
  <c r="F128" i="37"/>
  <c r="J139" i="4"/>
  <c r="E120" i="37"/>
  <c r="BX131" i="4"/>
  <c r="E112" i="37"/>
  <c r="CA157" i="4"/>
  <c r="F138" i="37"/>
  <c r="BW114" i="4"/>
  <c r="F95" i="37"/>
  <c r="CA140" i="4"/>
  <c r="F121" i="37"/>
  <c r="T146" i="4"/>
  <c r="C127" i="37"/>
  <c r="J148" i="4"/>
  <c r="E129" i="37"/>
  <c r="BQ116" i="4"/>
  <c r="BR116" s="1"/>
  <c r="BG116" s="1"/>
  <c r="C97" i="37"/>
  <c r="AC141" i="4"/>
  <c r="E122" i="37"/>
  <c r="BX116" i="4"/>
  <c r="E97" i="37"/>
  <c r="T158" i="4"/>
  <c r="C139" i="37"/>
  <c r="L136" i="4"/>
  <c r="E92" i="37"/>
  <c r="E89"/>
  <c r="B51"/>
  <c r="E58"/>
  <c r="E51"/>
  <c r="E77"/>
  <c r="E75"/>
  <c r="B32"/>
  <c r="B44"/>
  <c r="E46"/>
  <c r="B31"/>
  <c r="E30"/>
  <c r="E29"/>
  <c r="B27"/>
  <c r="E16"/>
  <c r="B13"/>
  <c r="BX138" i="4"/>
  <c r="E119" i="37"/>
  <c r="T125" i="4"/>
  <c r="C106" i="37"/>
  <c r="BW123" i="4"/>
  <c r="F104" i="37"/>
  <c r="AF153" i="4"/>
  <c r="N153" s="1"/>
  <c r="E134" i="37"/>
  <c r="T135" i="4"/>
  <c r="C116" i="37"/>
  <c r="T145" i="4"/>
  <c r="C126" i="37"/>
  <c r="E91"/>
  <c r="E86"/>
  <c r="E83"/>
  <c r="B45"/>
  <c r="E38"/>
  <c r="E80"/>
  <c r="E59"/>
  <c r="E64"/>
  <c r="E74"/>
  <c r="E50"/>
  <c r="B36"/>
  <c r="E68"/>
  <c r="E66"/>
  <c r="E55"/>
  <c r="B47"/>
  <c r="E18"/>
  <c r="E48"/>
  <c r="E37"/>
  <c r="E41"/>
  <c r="E33"/>
  <c r="B38"/>
  <c r="E67"/>
  <c r="E60"/>
  <c r="E45"/>
  <c r="E39"/>
  <c r="E31"/>
  <c r="B28"/>
  <c r="E28"/>
  <c r="B22"/>
  <c r="E22"/>
  <c r="B25"/>
  <c r="B19"/>
  <c r="E12"/>
  <c r="E13"/>
  <c r="E9"/>
  <c r="B9"/>
  <c r="B8"/>
  <c r="T122" i="4"/>
  <c r="C103" i="37"/>
  <c r="K157" i="4"/>
  <c r="E138" i="37"/>
  <c r="BW142" i="4"/>
  <c r="F123" i="37"/>
  <c r="E121"/>
  <c r="T123" i="4"/>
  <c r="C104" i="37"/>
  <c r="CA151" i="4"/>
  <c r="F132" i="37"/>
  <c r="L120" i="4"/>
  <c r="E101" i="37"/>
  <c r="CA146" i="4"/>
  <c r="F127" i="37"/>
  <c r="E127"/>
  <c r="J142" i="4"/>
  <c r="E123" i="37"/>
  <c r="BX133" i="4"/>
  <c r="E114" i="37"/>
  <c r="T138" i="4"/>
  <c r="C119" i="37"/>
  <c r="BW115" i="4"/>
  <c r="F96" i="37"/>
  <c r="J160" i="4"/>
  <c r="BW141"/>
  <c r="F122" i="37"/>
  <c r="T148" i="4"/>
  <c r="C129" i="37"/>
  <c r="AC129" i="4"/>
  <c r="C110" i="37"/>
  <c r="BW156" i="4"/>
  <c r="F137" i="37"/>
  <c r="CA153" i="4"/>
  <c r="F134" i="37"/>
  <c r="BY165" i="4"/>
  <c r="BZ165" s="1"/>
  <c r="E93" i="37"/>
  <c r="E116"/>
  <c r="E136"/>
  <c r="E87"/>
  <c r="E56"/>
  <c r="E54"/>
  <c r="B46"/>
  <c r="B50"/>
  <c r="E78"/>
  <c r="E23"/>
  <c r="B49"/>
  <c r="B35"/>
  <c r="E42"/>
  <c r="E34"/>
  <c r="E32"/>
  <c r="B14"/>
  <c r="B21"/>
  <c r="E14"/>
  <c r="B17"/>
  <c r="B20"/>
  <c r="B12"/>
  <c r="B26"/>
  <c r="B15"/>
  <c r="E24"/>
  <c r="E25"/>
  <c r="E11"/>
  <c r="BW120" i="4"/>
  <c r="F101" i="37"/>
  <c r="AP123" i="4"/>
  <c r="E104" i="37"/>
  <c r="CA124" i="4"/>
  <c r="F105" i="37"/>
  <c r="J158" i="4"/>
  <c r="E139" i="37"/>
  <c r="AF154" i="4"/>
  <c r="BH154" s="1"/>
  <c r="E135" i="37"/>
  <c r="BW131" i="4"/>
  <c r="F112" i="37"/>
  <c r="K145" i="4"/>
  <c r="E126" i="37"/>
  <c r="CA134" i="4"/>
  <c r="F115" i="37"/>
  <c r="AF144" i="4"/>
  <c r="BH144" s="1"/>
  <c r="E125" i="37"/>
  <c r="AF164" i="4"/>
  <c r="BH164" s="1"/>
  <c r="E124" i="37"/>
  <c r="T131" i="4"/>
  <c r="C112" i="37"/>
  <c r="AD150" i="4"/>
  <c r="E131" i="37"/>
  <c r="L147" i="4"/>
  <c r="E128" i="37"/>
  <c r="Z137" i="4"/>
  <c r="E118" i="37"/>
  <c r="K156" i="4"/>
  <c r="E137" i="37"/>
  <c r="AC153" i="4"/>
  <c r="L153"/>
  <c r="AD153"/>
  <c r="BH129"/>
  <c r="BW153"/>
  <c r="BX128"/>
  <c r="BH115"/>
  <c r="BQ118"/>
  <c r="BR118" s="1"/>
  <c r="AO118" s="1"/>
  <c r="AP161"/>
  <c r="BU163"/>
  <c r="BK163" s="1"/>
  <c r="BU164"/>
  <c r="Z136"/>
  <c r="AD136"/>
  <c r="CA115"/>
  <c r="AR136"/>
  <c r="BX161"/>
  <c r="AE136"/>
  <c r="AB136"/>
  <c r="AR161"/>
  <c r="AR157"/>
  <c r="BX136"/>
  <c r="AF161"/>
  <c r="BH161" s="1"/>
  <c r="J161"/>
  <c r="K136"/>
  <c r="L164"/>
  <c r="BW146"/>
  <c r="BS163"/>
  <c r="BT163" s="1"/>
  <c r="BW162"/>
  <c r="BY161"/>
  <c r="BZ161" s="1"/>
  <c r="AE165"/>
  <c r="BS119"/>
  <c r="BT119" s="1"/>
  <c r="BS125"/>
  <c r="BT125" s="1"/>
  <c r="CA118"/>
  <c r="AF127"/>
  <c r="BD127" s="1"/>
  <c r="AF142"/>
  <c r="BH142" s="1"/>
  <c r="AP151"/>
  <c r="AR146"/>
  <c r="BQ166"/>
  <c r="BR166" s="1"/>
  <c r="Z153"/>
  <c r="L163"/>
  <c r="AC131"/>
  <c r="J131"/>
  <c r="AR153"/>
  <c r="AR164"/>
  <c r="Z131"/>
  <c r="AE153"/>
  <c r="BY166"/>
  <c r="BZ166" s="1"/>
  <c r="AP163"/>
  <c r="BY137"/>
  <c r="BZ137" s="1"/>
  <c r="AE157"/>
  <c r="BX144"/>
  <c r="BQ124"/>
  <c r="BR124" s="1"/>
  <c r="BG124" s="1"/>
  <c r="AD131"/>
  <c r="AA131"/>
  <c r="T153"/>
  <c r="L161"/>
  <c r="BQ137"/>
  <c r="BR137" s="1"/>
  <c r="BG137" s="1"/>
  <c r="J163"/>
  <c r="BW159"/>
  <c r="AE131"/>
  <c r="AA153"/>
  <c r="AR163"/>
  <c r="BY148"/>
  <c r="BZ148" s="1"/>
  <c r="Z157"/>
  <c r="AF139"/>
  <c r="BH139" s="1"/>
  <c r="AR140"/>
  <c r="AA166"/>
  <c r="AP136"/>
  <c r="K141"/>
  <c r="BK125"/>
  <c r="K163"/>
  <c r="AF163"/>
  <c r="L162"/>
  <c r="BX163"/>
  <c r="L124"/>
  <c r="M124" s="1"/>
  <c r="AR129"/>
  <c r="AD141"/>
  <c r="L114"/>
  <c r="M114" s="1"/>
  <c r="BY150"/>
  <c r="BZ150" s="1"/>
  <c r="CA131"/>
  <c r="AP129"/>
  <c r="AP134"/>
  <c r="BS155"/>
  <c r="BT155" s="1"/>
  <c r="AP140"/>
  <c r="BU135"/>
  <c r="AS135" s="1"/>
  <c r="AP115"/>
  <c r="L152"/>
  <c r="BS166"/>
  <c r="BT166" s="1"/>
  <c r="CA158"/>
  <c r="AA156"/>
  <c r="AR160"/>
  <c r="AR149"/>
  <c r="Z132"/>
  <c r="AA118"/>
  <c r="Z140"/>
  <c r="AC134"/>
  <c r="AF116"/>
  <c r="N116" s="1"/>
  <c r="L132"/>
  <c r="AB145"/>
  <c r="AF160"/>
  <c r="N160" s="1"/>
  <c r="BQ120"/>
  <c r="BR120" s="1"/>
  <c r="Z149"/>
  <c r="CA120"/>
  <c r="K134"/>
  <c r="Z155"/>
  <c r="T155"/>
  <c r="AD163"/>
  <c r="BW140"/>
  <c r="AP160"/>
  <c r="J116"/>
  <c r="L129"/>
  <c r="M129" s="1"/>
  <c r="J156"/>
  <c r="K138"/>
  <c r="T140"/>
  <c r="AF145"/>
  <c r="BJ145" s="1"/>
  <c r="AA163"/>
  <c r="AB122"/>
  <c r="L158"/>
  <c r="AC157"/>
  <c r="BQ126"/>
  <c r="BR126" s="1"/>
  <c r="AO126" s="1"/>
  <c r="AB131"/>
  <c r="AB153"/>
  <c r="J140"/>
  <c r="AF132"/>
  <c r="BJ132" s="1"/>
  <c r="BQ119"/>
  <c r="BR119" s="1"/>
  <c r="AO119" s="1"/>
  <c r="BS137"/>
  <c r="BT137" s="1"/>
  <c r="BY119"/>
  <c r="BZ119" s="1"/>
  <c r="J157"/>
  <c r="AF157"/>
  <c r="BH157" s="1"/>
  <c r="BQ125"/>
  <c r="BR125" s="1"/>
  <c r="BG125" s="1"/>
  <c r="AF158"/>
  <c r="BD158" s="1"/>
  <c r="K158"/>
  <c r="CA123"/>
  <c r="AF128"/>
  <c r="BH128" s="1"/>
  <c r="CA145"/>
  <c r="BY118"/>
  <c r="BZ118" s="1"/>
  <c r="L131"/>
  <c r="K131"/>
  <c r="AR139"/>
  <c r="BQ145"/>
  <c r="BR145" s="1"/>
  <c r="AR152"/>
  <c r="K127"/>
  <c r="CA129"/>
  <c r="AA157"/>
  <c r="T157"/>
  <c r="BY126"/>
  <c r="BZ126" s="1"/>
  <c r="BX152"/>
  <c r="AP152"/>
  <c r="J144"/>
  <c r="BX153"/>
  <c r="K153"/>
  <c r="BX142"/>
  <c r="AP164"/>
  <c r="K139"/>
  <c r="BU152"/>
  <c r="AS152" s="1"/>
  <c r="AF136"/>
  <c r="BJ136" s="1"/>
  <c r="BU166"/>
  <c r="AS166" s="1"/>
  <c r="BS118"/>
  <c r="BT118" s="1"/>
  <c r="Z158"/>
  <c r="AP119"/>
  <c r="BX157"/>
  <c r="L157"/>
  <c r="AE144"/>
  <c r="AQ131"/>
  <c r="BX158"/>
  <c r="K128"/>
  <c r="AR131"/>
  <c r="AF131"/>
  <c r="BH131" s="1"/>
  <c r="AR127"/>
  <c r="J127"/>
  <c r="AE127"/>
  <c r="AD157"/>
  <c r="J152"/>
  <c r="K152"/>
  <c r="K144"/>
  <c r="L144"/>
  <c r="J153"/>
  <c r="K142"/>
  <c r="BX164"/>
  <c r="K164"/>
  <c r="BX139"/>
  <c r="AP153"/>
  <c r="AP118"/>
  <c r="BQ131"/>
  <c r="BR131" s="1"/>
  <c r="AO131" s="1"/>
  <c r="AC118"/>
  <c r="AD140"/>
  <c r="AR122"/>
  <c r="Z127"/>
  <c r="AR133"/>
  <c r="AR115"/>
  <c r="AA134"/>
  <c r="BQ148"/>
  <c r="BR148" s="1"/>
  <c r="AO148" s="1"/>
  <c r="AP128"/>
  <c r="AR158"/>
  <c r="BX118"/>
  <c r="J138"/>
  <c r="AE118"/>
  <c r="AR128"/>
  <c r="AA135"/>
  <c r="L145"/>
  <c r="AB157"/>
  <c r="BW134"/>
  <c r="AP144"/>
  <c r="J164"/>
  <c r="K133"/>
  <c r="AC144"/>
  <c r="BS148"/>
  <c r="BT148" s="1"/>
  <c r="AF149"/>
  <c r="BJ149" s="1"/>
  <c r="BX149"/>
  <c r="K116"/>
  <c r="AR116"/>
  <c r="BQ135"/>
  <c r="BR135" s="1"/>
  <c r="AE149"/>
  <c r="CA156"/>
  <c r="AP156"/>
  <c r="AB133"/>
  <c r="Z133"/>
  <c r="BU153"/>
  <c r="BK153" s="1"/>
  <c r="AE122"/>
  <c r="K118"/>
  <c r="AR118"/>
  <c r="AF138"/>
  <c r="BH138" s="1"/>
  <c r="L138"/>
  <c r="CA142"/>
  <c r="BU141"/>
  <c r="AS141" s="1"/>
  <c r="AF140"/>
  <c r="N140" s="1"/>
  <c r="L140"/>
  <c r="BY131"/>
  <c r="BZ131" s="1"/>
  <c r="Z118"/>
  <c r="AB118"/>
  <c r="AR134"/>
  <c r="J134"/>
  <c r="AE140"/>
  <c r="J122"/>
  <c r="BY156"/>
  <c r="BZ156" s="1"/>
  <c r="J145"/>
  <c r="AB127"/>
  <c r="AA127"/>
  <c r="BQ155"/>
  <c r="BR155" s="1"/>
  <c r="J132"/>
  <c r="AR132"/>
  <c r="BY142"/>
  <c r="BZ142" s="1"/>
  <c r="AP142"/>
  <c r="T163"/>
  <c r="AC163"/>
  <c r="AB163"/>
  <c r="L133"/>
  <c r="AF133"/>
  <c r="BJ133" s="1"/>
  <c r="BS134"/>
  <c r="BT134" s="1"/>
  <c r="AD145"/>
  <c r="AC145"/>
  <c r="BS153"/>
  <c r="BT153" s="1"/>
  <c r="K160"/>
  <c r="AD134"/>
  <c r="AE158"/>
  <c r="AA158"/>
  <c r="BQ141"/>
  <c r="BR141" s="1"/>
  <c r="AC132"/>
  <c r="AE132"/>
  <c r="CA114"/>
  <c r="Z145"/>
  <c r="AE145"/>
  <c r="BQ153"/>
  <c r="BR153" s="1"/>
  <c r="BY120"/>
  <c r="BZ120" s="1"/>
  <c r="BX160"/>
  <c r="Z134"/>
  <c r="AE134"/>
  <c r="BY128"/>
  <c r="BZ128" s="1"/>
  <c r="L149"/>
  <c r="K149"/>
  <c r="AP116"/>
  <c r="L116"/>
  <c r="BS135"/>
  <c r="BT135" s="1"/>
  <c r="BK118"/>
  <c r="AA149"/>
  <c r="AD149"/>
  <c r="AB158"/>
  <c r="BS141"/>
  <c r="BT141" s="1"/>
  <c r="AA132"/>
  <c r="BX156"/>
  <c r="AA133"/>
  <c r="AE133"/>
  <c r="BY153"/>
  <c r="BZ153" s="1"/>
  <c r="AD122"/>
  <c r="Z122"/>
  <c r="AF118"/>
  <c r="BD118" s="1"/>
  <c r="AR138"/>
  <c r="K140"/>
  <c r="BX140"/>
  <c r="BW151"/>
  <c r="AD118"/>
  <c r="AF134"/>
  <c r="BJ134" s="1"/>
  <c r="BX134"/>
  <c r="AA140"/>
  <c r="AB140"/>
  <c r="L122"/>
  <c r="AF122"/>
  <c r="BJ122" s="1"/>
  <c r="AP131"/>
  <c r="BX145"/>
  <c r="AD127"/>
  <c r="AC127"/>
  <c r="K132"/>
  <c r="Z163"/>
  <c r="AE163"/>
  <c r="J133"/>
  <c r="L139"/>
  <c r="M139" s="1"/>
  <c r="BS131"/>
  <c r="BT131" s="1"/>
  <c r="AA145"/>
  <c r="BU120"/>
  <c r="L160"/>
  <c r="AB134"/>
  <c r="BU128"/>
  <c r="BI128" s="1"/>
  <c r="J149"/>
  <c r="AB149"/>
  <c r="AC158"/>
  <c r="AD158"/>
  <c r="L119"/>
  <c r="M119" s="1"/>
  <c r="AB132"/>
  <c r="AD132"/>
  <c r="AF156"/>
  <c r="BD156" s="1"/>
  <c r="AC133"/>
  <c r="AD133"/>
  <c r="AC122"/>
  <c r="AA122"/>
  <c r="L128"/>
  <c r="AC140"/>
  <c r="BX122"/>
  <c r="AP138"/>
  <c r="AR145"/>
  <c r="BI134"/>
  <c r="BQ163"/>
  <c r="BR163" s="1"/>
  <c r="BS143"/>
  <c r="BT143" s="1"/>
  <c r="AP133"/>
  <c r="AP132"/>
  <c r="AR156"/>
  <c r="Z164"/>
  <c r="AB156"/>
  <c r="BS133"/>
  <c r="BT133" s="1"/>
  <c r="BY114"/>
  <c r="BZ114" s="1"/>
  <c r="K150"/>
  <c r="BS127"/>
  <c r="BT127" s="1"/>
  <c r="AB150"/>
  <c r="AR137"/>
  <c r="BY127"/>
  <c r="BZ127" s="1"/>
  <c r="BS149"/>
  <c r="BT149" s="1"/>
  <c r="Z119"/>
  <c r="AE146"/>
  <c r="AR165"/>
  <c r="AQ142"/>
  <c r="AF146"/>
  <c r="BD146" s="1"/>
  <c r="AB119"/>
  <c r="AP165"/>
  <c r="AB120"/>
  <c r="AP130"/>
  <c r="AP157"/>
  <c r="BQ158"/>
  <c r="BR158" s="1"/>
  <c r="BQ130"/>
  <c r="BR130" s="1"/>
  <c r="J123"/>
  <c r="BY124"/>
  <c r="BZ124" s="1"/>
  <c r="AD165"/>
  <c r="AC123"/>
  <c r="L150"/>
  <c r="AF147"/>
  <c r="N147" s="1"/>
  <c r="L137"/>
  <c r="CA163"/>
  <c r="AE137"/>
  <c r="AP158"/>
  <c r="AC121"/>
  <c r="CA147"/>
  <c r="BY132"/>
  <c r="BZ132" s="1"/>
  <c r="AP122"/>
  <c r="AD164"/>
  <c r="BK142"/>
  <c r="AB123"/>
  <c r="BK127"/>
  <c r="L121"/>
  <c r="M121" s="1"/>
  <c r="AD120"/>
  <c r="BU130"/>
  <c r="AS130" s="1"/>
  <c r="AD123"/>
  <c r="K137"/>
  <c r="AC137"/>
  <c r="AD137"/>
  <c r="AA150"/>
  <c r="BS158"/>
  <c r="AP124"/>
  <c r="BH130"/>
  <c r="BS130"/>
  <c r="BT130" s="1"/>
  <c r="N121"/>
  <c r="AZ121" s="1"/>
  <c r="AP121"/>
  <c r="AR123"/>
  <c r="BS124"/>
  <c r="BT124" s="1"/>
  <c r="BS123"/>
  <c r="BT123" s="1"/>
  <c r="J151"/>
  <c r="BQ157"/>
  <c r="Z121"/>
  <c r="AB165"/>
  <c r="T159"/>
  <c r="AB164"/>
  <c r="AE164"/>
  <c r="BY158"/>
  <c r="BZ158" s="1"/>
  <c r="BW157"/>
  <c r="BK156"/>
  <c r="T156"/>
  <c r="AC156"/>
  <c r="AA119"/>
  <c r="AA142"/>
  <c r="AC142"/>
  <c r="AP150"/>
  <c r="J150"/>
  <c r="AD146"/>
  <c r="L165"/>
  <c r="BX147"/>
  <c r="AC164"/>
  <c r="AD156"/>
  <c r="BS156"/>
  <c r="BT156" s="1"/>
  <c r="Z150"/>
  <c r="BJ119"/>
  <c r="BQ132"/>
  <c r="BR132" s="1"/>
  <c r="BX151"/>
  <c r="K120"/>
  <c r="BQ165"/>
  <c r="BR165" s="1"/>
  <c r="BG165" s="1"/>
  <c r="AC119"/>
  <c r="Z142"/>
  <c r="AD142"/>
  <c r="BQ142"/>
  <c r="BR142" s="1"/>
  <c r="AO142" s="1"/>
  <c r="BW165"/>
  <c r="AR150"/>
  <c r="BY157"/>
  <c r="BZ157" s="1"/>
  <c r="AR147"/>
  <c r="AP147"/>
  <c r="AC120"/>
  <c r="Z120"/>
  <c r="Z123"/>
  <c r="J137"/>
  <c r="BQ149"/>
  <c r="BR149" s="1"/>
  <c r="AP114"/>
  <c r="BQ156"/>
  <c r="BR156" s="1"/>
  <c r="BG156" s="1"/>
  <c r="AE119"/>
  <c r="BI142"/>
  <c r="BQ127"/>
  <c r="BR127" s="1"/>
  <c r="BG127" s="1"/>
  <c r="BX150"/>
  <c r="AA146"/>
  <c r="J165"/>
  <c r="BX165"/>
  <c r="AA120"/>
  <c r="AF137"/>
  <c r="N137" s="1"/>
  <c r="AA137"/>
  <c r="AC150"/>
  <c r="AR124"/>
  <c r="L156"/>
  <c r="BS122"/>
  <c r="BT122" s="1"/>
  <c r="AP120"/>
  <c r="J146"/>
  <c r="T162"/>
  <c r="Z148"/>
  <c r="AB116"/>
  <c r="AB124"/>
  <c r="AA124"/>
  <c r="BI124"/>
  <c r="AC124"/>
  <c r="BQ122"/>
  <c r="BR122" s="1"/>
  <c r="AA164"/>
  <c r="AR142"/>
  <c r="AQ118"/>
  <c r="BS157"/>
  <c r="BT157" s="1"/>
  <c r="Z147"/>
  <c r="AA123"/>
  <c r="AP127"/>
  <c r="BJ121"/>
  <c r="BQ164"/>
  <c r="BS164"/>
  <c r="BT164" s="1"/>
  <c r="AE156"/>
  <c r="AQ156"/>
  <c r="BI156"/>
  <c r="Z156"/>
  <c r="AB142"/>
  <c r="T142"/>
  <c r="BS142"/>
  <c r="BT142" s="1"/>
  <c r="AE142"/>
  <c r="AF150"/>
  <c r="BJ150" s="1"/>
  <c r="Z146"/>
  <c r="AB146"/>
  <c r="AC146"/>
  <c r="K165"/>
  <c r="J147"/>
  <c r="K147"/>
  <c r="AE120"/>
  <c r="AP149"/>
  <c r="AE123"/>
  <c r="BX137"/>
  <c r="AP137"/>
  <c r="BK123"/>
  <c r="AB137"/>
  <c r="AE150"/>
  <c r="BJ124"/>
  <c r="BH121"/>
  <c r="BS132"/>
  <c r="BT132" s="1"/>
  <c r="BQ114"/>
  <c r="BR114" s="1"/>
  <c r="BQ133"/>
  <c r="BR133" s="1"/>
  <c r="BU151"/>
  <c r="BK151" s="1"/>
  <c r="BU114"/>
  <c r="L118"/>
  <c r="K123"/>
  <c r="BX123"/>
  <c r="BQ123"/>
  <c r="BR123" s="1"/>
  <c r="BG123" s="1"/>
  <c r="AQ137"/>
  <c r="BW164"/>
  <c r="K151"/>
  <c r="BI118"/>
  <c r="AR151"/>
  <c r="AR55"/>
  <c r="AF120"/>
  <c r="CA161"/>
  <c r="AE124"/>
  <c r="AD124"/>
  <c r="BU132"/>
  <c r="AS132" s="1"/>
  <c r="L146"/>
  <c r="K146"/>
  <c r="BW135"/>
  <c r="AD121"/>
  <c r="AA121"/>
  <c r="T165"/>
  <c r="AA165"/>
  <c r="L142"/>
  <c r="BU122"/>
  <c r="AS122" s="1"/>
  <c r="N114"/>
  <c r="BA114" s="1"/>
  <c r="BH114"/>
  <c r="BU143"/>
  <c r="BK143" s="1"/>
  <c r="AF123"/>
  <c r="BJ123" s="1"/>
  <c r="T124"/>
  <c r="AF151"/>
  <c r="BH151" s="1"/>
  <c r="BW152"/>
  <c r="BW160"/>
  <c r="BS154"/>
  <c r="BT154" s="1"/>
  <c r="AC159"/>
  <c r="AR120"/>
  <c r="AB125"/>
  <c r="AR61"/>
  <c r="BX120"/>
  <c r="J120"/>
  <c r="BU133"/>
  <c r="AS133" s="1"/>
  <c r="BQ143"/>
  <c r="BR143" s="1"/>
  <c r="Z124"/>
  <c r="AP146"/>
  <c r="BX146"/>
  <c r="BU149"/>
  <c r="AS149" s="1"/>
  <c r="CA137"/>
  <c r="AB121"/>
  <c r="AC165"/>
  <c r="Z165"/>
  <c r="N129"/>
  <c r="BD119"/>
  <c r="BQ162"/>
  <c r="BR162" s="1"/>
  <c r="BY143"/>
  <c r="BZ143" s="1"/>
  <c r="L134"/>
  <c r="L151"/>
  <c r="BQ159"/>
  <c r="BR159" s="1"/>
  <c r="AR60"/>
  <c r="BY133"/>
  <c r="BZ133" s="1"/>
  <c r="BS165"/>
  <c r="BT165" s="1"/>
  <c r="N115"/>
  <c r="L130"/>
  <c r="M130" s="1"/>
  <c r="BQ154"/>
  <c r="BR154" s="1"/>
  <c r="AR51"/>
  <c r="AR144"/>
  <c r="M115"/>
  <c r="BJ114"/>
  <c r="N130"/>
  <c r="N119"/>
  <c r="AC125"/>
  <c r="L123"/>
  <c r="AP139"/>
  <c r="N124"/>
  <c r="BD124"/>
  <c r="L127"/>
  <c r="BJ130"/>
  <c r="L113"/>
  <c r="AP143"/>
  <c r="BH124"/>
  <c r="BH119"/>
  <c r="AR53"/>
  <c r="AP145"/>
  <c r="AA125"/>
  <c r="AD125"/>
  <c r="Z138"/>
  <c r="AP148"/>
  <c r="AD113"/>
  <c r="AB129"/>
  <c r="AQ116"/>
  <c r="BK144"/>
  <c r="AA116"/>
  <c r="Z141"/>
  <c r="BK148"/>
  <c r="BY139"/>
  <c r="BZ139" s="1"/>
  <c r="BQ115"/>
  <c r="BR115" s="1"/>
  <c r="K113"/>
  <c r="AE162"/>
  <c r="BQ138"/>
  <c r="BR138" s="1"/>
  <c r="AR143"/>
  <c r="AE154"/>
  <c r="CA116"/>
  <c r="J154"/>
  <c r="AD117"/>
  <c r="BY136"/>
  <c r="BZ136" s="1"/>
  <c r="Z162"/>
  <c r="AB113"/>
  <c r="AB148"/>
  <c r="BQ129"/>
  <c r="BR129" s="1"/>
  <c r="BI117"/>
  <c r="L141"/>
  <c r="Z129"/>
  <c r="AE141"/>
  <c r="AB144"/>
  <c r="BY146"/>
  <c r="BZ146" s="1"/>
  <c r="BS145"/>
  <c r="BT145" s="1"/>
  <c r="AC166"/>
  <c r="Z125"/>
  <c r="AE125"/>
  <c r="AE117"/>
  <c r="AD138"/>
  <c r="AC143"/>
  <c r="BK140"/>
  <c r="AC162"/>
  <c r="AR71"/>
  <c r="BI146"/>
  <c r="AQ146"/>
  <c r="BK146"/>
  <c r="AQ150"/>
  <c r="BI150"/>
  <c r="BK150"/>
  <c r="BK136"/>
  <c r="AQ136"/>
  <c r="BI136"/>
  <c r="AC138"/>
  <c r="AE138"/>
  <c r="K143"/>
  <c r="BX143"/>
  <c r="AA148"/>
  <c r="AD148"/>
  <c r="BS116"/>
  <c r="BT116" s="1"/>
  <c r="J162"/>
  <c r="AR141"/>
  <c r="AF141"/>
  <c r="BH141" s="1"/>
  <c r="BS129"/>
  <c r="BT129" s="1"/>
  <c r="AE129"/>
  <c r="BJ115"/>
  <c r="Z166"/>
  <c r="AD166"/>
  <c r="BQ150"/>
  <c r="BR150" s="1"/>
  <c r="AE116"/>
  <c r="BS136"/>
  <c r="BT136" s="1"/>
  <c r="AA141"/>
  <c r="BU115"/>
  <c r="AQ115" s="1"/>
  <c r="AD144"/>
  <c r="T144"/>
  <c r="AC154"/>
  <c r="Z154"/>
  <c r="BS115"/>
  <c r="BT115" s="1"/>
  <c r="AR154"/>
  <c r="L154"/>
  <c r="AA147"/>
  <c r="AC147"/>
  <c r="BS140"/>
  <c r="BT140" s="1"/>
  <c r="AF113"/>
  <c r="BX113"/>
  <c r="AA143"/>
  <c r="BS126"/>
  <c r="BT126" s="1"/>
  <c r="BY134"/>
  <c r="BZ134" s="1"/>
  <c r="AA162"/>
  <c r="BW166"/>
  <c r="BQ146"/>
  <c r="BX148"/>
  <c r="L148"/>
  <c r="Z113"/>
  <c r="BQ134"/>
  <c r="BS138"/>
  <c r="BT138" s="1"/>
  <c r="AA138"/>
  <c r="AF143"/>
  <c r="N143" s="1"/>
  <c r="L143"/>
  <c r="BY140"/>
  <c r="BZ140" s="1"/>
  <c r="BU129"/>
  <c r="BK129" s="1"/>
  <c r="AR148"/>
  <c r="AC113"/>
  <c r="BK134"/>
  <c r="AQ134"/>
  <c r="AC148"/>
  <c r="AE148"/>
  <c r="T116"/>
  <c r="BX162"/>
  <c r="AP162"/>
  <c r="J141"/>
  <c r="BJ129"/>
  <c r="T129"/>
  <c r="AD129"/>
  <c r="BS150"/>
  <c r="BT150" s="1"/>
  <c r="Z116"/>
  <c r="AD116"/>
  <c r="AB141"/>
  <c r="BI119"/>
  <c r="BQ144"/>
  <c r="BR144" s="1"/>
  <c r="BG144" s="1"/>
  <c r="AA144"/>
  <c r="AA154"/>
  <c r="T115"/>
  <c r="BW124"/>
  <c r="K154"/>
  <c r="BX154"/>
  <c r="AP154"/>
  <c r="AD147"/>
  <c r="AE147"/>
  <c r="BQ140"/>
  <c r="BR140" s="1"/>
  <c r="AO140" s="1"/>
  <c r="BW150"/>
  <c r="AB128"/>
  <c r="AP113"/>
  <c r="AR113"/>
  <c r="AB143"/>
  <c r="AE143"/>
  <c r="T126"/>
  <c r="AB162"/>
  <c r="AD162"/>
  <c r="AB138"/>
  <c r="J143"/>
  <c r="BS146"/>
  <c r="K148"/>
  <c r="AF148"/>
  <c r="BH148" s="1"/>
  <c r="AE113"/>
  <c r="AA113"/>
  <c r="AF162"/>
  <c r="BH162" s="1"/>
  <c r="AR162"/>
  <c r="BX141"/>
  <c r="AP141"/>
  <c r="AA129"/>
  <c r="AB166"/>
  <c r="AE166"/>
  <c r="AC116"/>
  <c r="BQ136"/>
  <c r="Z144"/>
  <c r="BS144"/>
  <c r="BT144" s="1"/>
  <c r="AD154"/>
  <c r="AB154"/>
  <c r="AB147"/>
  <c r="AR56"/>
  <c r="AR79"/>
  <c r="AR58"/>
  <c r="AR64"/>
  <c r="AR52"/>
  <c r="J113"/>
  <c r="Z143"/>
  <c r="AD143"/>
  <c r="AD135"/>
  <c r="AQ119"/>
  <c r="BK139"/>
  <c r="AC117"/>
  <c r="AA117"/>
  <c r="BS121"/>
  <c r="BT121" s="1"/>
  <c r="AB117"/>
  <c r="Z117"/>
  <c r="AQ127"/>
  <c r="BI116"/>
  <c r="BK116"/>
  <c r="AQ158"/>
  <c r="BI158"/>
  <c r="BI131"/>
  <c r="BK131"/>
  <c r="BK117"/>
  <c r="BK158"/>
  <c r="T151"/>
  <c r="AA151"/>
  <c r="AB151"/>
  <c r="BS151"/>
  <c r="BT151" s="1"/>
  <c r="Z151"/>
  <c r="AE151"/>
  <c r="AC151"/>
  <c r="BQ151"/>
  <c r="BR151" s="1"/>
  <c r="AD151"/>
  <c r="BY113"/>
  <c r="BZ113" s="1"/>
  <c r="BU113"/>
  <c r="AS113" s="1"/>
  <c r="CA138"/>
  <c r="BW138"/>
  <c r="CA155"/>
  <c r="BW155"/>
  <c r="AA111"/>
  <c r="AB111"/>
  <c r="AC111"/>
  <c r="AE111"/>
  <c r="Z111"/>
  <c r="AD111"/>
  <c r="CA104"/>
  <c r="BW104"/>
  <c r="AF103"/>
  <c r="N103" s="1"/>
  <c r="K103"/>
  <c r="BX103"/>
  <c r="L103"/>
  <c r="AR103"/>
  <c r="AP103"/>
  <c r="J103"/>
  <c r="T96"/>
  <c r="BS96"/>
  <c r="BT96" s="1"/>
  <c r="AB60"/>
  <c r="AE60"/>
  <c r="AC60"/>
  <c r="Z60"/>
  <c r="AA60"/>
  <c r="AD60"/>
  <c r="Z101"/>
  <c r="AB101"/>
  <c r="AE101"/>
  <c r="AA101"/>
  <c r="AC101"/>
  <c r="AD101"/>
  <c r="CA94"/>
  <c r="BW94"/>
  <c r="BS82"/>
  <c r="BT82" s="1"/>
  <c r="T82"/>
  <c r="BQ82"/>
  <c r="BR82" s="1"/>
  <c r="AA71"/>
  <c r="AC71"/>
  <c r="Z71"/>
  <c r="AB71"/>
  <c r="AD71"/>
  <c r="AE71"/>
  <c r="AE59"/>
  <c r="AA59"/>
  <c r="AD59"/>
  <c r="AB59"/>
  <c r="Z59"/>
  <c r="AC59"/>
  <c r="AE74"/>
  <c r="AA74"/>
  <c r="AB74"/>
  <c r="Z74"/>
  <c r="AC74"/>
  <c r="AD74"/>
  <c r="AF98"/>
  <c r="N98" s="1"/>
  <c r="K98"/>
  <c r="J98"/>
  <c r="L98"/>
  <c r="BX98"/>
  <c r="AP98"/>
  <c r="AR98"/>
  <c r="BU92"/>
  <c r="BI92" s="1"/>
  <c r="BY92"/>
  <c r="BZ92" s="1"/>
  <c r="AA58"/>
  <c r="Z58"/>
  <c r="AE58"/>
  <c r="AD58"/>
  <c r="AB58"/>
  <c r="AC58"/>
  <c r="Z70"/>
  <c r="AD70"/>
  <c r="AB70"/>
  <c r="AE70"/>
  <c r="AA70"/>
  <c r="AC70"/>
  <c r="Z35"/>
  <c r="AB35"/>
  <c r="AD35"/>
  <c r="AA35"/>
  <c r="AC35"/>
  <c r="AE35"/>
  <c r="T98"/>
  <c r="BQ98"/>
  <c r="BR98" s="1"/>
  <c r="BS98"/>
  <c r="BT98" s="1"/>
  <c r="AF77"/>
  <c r="BJ77" s="1"/>
  <c r="J77"/>
  <c r="K77"/>
  <c r="BX77"/>
  <c r="L77"/>
  <c r="AR77"/>
  <c r="BQ72"/>
  <c r="BR72" s="1"/>
  <c r="BY72"/>
  <c r="BZ72" s="1"/>
  <c r="BU72"/>
  <c r="AS72" s="1"/>
  <c r="BQ95"/>
  <c r="BR95" s="1"/>
  <c r="BS95"/>
  <c r="BT95" s="1"/>
  <c r="T95"/>
  <c r="AF70"/>
  <c r="BJ70" s="1"/>
  <c r="K70"/>
  <c r="L70"/>
  <c r="AR70"/>
  <c r="BX70"/>
  <c r="J70"/>
  <c r="AP70"/>
  <c r="Z79"/>
  <c r="AD79"/>
  <c r="AC79"/>
  <c r="AA79"/>
  <c r="AB79"/>
  <c r="AE79"/>
  <c r="BW82"/>
  <c r="CA82"/>
  <c r="BS101"/>
  <c r="BT101" s="1"/>
  <c r="T101"/>
  <c r="BQ101"/>
  <c r="BR101" s="1"/>
  <c r="BU86"/>
  <c r="AS86" s="1"/>
  <c r="BY86"/>
  <c r="BZ86" s="1"/>
  <c r="AF66"/>
  <c r="BJ66" s="1"/>
  <c r="AR66"/>
  <c r="J66"/>
  <c r="BX66"/>
  <c r="L66"/>
  <c r="AP66"/>
  <c r="K66"/>
  <c r="AF96"/>
  <c r="BJ96" s="1"/>
  <c r="J96"/>
  <c r="AR96"/>
  <c r="BX96"/>
  <c r="K96"/>
  <c r="L96"/>
  <c r="AP96"/>
  <c r="Z63"/>
  <c r="AC63"/>
  <c r="AB63"/>
  <c r="AE63"/>
  <c r="AD63"/>
  <c r="AA63"/>
  <c r="AF94"/>
  <c r="N94" s="1"/>
  <c r="J94"/>
  <c r="K94"/>
  <c r="AR94"/>
  <c r="L94"/>
  <c r="AP94"/>
  <c r="BX94"/>
  <c r="AA62"/>
  <c r="AE62"/>
  <c r="AB62"/>
  <c r="AC62"/>
  <c r="AD62"/>
  <c r="Z62"/>
  <c r="AE61"/>
  <c r="AC61"/>
  <c r="AB61"/>
  <c r="AA61"/>
  <c r="Z61"/>
  <c r="AD61"/>
  <c r="T64"/>
  <c r="BS64"/>
  <c r="BT64" s="1"/>
  <c r="BQ64"/>
  <c r="BR64" s="1"/>
  <c r="CA81"/>
  <c r="BW81"/>
  <c r="BW78"/>
  <c r="CA78"/>
  <c r="CA76"/>
  <c r="BW76"/>
  <c r="AP87"/>
  <c r="BY87"/>
  <c r="BZ87" s="1"/>
  <c r="BU87"/>
  <c r="BI87" s="1"/>
  <c r="Z90"/>
  <c r="AB90"/>
  <c r="AE90"/>
  <c r="AD90"/>
  <c r="AC90"/>
  <c r="AA90"/>
  <c r="K36"/>
  <c r="AR36"/>
  <c r="BX36"/>
  <c r="AF36"/>
  <c r="BH36" s="1"/>
  <c r="AP36"/>
  <c r="L36"/>
  <c r="J36"/>
  <c r="N36"/>
  <c r="BQ70"/>
  <c r="BR70" s="1"/>
  <c r="BU70"/>
  <c r="AS70" s="1"/>
  <c r="BY70"/>
  <c r="BZ70" s="1"/>
  <c r="AF63"/>
  <c r="BJ63" s="1"/>
  <c r="L63"/>
  <c r="K63"/>
  <c r="AR63"/>
  <c r="BX63"/>
  <c r="AP63"/>
  <c r="J63"/>
  <c r="AR80"/>
  <c r="BS80"/>
  <c r="BT80" s="1"/>
  <c r="BQ80"/>
  <c r="BR80" s="1"/>
  <c r="T80"/>
  <c r="Z100"/>
  <c r="AE100"/>
  <c r="AB100"/>
  <c r="AC100"/>
  <c r="AA100"/>
  <c r="AD100"/>
  <c r="AC30"/>
  <c r="AA30"/>
  <c r="AD30"/>
  <c r="AE30"/>
  <c r="AB30"/>
  <c r="Z30"/>
  <c r="AA57"/>
  <c r="AD57"/>
  <c r="AB57"/>
  <c r="Z57"/>
  <c r="AE57"/>
  <c r="AC57"/>
  <c r="AF92"/>
  <c r="BH92" s="1"/>
  <c r="K92"/>
  <c r="AP92"/>
  <c r="BX92"/>
  <c r="J92"/>
  <c r="L92"/>
  <c r="AR92"/>
  <c r="T71"/>
  <c r="BS71"/>
  <c r="BT71" s="1"/>
  <c r="BQ71"/>
  <c r="BR71" s="1"/>
  <c r="T76"/>
  <c r="BQ76"/>
  <c r="BR76" s="1"/>
  <c r="BS76"/>
  <c r="BT76" s="1"/>
  <c r="BS52"/>
  <c r="BT52" s="1"/>
  <c r="T52"/>
  <c r="BQ52"/>
  <c r="BR52" s="1"/>
  <c r="CA72"/>
  <c r="BW72"/>
  <c r="BW57"/>
  <c r="CA57"/>
  <c r="T79"/>
  <c r="BQ79"/>
  <c r="BR79" s="1"/>
  <c r="BS79"/>
  <c r="BT79" s="1"/>
  <c r="T75"/>
  <c r="BQ75"/>
  <c r="BR75" s="1"/>
  <c r="BY64"/>
  <c r="BZ64" s="1"/>
  <c r="BU64"/>
  <c r="AS64" s="1"/>
  <c r="AF55"/>
  <c r="N55" s="1"/>
  <c r="AP55"/>
  <c r="J55"/>
  <c r="K55"/>
  <c r="BH55"/>
  <c r="BX55"/>
  <c r="L55"/>
  <c r="AF65"/>
  <c r="BH65" s="1"/>
  <c r="AP65"/>
  <c r="K65"/>
  <c r="J65"/>
  <c r="BX65"/>
  <c r="L65"/>
  <c r="AR65"/>
  <c r="BW69"/>
  <c r="CA69"/>
  <c r="T57"/>
  <c r="BQ57"/>
  <c r="BR57" s="1"/>
  <c r="BS57"/>
  <c r="BT57" s="1"/>
  <c r="BW74"/>
  <c r="CA74"/>
  <c r="BU78"/>
  <c r="AQ78" s="1"/>
  <c r="BY78"/>
  <c r="BZ78" s="1"/>
  <c r="T66"/>
  <c r="BS66"/>
  <c r="BT66" s="1"/>
  <c r="BQ66"/>
  <c r="BR66" s="1"/>
  <c r="CA54"/>
  <c r="BW54"/>
  <c r="BY54"/>
  <c r="BZ54" s="1"/>
  <c r="BU54"/>
  <c r="BK54" s="1"/>
  <c r="AF49"/>
  <c r="BH49" s="1"/>
  <c r="K49"/>
  <c r="AP49"/>
  <c r="J49"/>
  <c r="BX49"/>
  <c r="L49"/>
  <c r="AR49"/>
  <c r="AF48"/>
  <c r="N48" s="1"/>
  <c r="K48"/>
  <c r="BX48"/>
  <c r="J48"/>
  <c r="L48"/>
  <c r="AP48"/>
  <c r="AR48"/>
  <c r="CA47"/>
  <c r="BW47"/>
  <c r="AF34"/>
  <c r="BH34" s="1"/>
  <c r="J34"/>
  <c r="BX34"/>
  <c r="AP34"/>
  <c r="K34"/>
  <c r="L34"/>
  <c r="M34" s="1"/>
  <c r="AR34"/>
  <c r="BU45"/>
  <c r="AS45" s="1"/>
  <c r="BY45"/>
  <c r="BZ45" s="1"/>
  <c r="BQ43"/>
  <c r="BR43" s="1"/>
  <c r="BS43"/>
  <c r="BT43" s="1"/>
  <c r="T43"/>
  <c r="AF40"/>
  <c r="BH40" s="1"/>
  <c r="L40"/>
  <c r="K40"/>
  <c r="BX40"/>
  <c r="J40"/>
  <c r="AP40"/>
  <c r="AR40"/>
  <c r="BY31"/>
  <c r="BZ31" s="1"/>
  <c r="BU31"/>
  <c r="AS31" s="1"/>
  <c r="AF35"/>
  <c r="BH35" s="1"/>
  <c r="BX35"/>
  <c r="AP35"/>
  <c r="J35"/>
  <c r="L35"/>
  <c r="K35"/>
  <c r="AR35"/>
  <c r="BQ46"/>
  <c r="BR46" s="1"/>
  <c r="T46"/>
  <c r="BS46"/>
  <c r="BT46" s="1"/>
  <c r="BW33"/>
  <c r="CA33"/>
  <c r="BU46"/>
  <c r="BK46" s="1"/>
  <c r="BY46"/>
  <c r="BZ46" s="1"/>
  <c r="T38"/>
  <c r="BQ38"/>
  <c r="BR38" s="1"/>
  <c r="BS38"/>
  <c r="BT38" s="1"/>
  <c r="BU44"/>
  <c r="BI44" s="1"/>
  <c r="BY44"/>
  <c r="BZ44" s="1"/>
  <c r="BS34"/>
  <c r="BT34" s="1"/>
  <c r="T34"/>
  <c r="BQ34"/>
  <c r="BR34" s="1"/>
  <c r="BW37"/>
  <c r="CA37"/>
  <c r="AF45"/>
  <c r="N45" s="1"/>
  <c r="L45"/>
  <c r="J45"/>
  <c r="AP45"/>
  <c r="BX45"/>
  <c r="K45"/>
  <c r="AR45"/>
  <c r="BW38"/>
  <c r="CA38"/>
  <c r="T32"/>
  <c r="BS32"/>
  <c r="BT32" s="1"/>
  <c r="BQ32"/>
  <c r="BR32" s="1"/>
  <c r="BW43"/>
  <c r="CA43"/>
  <c r="BU41"/>
  <c r="BK41" s="1"/>
  <c r="BY41"/>
  <c r="BZ41" s="1"/>
  <c r="AC43"/>
  <c r="AD43"/>
  <c r="AB43"/>
  <c r="AE43"/>
  <c r="AA43"/>
  <c r="Z43"/>
  <c r="BU30"/>
  <c r="BK30" s="1"/>
  <c r="BY30"/>
  <c r="BZ30" s="1"/>
  <c r="BQ29"/>
  <c r="BR29" s="1"/>
  <c r="T29"/>
  <c r="BS29"/>
  <c r="BT29" s="1"/>
  <c r="BW29"/>
  <c r="CA29"/>
  <c r="BU28"/>
  <c r="AS28" s="1"/>
  <c r="BY28"/>
  <c r="BZ28" s="1"/>
  <c r="CA27"/>
  <c r="BW27"/>
  <c r="AF27"/>
  <c r="N27" s="1"/>
  <c r="K27"/>
  <c r="L27"/>
  <c r="J27"/>
  <c r="BX27"/>
  <c r="AR27"/>
  <c r="AP27"/>
  <c r="AC128"/>
  <c r="BI157"/>
  <c r="AC155"/>
  <c r="AD155"/>
  <c r="BI126"/>
  <c r="AQ165"/>
  <c r="AA159"/>
  <c r="CA125"/>
  <c r="BW125"/>
  <c r="BY147"/>
  <c r="BZ147" s="1"/>
  <c r="BU147"/>
  <c r="AS147" s="1"/>
  <c r="BQ128"/>
  <c r="BR128" s="1"/>
  <c r="T128"/>
  <c r="BS128"/>
  <c r="BT128" s="1"/>
  <c r="AF108"/>
  <c r="BH108" s="1"/>
  <c r="K108"/>
  <c r="AP108"/>
  <c r="AR108"/>
  <c r="L108"/>
  <c r="J108"/>
  <c r="BX108"/>
  <c r="BQ92"/>
  <c r="BR92" s="1"/>
  <c r="T92"/>
  <c r="BS92"/>
  <c r="BT92" s="1"/>
  <c r="Z49"/>
  <c r="AE49"/>
  <c r="AC49"/>
  <c r="AA49"/>
  <c r="AD49"/>
  <c r="AB49"/>
  <c r="BQ94"/>
  <c r="BR94" s="1"/>
  <c r="BS94"/>
  <c r="BT94" s="1"/>
  <c r="T94"/>
  <c r="AC55"/>
  <c r="AA55"/>
  <c r="AB55"/>
  <c r="AE55"/>
  <c r="AD55"/>
  <c r="Z55"/>
  <c r="AB126"/>
  <c r="AA126"/>
  <c r="AD126"/>
  <c r="AC126"/>
  <c r="AE126"/>
  <c r="Z126"/>
  <c r="BW119"/>
  <c r="CA119"/>
  <c r="BG117"/>
  <c r="AO117"/>
  <c r="BU162"/>
  <c r="AS162" s="1"/>
  <c r="BY162"/>
  <c r="BZ162" s="1"/>
  <c r="BU154"/>
  <c r="AS154" s="1"/>
  <c r="BY154"/>
  <c r="BZ154" s="1"/>
  <c r="CA136"/>
  <c r="BW136"/>
  <c r="BX159"/>
  <c r="L159"/>
  <c r="AR159"/>
  <c r="AF159"/>
  <c r="N159" s="1"/>
  <c r="K159"/>
  <c r="J159"/>
  <c r="AP159"/>
  <c r="AR112"/>
  <c r="AP112"/>
  <c r="K112"/>
  <c r="BX112"/>
  <c r="AF112"/>
  <c r="N112" s="1"/>
  <c r="J112"/>
  <c r="L112"/>
  <c r="J125"/>
  <c r="AP125"/>
  <c r="K125"/>
  <c r="AR125"/>
  <c r="L125"/>
  <c r="M125" s="1"/>
  <c r="BX125"/>
  <c r="AF125"/>
  <c r="BH125" s="1"/>
  <c r="BW127"/>
  <c r="CA127"/>
  <c r="CA113"/>
  <c r="BW113"/>
  <c r="BQ111"/>
  <c r="BR111" s="1"/>
  <c r="T111"/>
  <c r="BS111"/>
  <c r="BT111" s="1"/>
  <c r="AD110"/>
  <c r="AA110"/>
  <c r="Z110"/>
  <c r="AC110"/>
  <c r="AE110"/>
  <c r="AB110"/>
  <c r="AP109"/>
  <c r="BU109"/>
  <c r="AS109" s="1"/>
  <c r="BY109"/>
  <c r="BZ109" s="1"/>
  <c r="CA109"/>
  <c r="BW109"/>
  <c r="BS109"/>
  <c r="BT109" s="1"/>
  <c r="BQ109"/>
  <c r="BR109" s="1"/>
  <c r="T109"/>
  <c r="BU108"/>
  <c r="AS108" s="1"/>
  <c r="BY108"/>
  <c r="BZ108" s="1"/>
  <c r="Z109"/>
  <c r="AA109"/>
  <c r="AC109"/>
  <c r="AB109"/>
  <c r="AD109"/>
  <c r="AE109"/>
  <c r="K109"/>
  <c r="AF109"/>
  <c r="BH109" s="1"/>
  <c r="J109"/>
  <c r="AR109"/>
  <c r="BX109"/>
  <c r="N109"/>
  <c r="BB109" s="1"/>
  <c r="L109"/>
  <c r="AR107"/>
  <c r="AF107"/>
  <c r="N107" s="1"/>
  <c r="BX107"/>
  <c r="L107"/>
  <c r="K107"/>
  <c r="J107"/>
  <c r="AP107"/>
  <c r="AA106"/>
  <c r="AD106"/>
  <c r="AE106"/>
  <c r="AC106"/>
  <c r="Z106"/>
  <c r="AB106"/>
  <c r="BS104"/>
  <c r="BT104" s="1"/>
  <c r="BQ104"/>
  <c r="BR104" s="1"/>
  <c r="T104"/>
  <c r="BU103"/>
  <c r="AS103" s="1"/>
  <c r="BY103"/>
  <c r="BZ103" s="1"/>
  <c r="BY105"/>
  <c r="BZ105" s="1"/>
  <c r="BU105"/>
  <c r="BI105" s="1"/>
  <c r="T103"/>
  <c r="BQ103"/>
  <c r="BR103" s="1"/>
  <c r="BS103"/>
  <c r="BT103" s="1"/>
  <c r="CA67"/>
  <c r="BW67"/>
  <c r="AF104"/>
  <c r="BJ104" s="1"/>
  <c r="J104"/>
  <c r="BX104"/>
  <c r="AP104"/>
  <c r="AR104"/>
  <c r="K104"/>
  <c r="L104"/>
  <c r="AF88"/>
  <c r="N88" s="1"/>
  <c r="AP88"/>
  <c r="BX88"/>
  <c r="K88"/>
  <c r="J88"/>
  <c r="L88"/>
  <c r="AR88"/>
  <c r="AB37"/>
  <c r="AA37"/>
  <c r="Z37"/>
  <c r="AE37"/>
  <c r="AD37"/>
  <c r="AC37"/>
  <c r="CA100"/>
  <c r="BW100"/>
  <c r="AA85"/>
  <c r="AB85"/>
  <c r="Z85"/>
  <c r="AE85"/>
  <c r="AC85"/>
  <c r="AD85"/>
  <c r="AB28"/>
  <c r="AE28"/>
  <c r="AA28"/>
  <c r="AD28"/>
  <c r="AC28"/>
  <c r="Z28"/>
  <c r="BS56"/>
  <c r="BT56" s="1"/>
  <c r="BU56"/>
  <c r="BK56" s="1"/>
  <c r="BY56"/>
  <c r="BZ56" s="1"/>
  <c r="AF100"/>
  <c r="BH100" s="1"/>
  <c r="K100"/>
  <c r="BX100"/>
  <c r="J100"/>
  <c r="AR100"/>
  <c r="AP100"/>
  <c r="L100"/>
  <c r="AA94"/>
  <c r="AC94"/>
  <c r="AD94"/>
  <c r="AE94"/>
  <c r="AB94"/>
  <c r="Z94"/>
  <c r="CA92"/>
  <c r="BW92"/>
  <c r="AF84"/>
  <c r="J84"/>
  <c r="L84"/>
  <c r="BX84"/>
  <c r="AP84"/>
  <c r="K84"/>
  <c r="BQ67"/>
  <c r="BR67" s="1"/>
  <c r="T67"/>
  <c r="BS67"/>
  <c r="BT67" s="1"/>
  <c r="T102"/>
  <c r="BQ102"/>
  <c r="BR102" s="1"/>
  <c r="BS102"/>
  <c r="BT102" s="1"/>
  <c r="AD102"/>
  <c r="AB102"/>
  <c r="Z102"/>
  <c r="AE102"/>
  <c r="AA102"/>
  <c r="AC102"/>
  <c r="BS81"/>
  <c r="BT81" s="1"/>
  <c r="BQ81"/>
  <c r="BR81" s="1"/>
  <c r="T81"/>
  <c r="AF101"/>
  <c r="BJ101" s="1"/>
  <c r="BX101"/>
  <c r="AP101"/>
  <c r="AR101"/>
  <c r="K101"/>
  <c r="L101"/>
  <c r="J101"/>
  <c r="AD72"/>
  <c r="AE72"/>
  <c r="AA72"/>
  <c r="Z72"/>
  <c r="AB72"/>
  <c r="AC72"/>
  <c r="AF90"/>
  <c r="BX90"/>
  <c r="L90"/>
  <c r="AP90"/>
  <c r="K90"/>
  <c r="AR90"/>
  <c r="J90"/>
  <c r="AF76"/>
  <c r="K76"/>
  <c r="BX76"/>
  <c r="L76"/>
  <c r="J76"/>
  <c r="AR76"/>
  <c r="AP76"/>
  <c r="AC50"/>
  <c r="AE50"/>
  <c r="AD50"/>
  <c r="Z50"/>
  <c r="AA50"/>
  <c r="AB50"/>
  <c r="BY91"/>
  <c r="BZ91" s="1"/>
  <c r="BU91"/>
  <c r="BI91" s="1"/>
  <c r="Z31"/>
  <c r="AB31"/>
  <c r="AD31"/>
  <c r="AA31"/>
  <c r="AC31"/>
  <c r="AE31"/>
  <c r="BY65"/>
  <c r="BZ65" s="1"/>
  <c r="BU65"/>
  <c r="BK65" s="1"/>
  <c r="AB38"/>
  <c r="AC38"/>
  <c r="Z38"/>
  <c r="AE38"/>
  <c r="AD38"/>
  <c r="AA38"/>
  <c r="AF95"/>
  <c r="BJ95" s="1"/>
  <c r="AR95"/>
  <c r="K95"/>
  <c r="L95"/>
  <c r="BX95"/>
  <c r="AP95"/>
  <c r="J95"/>
  <c r="AF89"/>
  <c r="N89" s="1"/>
  <c r="K89"/>
  <c r="AP89"/>
  <c r="L89"/>
  <c r="J89"/>
  <c r="BX89"/>
  <c r="AR89"/>
  <c r="BS73"/>
  <c r="BT73" s="1"/>
  <c r="BQ73"/>
  <c r="BR73" s="1"/>
  <c r="T73"/>
  <c r="AF91"/>
  <c r="L91"/>
  <c r="K91"/>
  <c r="J91"/>
  <c r="AP91"/>
  <c r="AR91"/>
  <c r="BX91"/>
  <c r="BW71"/>
  <c r="CA71"/>
  <c r="CA83"/>
  <c r="BW83"/>
  <c r="BY82"/>
  <c r="BZ82" s="1"/>
  <c r="BU82"/>
  <c r="BK82" s="1"/>
  <c r="AF81"/>
  <c r="BH81" s="1"/>
  <c r="K81"/>
  <c r="L81"/>
  <c r="J81"/>
  <c r="N81"/>
  <c r="BX81"/>
  <c r="AR81"/>
  <c r="AP81"/>
  <c r="BY101"/>
  <c r="BZ101" s="1"/>
  <c r="BU101"/>
  <c r="AQ101" s="1"/>
  <c r="AF68"/>
  <c r="BH68" s="1"/>
  <c r="J68"/>
  <c r="AP68"/>
  <c r="BX68"/>
  <c r="L68"/>
  <c r="K68"/>
  <c r="AR68"/>
  <c r="AA96"/>
  <c r="AE96"/>
  <c r="AD96"/>
  <c r="AC96"/>
  <c r="AB96"/>
  <c r="Z96"/>
  <c r="BU102"/>
  <c r="BK102" s="1"/>
  <c r="BY102"/>
  <c r="BZ102" s="1"/>
  <c r="BQ78"/>
  <c r="BR78" s="1"/>
  <c r="T78"/>
  <c r="BS78"/>
  <c r="BT78" s="1"/>
  <c r="AE91"/>
  <c r="AA91"/>
  <c r="AB91"/>
  <c r="AC91"/>
  <c r="Z91"/>
  <c r="AD91"/>
  <c r="AC80"/>
  <c r="AD80"/>
  <c r="Z80"/>
  <c r="AB80"/>
  <c r="AE80"/>
  <c r="AA80"/>
  <c r="BY58"/>
  <c r="BZ58" s="1"/>
  <c r="BU58"/>
  <c r="AS58" s="1"/>
  <c r="Z64"/>
  <c r="AB64"/>
  <c r="AA64"/>
  <c r="AD64"/>
  <c r="AC64"/>
  <c r="AE64"/>
  <c r="AC51"/>
  <c r="Z51"/>
  <c r="AA51"/>
  <c r="AE51"/>
  <c r="AD51"/>
  <c r="AB51"/>
  <c r="CA101"/>
  <c r="BW101"/>
  <c r="BQ89"/>
  <c r="BR89" s="1"/>
  <c r="T89"/>
  <c r="BS89"/>
  <c r="BT89" s="1"/>
  <c r="AF72"/>
  <c r="BJ72" s="1"/>
  <c r="BX72"/>
  <c r="K72"/>
  <c r="J72"/>
  <c r="AP72"/>
  <c r="L72"/>
  <c r="AR72"/>
  <c r="BW93"/>
  <c r="CA93"/>
  <c r="AC86"/>
  <c r="AD86"/>
  <c r="AE86"/>
  <c r="AB86"/>
  <c r="Z86"/>
  <c r="AA86"/>
  <c r="BW64"/>
  <c r="CA64"/>
  <c r="AA84"/>
  <c r="AD84"/>
  <c r="AE84"/>
  <c r="AB84"/>
  <c r="AC84"/>
  <c r="Z84"/>
  <c r="BW89"/>
  <c r="CA89"/>
  <c r="AF82"/>
  <c r="N82" s="1"/>
  <c r="AP82"/>
  <c r="L82"/>
  <c r="J82"/>
  <c r="AR82"/>
  <c r="BX82"/>
  <c r="K82"/>
  <c r="AF62"/>
  <c r="K62"/>
  <c r="AP62"/>
  <c r="J62"/>
  <c r="BX62"/>
  <c r="L62"/>
  <c r="AR62"/>
  <c r="AF80"/>
  <c r="BJ80" s="1"/>
  <c r="AP80"/>
  <c r="BX80"/>
  <c r="K80"/>
  <c r="L80"/>
  <c r="J80"/>
  <c r="BW53"/>
  <c r="CA53"/>
  <c r="BU93"/>
  <c r="AS93" s="1"/>
  <c r="BY93"/>
  <c r="BZ93" s="1"/>
  <c r="BU61"/>
  <c r="BK61" s="1"/>
  <c r="BY61"/>
  <c r="BZ61" s="1"/>
  <c r="BY60"/>
  <c r="BZ60" s="1"/>
  <c r="BU60"/>
  <c r="AS60" s="1"/>
  <c r="CA60"/>
  <c r="BW60"/>
  <c r="BW62"/>
  <c r="CA62"/>
  <c r="BU80"/>
  <c r="BK80" s="1"/>
  <c r="BY80"/>
  <c r="BZ80" s="1"/>
  <c r="AF54"/>
  <c r="BJ54" s="1"/>
  <c r="BX54"/>
  <c r="J54"/>
  <c r="AP54"/>
  <c r="K54"/>
  <c r="AR54"/>
  <c r="L54"/>
  <c r="CA77"/>
  <c r="BW77"/>
  <c r="BY81"/>
  <c r="BZ81" s="1"/>
  <c r="BU81"/>
  <c r="AS81" s="1"/>
  <c r="BS69"/>
  <c r="BT69" s="1"/>
  <c r="T69"/>
  <c r="BQ69"/>
  <c r="BR69" s="1"/>
  <c r="BY79"/>
  <c r="BZ79" s="1"/>
  <c r="BU79"/>
  <c r="AS79" s="1"/>
  <c r="AF71"/>
  <c r="J71"/>
  <c r="K71"/>
  <c r="BX71"/>
  <c r="L71"/>
  <c r="AP71"/>
  <c r="T53"/>
  <c r="BS53"/>
  <c r="BT53" s="1"/>
  <c r="BQ53"/>
  <c r="BR53" s="1"/>
  <c r="AF59"/>
  <c r="N59" s="1"/>
  <c r="BX59"/>
  <c r="AP59"/>
  <c r="AR59"/>
  <c r="J59"/>
  <c r="L59"/>
  <c r="K59"/>
  <c r="BQ50"/>
  <c r="BR50" s="1"/>
  <c r="T50"/>
  <c r="BS50"/>
  <c r="BT50" s="1"/>
  <c r="BY50"/>
  <c r="BZ50" s="1"/>
  <c r="BU50"/>
  <c r="BK50" s="1"/>
  <c r="T48"/>
  <c r="BQ48"/>
  <c r="BR48" s="1"/>
  <c r="BS48"/>
  <c r="T47"/>
  <c r="BQ47"/>
  <c r="BR47" s="1"/>
  <c r="BS47"/>
  <c r="BT47" s="1"/>
  <c r="T30"/>
  <c r="BQ30"/>
  <c r="BR30" s="1"/>
  <c r="BS30"/>
  <c r="BT30" s="1"/>
  <c r="BY37"/>
  <c r="BZ37" s="1"/>
  <c r="BU37"/>
  <c r="BI37" s="1"/>
  <c r="BQ37"/>
  <c r="BR37" s="1"/>
  <c r="T37"/>
  <c r="BS37"/>
  <c r="BT37" s="1"/>
  <c r="AF39"/>
  <c r="N39" s="1"/>
  <c r="K39"/>
  <c r="L39"/>
  <c r="AP39"/>
  <c r="J39"/>
  <c r="BX39"/>
  <c r="AR39"/>
  <c r="BQ42"/>
  <c r="BR42" s="1"/>
  <c r="T42"/>
  <c r="BS42"/>
  <c r="BT42" s="1"/>
  <c r="BW46"/>
  <c r="CA46"/>
  <c r="BQ33"/>
  <c r="BR33" s="1"/>
  <c r="T33"/>
  <c r="BS33"/>
  <c r="BT33" s="1"/>
  <c r="AF46"/>
  <c r="K46"/>
  <c r="L46"/>
  <c r="J46"/>
  <c r="AP46"/>
  <c r="BX46"/>
  <c r="AR46"/>
  <c r="CA40"/>
  <c r="BW40"/>
  <c r="BW35"/>
  <c r="CA35"/>
  <c r="BW32"/>
  <c r="CA32"/>
  <c r="AF38"/>
  <c r="BH38" s="1"/>
  <c r="BX38"/>
  <c r="AP38"/>
  <c r="K38"/>
  <c r="L38"/>
  <c r="J38"/>
  <c r="AR38"/>
  <c r="BY42"/>
  <c r="BZ42" s="1"/>
  <c r="BU42"/>
  <c r="AS42" s="1"/>
  <c r="BS36"/>
  <c r="BT36" s="1"/>
  <c r="BQ36"/>
  <c r="BR36" s="1"/>
  <c r="T36"/>
  <c r="T44"/>
  <c r="BS44"/>
  <c r="BT44" s="1"/>
  <c r="BQ44"/>
  <c r="BR44" s="1"/>
  <c r="CA45"/>
  <c r="BW45"/>
  <c r="Z44"/>
  <c r="AB44"/>
  <c r="AA44"/>
  <c r="AE44"/>
  <c r="AD44"/>
  <c r="AC44"/>
  <c r="CA30"/>
  <c r="BW30"/>
  <c r="L29"/>
  <c r="K29"/>
  <c r="AF29"/>
  <c r="BH29" s="1"/>
  <c r="AP29"/>
  <c r="BX29"/>
  <c r="J29"/>
  <c r="N29"/>
  <c r="AR29"/>
  <c r="BW28"/>
  <c r="CA28"/>
  <c r="BQ27"/>
  <c r="T27"/>
  <c r="BS27"/>
  <c r="BI127"/>
  <c r="AE135"/>
  <c r="BK137"/>
  <c r="BI137"/>
  <c r="AQ144"/>
  <c r="AQ140"/>
  <c r="BI140"/>
  <c r="BQ113"/>
  <c r="BR113" s="1"/>
  <c r="AD128"/>
  <c r="BK126"/>
  <c r="BW148"/>
  <c r="CA148"/>
  <c r="K135"/>
  <c r="J135"/>
  <c r="L135"/>
  <c r="AR135"/>
  <c r="AF135"/>
  <c r="BH135" s="1"/>
  <c r="AP135"/>
  <c r="BX135"/>
  <c r="AR111"/>
  <c r="J111"/>
  <c r="K111"/>
  <c r="L111"/>
  <c r="AP111"/>
  <c r="AF111"/>
  <c r="BJ111" s="1"/>
  <c r="BX111"/>
  <c r="BY111"/>
  <c r="BZ111" s="1"/>
  <c r="BU111"/>
  <c r="AS111" s="1"/>
  <c r="CA107"/>
  <c r="BW107"/>
  <c r="T107"/>
  <c r="BS107"/>
  <c r="BT107" s="1"/>
  <c r="BQ107"/>
  <c r="BR107" s="1"/>
  <c r="AD105"/>
  <c r="AC105"/>
  <c r="AA105"/>
  <c r="Z105"/>
  <c r="AE105"/>
  <c r="AB105"/>
  <c r="AC139"/>
  <c r="BS139"/>
  <c r="BT139" s="1"/>
  <c r="AA139"/>
  <c r="AB139"/>
  <c r="T139"/>
  <c r="AD139"/>
  <c r="BQ139"/>
  <c r="BR139" s="1"/>
  <c r="Z139"/>
  <c r="AE139"/>
  <c r="AQ139"/>
  <c r="BI139"/>
  <c r="BU145"/>
  <c r="AS145" s="1"/>
  <c r="BY145"/>
  <c r="BZ145" s="1"/>
  <c r="BU121"/>
  <c r="AS121" s="1"/>
  <c r="BY121"/>
  <c r="BZ121" s="1"/>
  <c r="J117"/>
  <c r="AR117"/>
  <c r="BX117"/>
  <c r="K117"/>
  <c r="AF117"/>
  <c r="BH117" s="1"/>
  <c r="AP117"/>
  <c r="L117"/>
  <c r="BY138"/>
  <c r="BZ138" s="1"/>
  <c r="BU138"/>
  <c r="AS138" s="1"/>
  <c r="BY159"/>
  <c r="BZ159" s="1"/>
  <c r="BU159"/>
  <c r="AS159" s="1"/>
  <c r="AB115"/>
  <c r="AA115"/>
  <c r="AD115"/>
  <c r="AC115"/>
  <c r="AE115"/>
  <c r="Z115"/>
  <c r="AF166"/>
  <c r="BJ166" s="1"/>
  <c r="BX166"/>
  <c r="K166"/>
  <c r="L166"/>
  <c r="AP166"/>
  <c r="AR166"/>
  <c r="J166"/>
  <c r="BW112"/>
  <c r="CA112"/>
  <c r="BU112"/>
  <c r="AQ112" s="1"/>
  <c r="BY112"/>
  <c r="BZ112" s="1"/>
  <c r="L110"/>
  <c r="BX110"/>
  <c r="AF110"/>
  <c r="BJ110" s="1"/>
  <c r="K110"/>
  <c r="J110"/>
  <c r="AR110"/>
  <c r="N110"/>
  <c r="AP110"/>
  <c r="BQ110"/>
  <c r="BR110" s="1"/>
  <c r="BS110"/>
  <c r="BT110" s="1"/>
  <c r="T110"/>
  <c r="BW108"/>
  <c r="CA108"/>
  <c r="BU107"/>
  <c r="AQ107" s="1"/>
  <c r="BY107"/>
  <c r="BZ107" s="1"/>
  <c r="BS108"/>
  <c r="BT108" s="1"/>
  <c r="BQ108"/>
  <c r="BR108" s="1"/>
  <c r="T108"/>
  <c r="BQ106"/>
  <c r="BR106" s="1"/>
  <c r="BS106"/>
  <c r="BT106" s="1"/>
  <c r="T106"/>
  <c r="AA107"/>
  <c r="AD107"/>
  <c r="AB107"/>
  <c r="AC107"/>
  <c r="Z107"/>
  <c r="AE107"/>
  <c r="CA106"/>
  <c r="BW106"/>
  <c r="BU84"/>
  <c r="BI84" s="1"/>
  <c r="BY84"/>
  <c r="BZ84" s="1"/>
  <c r="BW103"/>
  <c r="CA103"/>
  <c r="BX105"/>
  <c r="K105"/>
  <c r="L105"/>
  <c r="AP105"/>
  <c r="AF105"/>
  <c r="BJ105" s="1"/>
  <c r="AR105"/>
  <c r="J105"/>
  <c r="M105" s="1"/>
  <c r="BW105"/>
  <c r="CA105"/>
  <c r="BQ91"/>
  <c r="BR91" s="1"/>
  <c r="BS91"/>
  <c r="BT91" s="1"/>
  <c r="T91"/>
  <c r="AC32"/>
  <c r="AB32"/>
  <c r="Z32"/>
  <c r="AA32"/>
  <c r="AD32"/>
  <c r="AE32"/>
  <c r="AF102"/>
  <c r="BJ102" s="1"/>
  <c r="K102"/>
  <c r="AP102"/>
  <c r="BX102"/>
  <c r="AR102"/>
  <c r="J102"/>
  <c r="L102"/>
  <c r="AF57"/>
  <c r="BJ57" s="1"/>
  <c r="J57"/>
  <c r="L57"/>
  <c r="K57"/>
  <c r="BX57"/>
  <c r="AP57"/>
  <c r="AA47"/>
  <c r="AC47"/>
  <c r="Z47"/>
  <c r="AE47"/>
  <c r="AB47"/>
  <c r="AD47"/>
  <c r="AB56"/>
  <c r="Z56"/>
  <c r="AE56"/>
  <c r="AA56"/>
  <c r="AD56"/>
  <c r="AC56"/>
  <c r="T72"/>
  <c r="BS72"/>
  <c r="BT72" s="1"/>
  <c r="CA55"/>
  <c r="BW55"/>
  <c r="AA52"/>
  <c r="AD52"/>
  <c r="AC52"/>
  <c r="AB52"/>
  <c r="AE52"/>
  <c r="Z52"/>
  <c r="T77"/>
  <c r="BS77"/>
  <c r="BT77" s="1"/>
  <c r="BQ77"/>
  <c r="BR77" s="1"/>
  <c r="T83"/>
  <c r="BQ83"/>
  <c r="BR83" s="1"/>
  <c r="BW95"/>
  <c r="CA95"/>
  <c r="AF99"/>
  <c r="BH99" s="1"/>
  <c r="K99"/>
  <c r="BX99"/>
  <c r="AR99"/>
  <c r="L99"/>
  <c r="J99"/>
  <c r="T62"/>
  <c r="BQ62"/>
  <c r="BR62" s="1"/>
  <c r="BS62"/>
  <c r="BT62" s="1"/>
  <c r="AR86"/>
  <c r="BQ86"/>
  <c r="BR86" s="1"/>
  <c r="T86"/>
  <c r="BS86"/>
  <c r="BT86" s="1"/>
  <c r="AF78"/>
  <c r="BJ78" s="1"/>
  <c r="K78"/>
  <c r="AR78"/>
  <c r="BX78"/>
  <c r="AP78"/>
  <c r="J78"/>
  <c r="L78"/>
  <c r="T97"/>
  <c r="BS97"/>
  <c r="BT97" s="1"/>
  <c r="BW85"/>
  <c r="CA85"/>
  <c r="AF83"/>
  <c r="BH83" s="1"/>
  <c r="K83"/>
  <c r="J83"/>
  <c r="BX83"/>
  <c r="AP83"/>
  <c r="L83"/>
  <c r="AR83"/>
  <c r="AR85"/>
  <c r="T85"/>
  <c r="BS85"/>
  <c r="BT85" s="1"/>
  <c r="BQ85"/>
  <c r="BR85" s="1"/>
  <c r="Z34"/>
  <c r="AD34"/>
  <c r="AE34"/>
  <c r="AC34"/>
  <c r="AA34"/>
  <c r="AB34"/>
  <c r="CA98"/>
  <c r="BW98"/>
  <c r="T99"/>
  <c r="BQ99"/>
  <c r="BR99" s="1"/>
  <c r="BS99"/>
  <c r="BT99" s="1"/>
  <c r="CA88"/>
  <c r="BW88"/>
  <c r="BS63"/>
  <c r="BT63" s="1"/>
  <c r="T63"/>
  <c r="BQ63"/>
  <c r="BR63" s="1"/>
  <c r="AF93"/>
  <c r="N93" s="1"/>
  <c r="L93"/>
  <c r="AR93"/>
  <c r="J93"/>
  <c r="BX93"/>
  <c r="AP93"/>
  <c r="K93"/>
  <c r="CA61"/>
  <c r="BW61"/>
  <c r="AE75"/>
  <c r="AA75"/>
  <c r="AC75"/>
  <c r="AD75"/>
  <c r="AB75"/>
  <c r="Z75"/>
  <c r="T100"/>
  <c r="BS100"/>
  <c r="BQ100"/>
  <c r="BR100" s="1"/>
  <c r="BW65"/>
  <c r="CA65"/>
  <c r="CA96"/>
  <c r="BW96"/>
  <c r="BW84"/>
  <c r="CA84"/>
  <c r="CA102"/>
  <c r="BW102"/>
  <c r="AE99"/>
  <c r="AA99"/>
  <c r="Z99"/>
  <c r="AC99"/>
  <c r="AB99"/>
  <c r="AD99"/>
  <c r="BU98"/>
  <c r="BK98" s="1"/>
  <c r="BY98"/>
  <c r="BZ98" s="1"/>
  <c r="AF69"/>
  <c r="N69" s="1"/>
  <c r="BX69"/>
  <c r="AR69"/>
  <c r="L69"/>
  <c r="AP69"/>
  <c r="K69"/>
  <c r="J69"/>
  <c r="BU89"/>
  <c r="BK89" s="1"/>
  <c r="BY89"/>
  <c r="BZ89" s="1"/>
  <c r="BY90"/>
  <c r="BZ90" s="1"/>
  <c r="BU90"/>
  <c r="AQ90" s="1"/>
  <c r="BS88"/>
  <c r="BT88" s="1"/>
  <c r="BQ88"/>
  <c r="BR88" s="1"/>
  <c r="T88"/>
  <c r="AA45"/>
  <c r="AB45"/>
  <c r="Z45"/>
  <c r="AC45"/>
  <c r="AD45"/>
  <c r="AE45"/>
  <c r="CA99"/>
  <c r="BW99"/>
  <c r="AA82"/>
  <c r="AE82"/>
  <c r="AC82"/>
  <c r="Z82"/>
  <c r="AB82"/>
  <c r="AD82"/>
  <c r="AB81"/>
  <c r="AD81"/>
  <c r="AC81"/>
  <c r="Z81"/>
  <c r="AE81"/>
  <c r="AA81"/>
  <c r="T93"/>
  <c r="BS93"/>
  <c r="BT93" s="1"/>
  <c r="BQ93"/>
  <c r="BR93" s="1"/>
  <c r="AA97"/>
  <c r="AB97"/>
  <c r="AE97"/>
  <c r="AC97"/>
  <c r="Z97"/>
  <c r="AD97"/>
  <c r="AE88"/>
  <c r="AC88"/>
  <c r="AA88"/>
  <c r="AD88"/>
  <c r="Z88"/>
  <c r="AB88"/>
  <c r="AE78"/>
  <c r="Z78"/>
  <c r="AC78"/>
  <c r="AB78"/>
  <c r="AD78"/>
  <c r="AA78"/>
  <c r="AD76"/>
  <c r="AB76"/>
  <c r="Z76"/>
  <c r="AE76"/>
  <c r="AA76"/>
  <c r="AC76"/>
  <c r="AF87"/>
  <c r="BJ87" s="1"/>
  <c r="BX87"/>
  <c r="J87"/>
  <c r="K87"/>
  <c r="L87"/>
  <c r="AF85"/>
  <c r="BJ85" s="1"/>
  <c r="K85"/>
  <c r="J85"/>
  <c r="BX85"/>
  <c r="L85"/>
  <c r="AF74"/>
  <c r="BH74" s="1"/>
  <c r="BX74"/>
  <c r="J74"/>
  <c r="AR74"/>
  <c r="K74"/>
  <c r="L74"/>
  <c r="AP74"/>
  <c r="AP77"/>
  <c r="BY77"/>
  <c r="BZ77" s="1"/>
  <c r="BU77"/>
  <c r="AS77" s="1"/>
  <c r="BQ65"/>
  <c r="BS65"/>
  <c r="T65"/>
  <c r="AB29"/>
  <c r="AC29"/>
  <c r="AE29"/>
  <c r="Z29"/>
  <c r="AA29"/>
  <c r="AD29"/>
  <c r="AP37"/>
  <c r="L37"/>
  <c r="BX37"/>
  <c r="K37"/>
  <c r="AR37"/>
  <c r="AF37"/>
  <c r="N37" s="1"/>
  <c r="J37"/>
  <c r="AF67"/>
  <c r="BJ67" s="1"/>
  <c r="BX67"/>
  <c r="J67"/>
  <c r="L67"/>
  <c r="K67"/>
  <c r="AP67"/>
  <c r="AR67"/>
  <c r="BY62"/>
  <c r="BZ62" s="1"/>
  <c r="BU62"/>
  <c r="AS62" s="1"/>
  <c r="BU69"/>
  <c r="BK69" s="1"/>
  <c r="BY69"/>
  <c r="BZ69" s="1"/>
  <c r="BU59"/>
  <c r="AS59" s="1"/>
  <c r="BY59"/>
  <c r="BZ59" s="1"/>
  <c r="AF56"/>
  <c r="N56" s="1"/>
  <c r="K56"/>
  <c r="BX56"/>
  <c r="L56"/>
  <c r="J56"/>
  <c r="AP56"/>
  <c r="BY88"/>
  <c r="BZ88" s="1"/>
  <c r="BU88"/>
  <c r="AS88" s="1"/>
  <c r="AF60"/>
  <c r="BJ60" s="1"/>
  <c r="BX60"/>
  <c r="K60"/>
  <c r="AP60"/>
  <c r="J60"/>
  <c r="L60"/>
  <c r="AF52"/>
  <c r="BJ52" s="1"/>
  <c r="J52"/>
  <c r="L52"/>
  <c r="K52"/>
  <c r="AP52"/>
  <c r="BX52"/>
  <c r="BW91"/>
  <c r="CA91"/>
  <c r="BW75"/>
  <c r="CA75"/>
  <c r="BU73"/>
  <c r="BK73" s="1"/>
  <c r="BY73"/>
  <c r="BZ73" s="1"/>
  <c r="AF86"/>
  <c r="N86" s="1"/>
  <c r="AP86"/>
  <c r="K86"/>
  <c r="J86"/>
  <c r="BX86"/>
  <c r="L86"/>
  <c r="BS70"/>
  <c r="BT70" s="1"/>
  <c r="T70"/>
  <c r="T51"/>
  <c r="BS51"/>
  <c r="BT51" s="1"/>
  <c r="BQ51"/>
  <c r="BR51" s="1"/>
  <c r="AF79"/>
  <c r="K79"/>
  <c r="L79"/>
  <c r="BX79"/>
  <c r="J79"/>
  <c r="AP79"/>
  <c r="AF64"/>
  <c r="BJ64" s="1"/>
  <c r="AP64"/>
  <c r="K64"/>
  <c r="BX64"/>
  <c r="J64"/>
  <c r="L64"/>
  <c r="T74"/>
  <c r="BS74"/>
  <c r="BT74" s="1"/>
  <c r="BW51"/>
  <c r="CA51"/>
  <c r="BQ54"/>
  <c r="BR54" s="1"/>
  <c r="BS54"/>
  <c r="BT54" s="1"/>
  <c r="T54"/>
  <c r="BU63"/>
  <c r="AS63" s="1"/>
  <c r="BY63"/>
  <c r="BZ63" s="1"/>
  <c r="AF58"/>
  <c r="BH58" s="1"/>
  <c r="K58"/>
  <c r="J58"/>
  <c r="L58"/>
  <c r="BX58"/>
  <c r="AP58"/>
  <c r="AF50"/>
  <c r="J50"/>
  <c r="BX50"/>
  <c r="L50"/>
  <c r="AP50"/>
  <c r="K50"/>
  <c r="AR50"/>
  <c r="CA50"/>
  <c r="BW50"/>
  <c r="AF47"/>
  <c r="BJ47" s="1"/>
  <c r="L47"/>
  <c r="J47"/>
  <c r="BX47"/>
  <c r="K47"/>
  <c r="AP47"/>
  <c r="AR47"/>
  <c r="BY47"/>
  <c r="BZ47" s="1"/>
  <c r="BU47"/>
  <c r="AQ47" s="1"/>
  <c r="BS35"/>
  <c r="BT35" s="1"/>
  <c r="T35"/>
  <c r="BQ35"/>
  <c r="BR35" s="1"/>
  <c r="BU38"/>
  <c r="BK38" s="1"/>
  <c r="BY38"/>
  <c r="BZ38" s="1"/>
  <c r="BW31"/>
  <c r="CA31"/>
  <c r="BY36"/>
  <c r="BZ36" s="1"/>
  <c r="BU36"/>
  <c r="AS36" s="1"/>
  <c r="BS45"/>
  <c r="BT45" s="1"/>
  <c r="T45"/>
  <c r="BQ45"/>
  <c r="AF41"/>
  <c r="BX41"/>
  <c r="L41"/>
  <c r="K41"/>
  <c r="J41"/>
  <c r="AP41"/>
  <c r="AR41"/>
  <c r="BW39"/>
  <c r="CA39"/>
  <c r="BY33"/>
  <c r="BZ33" s="1"/>
  <c r="BU33"/>
  <c r="BK33" s="1"/>
  <c r="BY34"/>
  <c r="BZ34" s="1"/>
  <c r="BU34"/>
  <c r="BK34" s="1"/>
  <c r="BS40"/>
  <c r="BT40" s="1"/>
  <c r="T40"/>
  <c r="BQ40"/>
  <c r="BY32"/>
  <c r="BZ32" s="1"/>
  <c r="BU32"/>
  <c r="BK32" s="1"/>
  <c r="BY43"/>
  <c r="BZ43" s="1"/>
  <c r="BU43"/>
  <c r="BI43" s="1"/>
  <c r="BY35"/>
  <c r="BZ35" s="1"/>
  <c r="BU35"/>
  <c r="AS35" s="1"/>
  <c r="CA34"/>
  <c r="BW34"/>
  <c r="AF31"/>
  <c r="N31" s="1"/>
  <c r="AP31"/>
  <c r="L31"/>
  <c r="J31"/>
  <c r="K31"/>
  <c r="BX31"/>
  <c r="AR31"/>
  <c r="BW44"/>
  <c r="CA44"/>
  <c r="AF32"/>
  <c r="N32" s="1"/>
  <c r="L32"/>
  <c r="J32"/>
  <c r="AP32"/>
  <c r="K32"/>
  <c r="BX32"/>
  <c r="AR32"/>
  <c r="BU29"/>
  <c r="AQ29" s="1"/>
  <c r="BY29"/>
  <c r="BZ29" s="1"/>
  <c r="AF28"/>
  <c r="N28" s="1"/>
  <c r="J28"/>
  <c r="BX28"/>
  <c r="K28"/>
  <c r="AP28"/>
  <c r="L28"/>
  <c r="AR28"/>
  <c r="BY27"/>
  <c r="BU27"/>
  <c r="AQ27" s="1"/>
  <c r="T152"/>
  <c r="AC152"/>
  <c r="Z152"/>
  <c r="BS152"/>
  <c r="AB152"/>
  <c r="BQ152"/>
  <c r="BR152" s="1"/>
  <c r="AD152"/>
  <c r="AA152"/>
  <c r="AQ123"/>
  <c r="BI123"/>
  <c r="AQ148"/>
  <c r="AC135"/>
  <c r="AB135"/>
  <c r="AQ117"/>
  <c r="BI125"/>
  <c r="BS147"/>
  <c r="BT147" s="1"/>
  <c r="AR57"/>
  <c r="AA128"/>
  <c r="BK157"/>
  <c r="AB155"/>
  <c r="BK165"/>
  <c r="BS162"/>
  <c r="BT162" s="1"/>
  <c r="AQ161"/>
  <c r="BS159"/>
  <c r="BT159" s="1"/>
  <c r="AD159"/>
  <c r="AD112"/>
  <c r="AA112"/>
  <c r="Z112"/>
  <c r="AC112"/>
  <c r="AE112"/>
  <c r="AB112"/>
  <c r="BS161"/>
  <c r="BT161" s="1"/>
  <c r="Z161"/>
  <c r="AC161"/>
  <c r="AA161"/>
  <c r="T161"/>
  <c r="BQ161"/>
  <c r="BR161" s="1"/>
  <c r="AB161"/>
  <c r="AE161"/>
  <c r="AD161"/>
  <c r="BI161"/>
  <c r="BK161"/>
  <c r="T112"/>
  <c r="BQ112"/>
  <c r="BR112" s="1"/>
  <c r="BS112"/>
  <c r="BT112" s="1"/>
  <c r="L126"/>
  <c r="AF126"/>
  <c r="BJ126" s="1"/>
  <c r="BX126"/>
  <c r="AR126"/>
  <c r="K126"/>
  <c r="AP126"/>
  <c r="J126"/>
  <c r="J155"/>
  <c r="K155"/>
  <c r="L155"/>
  <c r="AP155"/>
  <c r="AR155"/>
  <c r="AF155"/>
  <c r="BH155" s="1"/>
  <c r="BX155"/>
  <c r="AD160"/>
  <c r="AB160"/>
  <c r="AC160"/>
  <c r="AA160"/>
  <c r="Z160"/>
  <c r="BS160"/>
  <c r="BT160" s="1"/>
  <c r="AE160"/>
  <c r="BQ160"/>
  <c r="T160"/>
  <c r="BU160"/>
  <c r="AS160" s="1"/>
  <c r="BY160"/>
  <c r="BZ160" s="1"/>
  <c r="CA111"/>
  <c r="BW111"/>
  <c r="BY110"/>
  <c r="BZ110" s="1"/>
  <c r="BU110"/>
  <c r="AS110" s="1"/>
  <c r="BW110"/>
  <c r="CA110"/>
  <c r="Z108"/>
  <c r="AB108"/>
  <c r="AC108"/>
  <c r="AA108"/>
  <c r="AD108"/>
  <c r="AE108"/>
  <c r="K106"/>
  <c r="AR106"/>
  <c r="BX106"/>
  <c r="AP106"/>
  <c r="L106"/>
  <c r="AF106"/>
  <c r="N106" s="1"/>
  <c r="J106"/>
  <c r="BU106"/>
  <c r="AS106" s="1"/>
  <c r="BY106"/>
  <c r="BZ106" s="1"/>
  <c r="AE103"/>
  <c r="AB103"/>
  <c r="AC103"/>
  <c r="Z103"/>
  <c r="AD103"/>
  <c r="AA103"/>
  <c r="BU104"/>
  <c r="AS104" s="1"/>
  <c r="BY104"/>
  <c r="BZ104" s="1"/>
  <c r="T105"/>
  <c r="BS105"/>
  <c r="BT105" s="1"/>
  <c r="BQ105"/>
  <c r="BR105" s="1"/>
  <c r="AB104"/>
  <c r="AC104"/>
  <c r="AA104"/>
  <c r="AE104"/>
  <c r="Z104"/>
  <c r="AD104"/>
  <c r="CA90"/>
  <c r="BW90"/>
  <c r="AB39"/>
  <c r="AE39"/>
  <c r="AD39"/>
  <c r="AA39"/>
  <c r="AC39"/>
  <c r="Z39"/>
  <c r="AB92"/>
  <c r="Z92"/>
  <c r="AD92"/>
  <c r="AC92"/>
  <c r="AE92"/>
  <c r="AA92"/>
  <c r="AR84"/>
  <c r="T84"/>
  <c r="BS84"/>
  <c r="BT84" s="1"/>
  <c r="BQ84"/>
  <c r="BR84" s="1"/>
  <c r="BQ90"/>
  <c r="BR90" s="1"/>
  <c r="BS90"/>
  <c r="BT90" s="1"/>
  <c r="T90"/>
  <c r="AB73"/>
  <c r="AE73"/>
  <c r="AA73"/>
  <c r="Z73"/>
  <c r="AC73"/>
  <c r="AD73"/>
  <c r="AE54"/>
  <c r="Z54"/>
  <c r="AA54"/>
  <c r="AC54"/>
  <c r="AB54"/>
  <c r="AD54"/>
  <c r="Z87"/>
  <c r="AE87"/>
  <c r="AA87"/>
  <c r="AC87"/>
  <c r="AD87"/>
  <c r="AB87"/>
  <c r="AB98"/>
  <c r="Z98"/>
  <c r="AE98"/>
  <c r="AC98"/>
  <c r="AD98"/>
  <c r="AA98"/>
  <c r="AC65"/>
  <c r="AD65"/>
  <c r="AB65"/>
  <c r="AE65"/>
  <c r="AA65"/>
  <c r="Z65"/>
  <c r="AE83"/>
  <c r="AC83"/>
  <c r="AA83"/>
  <c r="AD83"/>
  <c r="AB83"/>
  <c r="Z83"/>
  <c r="AA53"/>
  <c r="AB53"/>
  <c r="Z53"/>
  <c r="AE53"/>
  <c r="AC53"/>
  <c r="AD53"/>
  <c r="CA97"/>
  <c r="BW97"/>
  <c r="AP85"/>
  <c r="BY85"/>
  <c r="BZ85" s="1"/>
  <c r="BU85"/>
  <c r="AQ85" s="1"/>
  <c r="AF75"/>
  <c r="K75"/>
  <c r="AP75"/>
  <c r="J75"/>
  <c r="N75"/>
  <c r="BX75"/>
  <c r="AR75"/>
  <c r="L75"/>
  <c r="AC67"/>
  <c r="AB67"/>
  <c r="AD67"/>
  <c r="AE67"/>
  <c r="AA67"/>
  <c r="Z67"/>
  <c r="AC89"/>
  <c r="Z89"/>
  <c r="AB89"/>
  <c r="AD89"/>
  <c r="AE89"/>
  <c r="AA89"/>
  <c r="AC40"/>
  <c r="AA40"/>
  <c r="AB40"/>
  <c r="AD40"/>
  <c r="AE40"/>
  <c r="Z40"/>
  <c r="BU94"/>
  <c r="AS94" s="1"/>
  <c r="BY94"/>
  <c r="BZ94" s="1"/>
  <c r="BQ96"/>
  <c r="BR96" s="1"/>
  <c r="BY96"/>
  <c r="BZ96" s="1"/>
  <c r="BU96"/>
  <c r="AS96" s="1"/>
  <c r="AD42"/>
  <c r="AA42"/>
  <c r="Z42"/>
  <c r="AB42"/>
  <c r="AE42"/>
  <c r="AC42"/>
  <c r="AB46"/>
  <c r="AD46"/>
  <c r="Z46"/>
  <c r="AC46"/>
  <c r="AE46"/>
  <c r="AA46"/>
  <c r="BU67"/>
  <c r="BK67" s="1"/>
  <c r="BY67"/>
  <c r="BZ67" s="1"/>
  <c r="AB48"/>
  <c r="AC48"/>
  <c r="AD48"/>
  <c r="AA48"/>
  <c r="Z48"/>
  <c r="AE48"/>
  <c r="AA68"/>
  <c r="AD68"/>
  <c r="AB68"/>
  <c r="Z68"/>
  <c r="AC68"/>
  <c r="AE68"/>
  <c r="AC95"/>
  <c r="AD95"/>
  <c r="Z95"/>
  <c r="AE95"/>
  <c r="AA95"/>
  <c r="AB95"/>
  <c r="CA80"/>
  <c r="BW80"/>
  <c r="AD93"/>
  <c r="AC93"/>
  <c r="AE93"/>
  <c r="Z93"/>
  <c r="AA93"/>
  <c r="AB93"/>
  <c r="AF73"/>
  <c r="BH73" s="1"/>
  <c r="L73"/>
  <c r="BX73"/>
  <c r="K73"/>
  <c r="AP73"/>
  <c r="J73"/>
  <c r="BW66"/>
  <c r="CA66"/>
  <c r="AE36"/>
  <c r="AA36"/>
  <c r="AD36"/>
  <c r="Z36"/>
  <c r="AC36"/>
  <c r="AB36"/>
  <c r="BY57"/>
  <c r="BZ57" s="1"/>
  <c r="BU57"/>
  <c r="AS57" s="1"/>
  <c r="BS83"/>
  <c r="BT83" s="1"/>
  <c r="BU83"/>
  <c r="AS83" s="1"/>
  <c r="BY83"/>
  <c r="BZ83" s="1"/>
  <c r="AP99"/>
  <c r="BU99"/>
  <c r="AS99" s="1"/>
  <c r="BY99"/>
  <c r="BZ99" s="1"/>
  <c r="T59"/>
  <c r="BS59"/>
  <c r="BT59" s="1"/>
  <c r="BQ59"/>
  <c r="BR59" s="1"/>
  <c r="CA87"/>
  <c r="BW87"/>
  <c r="BY100"/>
  <c r="BZ100" s="1"/>
  <c r="BU100"/>
  <c r="AQ100" s="1"/>
  <c r="AE41"/>
  <c r="AA41"/>
  <c r="AB41"/>
  <c r="Z41"/>
  <c r="AD41"/>
  <c r="AC41"/>
  <c r="CA86"/>
  <c r="BW86"/>
  <c r="BY95"/>
  <c r="BZ95" s="1"/>
  <c r="BU95"/>
  <c r="AS95" s="1"/>
  <c r="AR87"/>
  <c r="BS87"/>
  <c r="BT87" s="1"/>
  <c r="T87"/>
  <c r="BQ87"/>
  <c r="BR87" s="1"/>
  <c r="BQ74"/>
  <c r="BR74" s="1"/>
  <c r="BU74"/>
  <c r="BK74" s="1"/>
  <c r="BY74"/>
  <c r="BZ74" s="1"/>
  <c r="CA63"/>
  <c r="BW63"/>
  <c r="BQ97"/>
  <c r="BR97" s="1"/>
  <c r="BY97"/>
  <c r="BZ97" s="1"/>
  <c r="BU97"/>
  <c r="AQ97" s="1"/>
  <c r="AB66"/>
  <c r="AC66"/>
  <c r="Z66"/>
  <c r="AD66"/>
  <c r="AA66"/>
  <c r="AE66"/>
  <c r="AB77"/>
  <c r="Z77"/>
  <c r="AE77"/>
  <c r="AA77"/>
  <c r="AD77"/>
  <c r="AC77"/>
  <c r="BY71"/>
  <c r="BZ71" s="1"/>
  <c r="BU71"/>
  <c r="AQ71" s="1"/>
  <c r="T68"/>
  <c r="BQ68"/>
  <c r="BR68" s="1"/>
  <c r="BS68"/>
  <c r="BT68" s="1"/>
  <c r="AF97"/>
  <c r="N97" s="1"/>
  <c r="J97"/>
  <c r="AR97"/>
  <c r="BX97"/>
  <c r="L97"/>
  <c r="AP97"/>
  <c r="K97"/>
  <c r="AR42"/>
  <c r="AP42"/>
  <c r="L42"/>
  <c r="K42"/>
  <c r="BX42"/>
  <c r="J42"/>
  <c r="AF42"/>
  <c r="BS75"/>
  <c r="BT75" s="1"/>
  <c r="BU75"/>
  <c r="AS75" s="1"/>
  <c r="BY75"/>
  <c r="BZ75" s="1"/>
  <c r="AE69"/>
  <c r="Z69"/>
  <c r="AC69"/>
  <c r="AB69"/>
  <c r="AA69"/>
  <c r="AD69"/>
  <c r="AE33"/>
  <c r="Z33"/>
  <c r="AB33"/>
  <c r="AA33"/>
  <c r="AD33"/>
  <c r="AC33"/>
  <c r="BW56"/>
  <c r="CA56"/>
  <c r="T58"/>
  <c r="BQ58"/>
  <c r="BR58" s="1"/>
  <c r="BS58"/>
  <c r="BT58" s="1"/>
  <c r="BW52"/>
  <c r="CA52"/>
  <c r="BW70"/>
  <c r="CA70"/>
  <c r="BW79"/>
  <c r="CA79"/>
  <c r="BW58"/>
  <c r="CA58"/>
  <c r="BU68"/>
  <c r="AS68" s="1"/>
  <c r="BY68"/>
  <c r="BZ68" s="1"/>
  <c r="BW68"/>
  <c r="CA68"/>
  <c r="BU55"/>
  <c r="AQ55" s="1"/>
  <c r="BY55"/>
  <c r="BZ55" s="1"/>
  <c r="T61"/>
  <c r="BQ61"/>
  <c r="BR61" s="1"/>
  <c r="BS61"/>
  <c r="BT61" s="1"/>
  <c r="CA73"/>
  <c r="BW73"/>
  <c r="BY51"/>
  <c r="BZ51" s="1"/>
  <c r="BU51"/>
  <c r="BK51" s="1"/>
  <c r="T56"/>
  <c r="BQ56"/>
  <c r="BR56" s="1"/>
  <c r="AF61"/>
  <c r="N61" s="1"/>
  <c r="J61"/>
  <c r="L61"/>
  <c r="BX61"/>
  <c r="K61"/>
  <c r="AP61"/>
  <c r="BU76"/>
  <c r="AS76" s="1"/>
  <c r="BY76"/>
  <c r="BZ76" s="1"/>
  <c r="BW59"/>
  <c r="CA59"/>
  <c r="BU53"/>
  <c r="AS53" s="1"/>
  <c r="BY53"/>
  <c r="BZ53" s="1"/>
  <c r="BQ60"/>
  <c r="BR60" s="1"/>
  <c r="BS60"/>
  <c r="BT60" s="1"/>
  <c r="T60"/>
  <c r="AF53"/>
  <c r="BH53" s="1"/>
  <c r="K53"/>
  <c r="BX53"/>
  <c r="J53"/>
  <c r="L53"/>
  <c r="AP53"/>
  <c r="T55"/>
  <c r="BS55"/>
  <c r="BQ55"/>
  <c r="BR55" s="1"/>
  <c r="BY52"/>
  <c r="BZ52" s="1"/>
  <c r="BU52"/>
  <c r="AQ52" s="1"/>
  <c r="AF51"/>
  <c r="BJ51" s="1"/>
  <c r="BX51"/>
  <c r="AP51"/>
  <c r="J51"/>
  <c r="K51"/>
  <c r="L51"/>
  <c r="BY66"/>
  <c r="BZ66" s="1"/>
  <c r="BU66"/>
  <c r="BI66" s="1"/>
  <c r="BS49"/>
  <c r="BT49" s="1"/>
  <c r="T49"/>
  <c r="BQ49"/>
  <c r="BR49" s="1"/>
  <c r="BY49"/>
  <c r="BZ49" s="1"/>
  <c r="BU49"/>
  <c r="AS49" s="1"/>
  <c r="CA49"/>
  <c r="BW49"/>
  <c r="BY48"/>
  <c r="BZ48" s="1"/>
  <c r="BU48"/>
  <c r="AS48" s="1"/>
  <c r="BW48"/>
  <c r="CA48"/>
  <c r="BW41"/>
  <c r="CA41"/>
  <c r="T39"/>
  <c r="BS39"/>
  <c r="BT39" s="1"/>
  <c r="BQ39"/>
  <c r="BR39" s="1"/>
  <c r="BW36"/>
  <c r="CA36"/>
  <c r="BY39"/>
  <c r="BZ39" s="1"/>
  <c r="BU39"/>
  <c r="AS39" s="1"/>
  <c r="AF33"/>
  <c r="BH33" s="1"/>
  <c r="BX33"/>
  <c r="K33"/>
  <c r="J33"/>
  <c r="L33"/>
  <c r="AP33"/>
  <c r="AR33"/>
  <c r="BS31"/>
  <c r="BT31" s="1"/>
  <c r="BQ31"/>
  <c r="BR31" s="1"/>
  <c r="T31"/>
  <c r="BY40"/>
  <c r="BZ40" s="1"/>
  <c r="BU40"/>
  <c r="AS40" s="1"/>
  <c r="BQ41"/>
  <c r="BR41" s="1"/>
  <c r="BS41"/>
  <c r="BT41" s="1"/>
  <c r="T41"/>
  <c r="AF43"/>
  <c r="BJ43" s="1"/>
  <c r="L43"/>
  <c r="BX43"/>
  <c r="AP43"/>
  <c r="N43"/>
  <c r="K43"/>
  <c r="J43"/>
  <c r="AR43"/>
  <c r="BH43"/>
  <c r="BW42"/>
  <c r="CA42"/>
  <c r="AF44"/>
  <c r="BX44"/>
  <c r="AR44"/>
  <c r="K44"/>
  <c r="AP44"/>
  <c r="J44"/>
  <c r="L44"/>
  <c r="AF30"/>
  <c r="AP30"/>
  <c r="BX30"/>
  <c r="K30"/>
  <c r="L30"/>
  <c r="J30"/>
  <c r="AR30"/>
  <c r="T28"/>
  <c r="BS28"/>
  <c r="BT28" s="1"/>
  <c r="BQ28"/>
  <c r="BR28" s="1"/>
  <c r="AD27"/>
  <c r="AE27"/>
  <c r="AA27"/>
  <c r="AB27"/>
  <c r="AC27"/>
  <c r="Z27"/>
  <c r="BI148"/>
  <c r="Z135"/>
  <c r="BK135"/>
  <c r="BI144"/>
  <c r="AQ125"/>
  <c r="AQ124"/>
  <c r="BK124"/>
  <c r="BQ147"/>
  <c r="BR147" s="1"/>
  <c r="BS113"/>
  <c r="BT113" s="1"/>
  <c r="AR73"/>
  <c r="BV372"/>
  <c r="Z128"/>
  <c r="AE128"/>
  <c r="AQ157"/>
  <c r="AQ126"/>
  <c r="AE152"/>
  <c r="AA155"/>
  <c r="AE155"/>
  <c r="BI165"/>
  <c r="BI163"/>
  <c r="Z159"/>
  <c r="AE159"/>
  <c r="AB159"/>
  <c r="J15" i="37" l="1"/>
  <c r="I15"/>
  <c r="J17"/>
  <c r="I17"/>
  <c r="J49"/>
  <c r="I49"/>
  <c r="J46"/>
  <c r="I46"/>
  <c r="J9"/>
  <c r="I9"/>
  <c r="J19"/>
  <c r="I19"/>
  <c r="J45"/>
  <c r="I45"/>
  <c r="J13"/>
  <c r="I13"/>
  <c r="J32"/>
  <c r="I32"/>
  <c r="J11"/>
  <c r="I11"/>
  <c r="J24"/>
  <c r="I24"/>
  <c r="J29"/>
  <c r="I29"/>
  <c r="J43"/>
  <c r="I43"/>
  <c r="J48"/>
  <c r="I48"/>
  <c r="J20"/>
  <c r="I20"/>
  <c r="J14"/>
  <c r="I14"/>
  <c r="J35"/>
  <c r="I35"/>
  <c r="J50"/>
  <c r="I50"/>
  <c r="J8"/>
  <c r="I8"/>
  <c r="J22"/>
  <c r="I22"/>
  <c r="J38"/>
  <c r="I38"/>
  <c r="J44"/>
  <c r="I44"/>
  <c r="J18"/>
  <c r="I18"/>
  <c r="J39"/>
  <c r="I39"/>
  <c r="J34"/>
  <c r="I34"/>
  <c r="J12"/>
  <c r="I12"/>
  <c r="J21"/>
  <c r="I21"/>
  <c r="J27"/>
  <c r="I27"/>
  <c r="J10"/>
  <c r="I10"/>
  <c r="J23"/>
  <c r="I23"/>
  <c r="J16"/>
  <c r="I16"/>
  <c r="J40"/>
  <c r="I40"/>
  <c r="J42"/>
  <c r="I42"/>
  <c r="J37"/>
  <c r="I37"/>
  <c r="J26"/>
  <c r="I26"/>
  <c r="J25"/>
  <c r="I25"/>
  <c r="J28"/>
  <c r="I28"/>
  <c r="J47"/>
  <c r="I47"/>
  <c r="J36"/>
  <c r="I36"/>
  <c r="J31"/>
  <c r="I31"/>
  <c r="J51"/>
  <c r="I51"/>
  <c r="J41"/>
  <c r="I41"/>
  <c r="J33"/>
  <c r="I33"/>
  <c r="J30"/>
  <c r="I30"/>
  <c r="AQ155" i="4"/>
  <c r="AO155"/>
  <c r="BK155"/>
  <c r="BI155"/>
  <c r="M136"/>
  <c r="AI136" s="1"/>
  <c r="M160"/>
  <c r="AG160" s="1"/>
  <c r="CC250"/>
  <c r="A250" s="1"/>
  <c r="M142"/>
  <c r="M110"/>
  <c r="AJ110" s="1"/>
  <c r="M128"/>
  <c r="AH128" s="1"/>
  <c r="BG155"/>
  <c r="AO116"/>
  <c r="AZ116"/>
  <c r="AS50"/>
  <c r="AS37"/>
  <c r="AS67"/>
  <c r="AS151"/>
  <c r="AS61"/>
  <c r="AS44"/>
  <c r="AS47"/>
  <c r="AS41"/>
  <c r="BI114"/>
  <c r="AS114"/>
  <c r="N152"/>
  <c r="AY152" s="1"/>
  <c r="AS153"/>
  <c r="AS54"/>
  <c r="AS65"/>
  <c r="AS100"/>
  <c r="AS91"/>
  <c r="AS128"/>
  <c r="AS32"/>
  <c r="AS38"/>
  <c r="AS46"/>
  <c r="AS43"/>
  <c r="AS66"/>
  <c r="AS52"/>
  <c r="AS71"/>
  <c r="AS80"/>
  <c r="AS101"/>
  <c r="AS98"/>
  <c r="AS92"/>
  <c r="AS107"/>
  <c r="AS87"/>
  <c r="AS105"/>
  <c r="N164"/>
  <c r="AY164" s="1"/>
  <c r="M158"/>
  <c r="AI158" s="1"/>
  <c r="BD164"/>
  <c r="AS27"/>
  <c r="AS33"/>
  <c r="AS30"/>
  <c r="AS69"/>
  <c r="AS89"/>
  <c r="AS78"/>
  <c r="AS73"/>
  <c r="AS102"/>
  <c r="AS112"/>
  <c r="AS115"/>
  <c r="AS55"/>
  <c r="AS56"/>
  <c r="AS90"/>
  <c r="AS163"/>
  <c r="BK120"/>
  <c r="AS120"/>
  <c r="BJ152"/>
  <c r="BJ164"/>
  <c r="AS129"/>
  <c r="AS74"/>
  <c r="AS51"/>
  <c r="AS85"/>
  <c r="AS97"/>
  <c r="AS143"/>
  <c r="AS164"/>
  <c r="AS29"/>
  <c r="AS34"/>
  <c r="AS82"/>
  <c r="AS84"/>
  <c r="BJ154"/>
  <c r="N165"/>
  <c r="BB165" s="1"/>
  <c r="N154"/>
  <c r="AZ154" s="1"/>
  <c r="M120"/>
  <c r="AI120" s="1"/>
  <c r="BK164"/>
  <c r="N144"/>
  <c r="BA144" s="1"/>
  <c r="M118"/>
  <c r="AG118" s="1"/>
  <c r="BI164"/>
  <c r="AQ164"/>
  <c r="M148"/>
  <c r="AJ148" s="1"/>
  <c r="BD144"/>
  <c r="BJ144"/>
  <c r="M147"/>
  <c r="AG147" s="1"/>
  <c r="M161"/>
  <c r="AH161" s="1"/>
  <c r="BD161"/>
  <c r="BJ165"/>
  <c r="BH153"/>
  <c r="BH165"/>
  <c r="BJ153"/>
  <c r="BD163"/>
  <c r="AQ163"/>
  <c r="BJ161"/>
  <c r="M153"/>
  <c r="AH153" s="1"/>
  <c r="AO165"/>
  <c r="N83"/>
  <c r="AZ83" s="1"/>
  <c r="M162"/>
  <c r="AG162" s="1"/>
  <c r="BH93"/>
  <c r="N139"/>
  <c r="BB139" s="1"/>
  <c r="AO124"/>
  <c r="E167"/>
  <c r="D167"/>
  <c r="F168"/>
  <c r="H168"/>
  <c r="S168" s="1"/>
  <c r="G168"/>
  <c r="H167"/>
  <c r="S167" s="1"/>
  <c r="G167"/>
  <c r="F167"/>
  <c r="I167"/>
  <c r="A167" s="1"/>
  <c r="D168"/>
  <c r="O167"/>
  <c r="BJ139"/>
  <c r="BG148"/>
  <c r="BK166"/>
  <c r="BJ156"/>
  <c r="BJ138"/>
  <c r="BD139"/>
  <c r="BI166"/>
  <c r="M164"/>
  <c r="AI164" s="1"/>
  <c r="BJ142"/>
  <c r="M131"/>
  <c r="AJ131" s="1"/>
  <c r="BG118"/>
  <c r="N161"/>
  <c r="AZ161" s="1"/>
  <c r="N157"/>
  <c r="BA157" s="1"/>
  <c r="N127"/>
  <c r="BB127" s="1"/>
  <c r="BJ116"/>
  <c r="BH116"/>
  <c r="BH127"/>
  <c r="M165"/>
  <c r="AI165" s="1"/>
  <c r="AI119"/>
  <c r="BA152"/>
  <c r="BJ127"/>
  <c r="N85"/>
  <c r="AY85" s="1"/>
  <c r="BG131"/>
  <c r="AY116"/>
  <c r="BJ160"/>
  <c r="BK130"/>
  <c r="BH159"/>
  <c r="BH160"/>
  <c r="M163"/>
  <c r="AJ163" s="1"/>
  <c r="BH166"/>
  <c r="BD116"/>
  <c r="E168"/>
  <c r="BH136"/>
  <c r="M140"/>
  <c r="AH140" s="1"/>
  <c r="N162"/>
  <c r="AY162" s="1"/>
  <c r="AG124"/>
  <c r="N142"/>
  <c r="AY142" s="1"/>
  <c r="BB160"/>
  <c r="BD142"/>
  <c r="BD122"/>
  <c r="AO125"/>
  <c r="BJ159"/>
  <c r="N166"/>
  <c r="BB166" s="1"/>
  <c r="AZ159"/>
  <c r="AO137"/>
  <c r="BD136"/>
  <c r="BH158"/>
  <c r="M133"/>
  <c r="AJ133" s="1"/>
  <c r="M152"/>
  <c r="AG152" s="1"/>
  <c r="BD166"/>
  <c r="N128"/>
  <c r="BB128" s="1"/>
  <c r="AY137"/>
  <c r="BR164"/>
  <c r="AO164" s="1"/>
  <c r="AO135"/>
  <c r="BG135"/>
  <c r="BR160"/>
  <c r="BG160" s="1"/>
  <c r="AY160"/>
  <c r="AO163"/>
  <c r="BG163"/>
  <c r="BJ90"/>
  <c r="BH90"/>
  <c r="BA160"/>
  <c r="M166"/>
  <c r="M159"/>
  <c r="AG159" s="1"/>
  <c r="BH163"/>
  <c r="N163"/>
  <c r="AY159"/>
  <c r="BJ163"/>
  <c r="BD162"/>
  <c r="BI135"/>
  <c r="BJ162"/>
  <c r="BD160"/>
  <c r="N90"/>
  <c r="AZ90" s="1"/>
  <c r="AQ135"/>
  <c r="BK152"/>
  <c r="BD159"/>
  <c r="AQ120"/>
  <c r="BD152"/>
  <c r="BA159"/>
  <c r="BB159"/>
  <c r="AQ128"/>
  <c r="BJ112"/>
  <c r="BG126"/>
  <c r="AQ141"/>
  <c r="BK128"/>
  <c r="M145"/>
  <c r="AJ145" s="1"/>
  <c r="BD41"/>
  <c r="BI141"/>
  <c r="BI120"/>
  <c r="N156"/>
  <c r="BA156" s="1"/>
  <c r="BD149"/>
  <c r="N136"/>
  <c r="AY136" s="1"/>
  <c r="N138"/>
  <c r="BB138" s="1"/>
  <c r="AO141"/>
  <c r="M122"/>
  <c r="AI122" s="1"/>
  <c r="AO127"/>
  <c r="M157"/>
  <c r="AJ157" s="1"/>
  <c r="M144"/>
  <c r="AJ144" s="1"/>
  <c r="AZ36"/>
  <c r="BG166"/>
  <c r="BD128"/>
  <c r="BJ128"/>
  <c r="AQ153"/>
  <c r="M127"/>
  <c r="AJ127" s="1"/>
  <c r="N145"/>
  <c r="AZ145" s="1"/>
  <c r="BH133"/>
  <c r="M132"/>
  <c r="AI132" s="1"/>
  <c r="BG120"/>
  <c r="BG119"/>
  <c r="AG125"/>
  <c r="AO166"/>
  <c r="BK92"/>
  <c r="BI153"/>
  <c r="BH145"/>
  <c r="N133"/>
  <c r="BB133" s="1"/>
  <c r="BD120"/>
  <c r="BD134"/>
  <c r="AQ166"/>
  <c r="BD133"/>
  <c r="N118"/>
  <c r="BA118" s="1"/>
  <c r="M156"/>
  <c r="AG156" s="1"/>
  <c r="BD132"/>
  <c r="N132"/>
  <c r="AY132" s="1"/>
  <c r="BB137"/>
  <c r="BD153"/>
  <c r="M116"/>
  <c r="AG116" s="1"/>
  <c r="M149"/>
  <c r="AJ149" s="1"/>
  <c r="M138"/>
  <c r="AI138" s="1"/>
  <c r="AO120"/>
  <c r="BK141"/>
  <c r="BI152"/>
  <c r="BD79"/>
  <c r="BA137"/>
  <c r="N149"/>
  <c r="AZ149" s="1"/>
  <c r="BH132"/>
  <c r="BD157"/>
  <c r="BJ158"/>
  <c r="AQ129"/>
  <c r="AQ152"/>
  <c r="BH149"/>
  <c r="BJ157"/>
  <c r="N158"/>
  <c r="AZ158" s="1"/>
  <c r="BD131"/>
  <c r="BD150"/>
  <c r="M137"/>
  <c r="AH137" s="1"/>
  <c r="AO153"/>
  <c r="BG141"/>
  <c r="N134"/>
  <c r="BB134" s="1"/>
  <c r="BH134"/>
  <c r="BH140"/>
  <c r="N92"/>
  <c r="BB92" s="1"/>
  <c r="BI65"/>
  <c r="BB140"/>
  <c r="BJ140"/>
  <c r="N131"/>
  <c r="AY131" s="1"/>
  <c r="BD140"/>
  <c r="BJ131"/>
  <c r="BH146"/>
  <c r="BG153"/>
  <c r="BI78"/>
  <c r="BH156"/>
  <c r="N150"/>
  <c r="BA150" s="1"/>
  <c r="BH118"/>
  <c r="BJ118"/>
  <c r="BH122"/>
  <c r="M134"/>
  <c r="AG134" s="1"/>
  <c r="N122"/>
  <c r="AZ122" s="1"/>
  <c r="AY36"/>
  <c r="BB115"/>
  <c r="BJ35"/>
  <c r="AY29"/>
  <c r="BK78"/>
  <c r="BI61"/>
  <c r="AO158"/>
  <c r="BG158"/>
  <c r="BD65"/>
  <c r="AQ91"/>
  <c r="BJ36"/>
  <c r="BG154"/>
  <c r="AJ115"/>
  <c r="AZ137"/>
  <c r="AO149"/>
  <c r="BG143"/>
  <c r="AO123"/>
  <c r="M150"/>
  <c r="AH150" s="1"/>
  <c r="BG149"/>
  <c r="AY121"/>
  <c r="BF121" s="1"/>
  <c r="BJ146"/>
  <c r="AQ31"/>
  <c r="BB37"/>
  <c r="AO159"/>
  <c r="AQ44"/>
  <c r="BB114"/>
  <c r="M123"/>
  <c r="AG123" s="1"/>
  <c r="N146"/>
  <c r="BA146" s="1"/>
  <c r="AO122"/>
  <c r="AO133"/>
  <c r="AJ124"/>
  <c r="BK122"/>
  <c r="AZ147"/>
  <c r="AO154"/>
  <c r="BJ48"/>
  <c r="AO132"/>
  <c r="BJ92"/>
  <c r="BH147"/>
  <c r="AQ54"/>
  <c r="AQ86"/>
  <c r="BJ103"/>
  <c r="AH125"/>
  <c r="BG142"/>
  <c r="BD147"/>
  <c r="BB121"/>
  <c r="AG142"/>
  <c r="BJ65"/>
  <c r="BK86"/>
  <c r="BJ147"/>
  <c r="AH115"/>
  <c r="BG114"/>
  <c r="BT158"/>
  <c r="BK28"/>
  <c r="BK87"/>
  <c r="AZ48"/>
  <c r="BJ151"/>
  <c r="BG122"/>
  <c r="BK114"/>
  <c r="BI115"/>
  <c r="AY114"/>
  <c r="BD137"/>
  <c r="BJ137"/>
  <c r="BR157"/>
  <c r="BI60"/>
  <c r="BD105"/>
  <c r="AQ114"/>
  <c r="AO114"/>
  <c r="AZ114"/>
  <c r="BA106"/>
  <c r="AO129"/>
  <c r="BH137"/>
  <c r="M146"/>
  <c r="AI146" s="1"/>
  <c r="M151"/>
  <c r="AI151" s="1"/>
  <c r="BD114"/>
  <c r="AQ41"/>
  <c r="BK60"/>
  <c r="BD112"/>
  <c r="BJ108"/>
  <c r="BD108"/>
  <c r="BG129"/>
  <c r="AH124"/>
  <c r="N123"/>
  <c r="AY123" s="1"/>
  <c r="BI28"/>
  <c r="BD30"/>
  <c r="BJ41"/>
  <c r="BJ55"/>
  <c r="AZ112"/>
  <c r="AO138"/>
  <c r="AO130"/>
  <c r="AO156"/>
  <c r="BD130"/>
  <c r="BD123"/>
  <c r="BH123"/>
  <c r="AI124"/>
  <c r="AQ60"/>
  <c r="BJ68"/>
  <c r="AQ87"/>
  <c r="BK105"/>
  <c r="BB112"/>
  <c r="BG133"/>
  <c r="BJ100"/>
  <c r="AO115"/>
  <c r="BG130"/>
  <c r="BI130"/>
  <c r="AQ130"/>
  <c r="BH126"/>
  <c r="M32"/>
  <c r="AG32" s="1"/>
  <c r="N105"/>
  <c r="BA105" s="1"/>
  <c r="M126"/>
  <c r="AG126" s="1"/>
  <c r="N151"/>
  <c r="BB151" s="1"/>
  <c r="M117"/>
  <c r="AG117" s="1"/>
  <c r="M107"/>
  <c r="AI107" s="1"/>
  <c r="AO150"/>
  <c r="M143"/>
  <c r="AH143" s="1"/>
  <c r="BH150"/>
  <c r="AY88"/>
  <c r="AY107"/>
  <c r="AZ129"/>
  <c r="BH86"/>
  <c r="M113"/>
  <c r="AG113" s="1"/>
  <c r="BH106"/>
  <c r="M155"/>
  <c r="AI155" s="1"/>
  <c r="BD129"/>
  <c r="AI130"/>
  <c r="AG130"/>
  <c r="AQ133"/>
  <c r="BI133"/>
  <c r="BK133"/>
  <c r="BI56"/>
  <c r="AZ32"/>
  <c r="BJ45"/>
  <c r="BJ88"/>
  <c r="AJ139"/>
  <c r="BK115"/>
  <c r="AO143"/>
  <c r="BG132"/>
  <c r="N108"/>
  <c r="AY108" s="1"/>
  <c r="BI151"/>
  <c r="BG150"/>
  <c r="AZ115"/>
  <c r="M141"/>
  <c r="AI141" s="1"/>
  <c r="BB129"/>
  <c r="AJ119"/>
  <c r="BI132"/>
  <c r="BK132"/>
  <c r="AQ132"/>
  <c r="N120"/>
  <c r="BJ120"/>
  <c r="AQ149"/>
  <c r="BI149"/>
  <c r="BK149"/>
  <c r="AQ122"/>
  <c r="BI122"/>
  <c r="BD44"/>
  <c r="BI31"/>
  <c r="BJ59"/>
  <c r="BA88"/>
  <c r="AH139"/>
  <c r="M111"/>
  <c r="AH111" s="1"/>
  <c r="BH39"/>
  <c r="BD151"/>
  <c r="AQ151"/>
  <c r="AY115"/>
  <c r="AI142"/>
  <c r="BD40"/>
  <c r="BK31"/>
  <c r="BJ39"/>
  <c r="AQ143"/>
  <c r="BJ40"/>
  <c r="BG115"/>
  <c r="BJ107"/>
  <c r="BK44"/>
  <c r="AJ125"/>
  <c r="BI143"/>
  <c r="BH120"/>
  <c r="BA110"/>
  <c r="BH107"/>
  <c r="BA129"/>
  <c r="BB116"/>
  <c r="AH130"/>
  <c r="BA112"/>
  <c r="BH105"/>
  <c r="BB107"/>
  <c r="AJ130"/>
  <c r="AJ142"/>
  <c r="AZ110"/>
  <c r="BH110"/>
  <c r="AZ107"/>
  <c r="AG119"/>
  <c r="AH119"/>
  <c r="M106"/>
  <c r="AH106" s="1"/>
  <c r="AG105"/>
  <c r="N111"/>
  <c r="AZ111" s="1"/>
  <c r="M135"/>
  <c r="BA116"/>
  <c r="AH142"/>
  <c r="AY143"/>
  <c r="BA143"/>
  <c r="AZ143"/>
  <c r="BB143"/>
  <c r="BD145"/>
  <c r="BR134"/>
  <c r="BR146"/>
  <c r="AG129"/>
  <c r="AH129"/>
  <c r="AI129"/>
  <c r="AJ129"/>
  <c r="AJ105"/>
  <c r="AZ106"/>
  <c r="N117"/>
  <c r="BD107"/>
  <c r="M109"/>
  <c r="BA109"/>
  <c r="BD109"/>
  <c r="BD111"/>
  <c r="BD138"/>
  <c r="BA115"/>
  <c r="M154"/>
  <c r="BA140"/>
  <c r="BD155"/>
  <c r="BJ155"/>
  <c r="BT152"/>
  <c r="BH143"/>
  <c r="BJ143"/>
  <c r="BD143"/>
  <c r="AG114"/>
  <c r="AI114"/>
  <c r="AH114"/>
  <c r="AJ114"/>
  <c r="BA124"/>
  <c r="AZ124"/>
  <c r="BB124"/>
  <c r="AY124"/>
  <c r="BA130"/>
  <c r="AZ130"/>
  <c r="AY130"/>
  <c r="BB130"/>
  <c r="AY106"/>
  <c r="BB110"/>
  <c r="BD110"/>
  <c r="BA107"/>
  <c r="AY109"/>
  <c r="BJ109"/>
  <c r="AY147"/>
  <c r="BA147"/>
  <c r="BD115"/>
  <c r="AI139"/>
  <c r="AY140"/>
  <c r="AG139"/>
  <c r="AY129"/>
  <c r="BD117"/>
  <c r="BJ117"/>
  <c r="BG121"/>
  <c r="BD121"/>
  <c r="BD135"/>
  <c r="BJ135"/>
  <c r="N125"/>
  <c r="BJ125"/>
  <c r="BD125"/>
  <c r="BB154"/>
  <c r="BJ148"/>
  <c r="BD148"/>
  <c r="BT146"/>
  <c r="N113"/>
  <c r="BH113"/>
  <c r="BJ113"/>
  <c r="N141"/>
  <c r="BJ141"/>
  <c r="AH121"/>
  <c r="AJ121"/>
  <c r="AI121"/>
  <c r="AG121"/>
  <c r="N126"/>
  <c r="BB126" s="1"/>
  <c r="AY112"/>
  <c r="AI105"/>
  <c r="AH105"/>
  <c r="BB106"/>
  <c r="BD106"/>
  <c r="AZ109"/>
  <c r="AI125"/>
  <c r="M112"/>
  <c r="BH112"/>
  <c r="M108"/>
  <c r="N148"/>
  <c r="BD154"/>
  <c r="BD113"/>
  <c r="BR136"/>
  <c r="BG140"/>
  <c r="AZ140"/>
  <c r="BA153"/>
  <c r="AZ153"/>
  <c r="BB153"/>
  <c r="AY153"/>
  <c r="AZ119"/>
  <c r="AY119"/>
  <c r="BA119"/>
  <c r="BB119"/>
  <c r="N155"/>
  <c r="BJ106"/>
  <c r="AY110"/>
  <c r="BH111"/>
  <c r="N135"/>
  <c r="BB147"/>
  <c r="BD126"/>
  <c r="BD141"/>
  <c r="AI115"/>
  <c r="AG115"/>
  <c r="BA121"/>
  <c r="BH27"/>
  <c r="AZ59"/>
  <c r="M98"/>
  <c r="AI98" s="1"/>
  <c r="BH103"/>
  <c r="BI129"/>
  <c r="AQ28"/>
  <c r="BI41"/>
  <c r="BJ49"/>
  <c r="BD76"/>
  <c r="BD59"/>
  <c r="BD57"/>
  <c r="BD50"/>
  <c r="BJ94"/>
  <c r="BB59"/>
  <c r="BA27"/>
  <c r="BI30"/>
  <c r="AO144"/>
  <c r="AQ30"/>
  <c r="M53"/>
  <c r="AH53" s="1"/>
  <c r="BB61"/>
  <c r="BA59"/>
  <c r="BI112"/>
  <c r="AZ103"/>
  <c r="N30"/>
  <c r="AY30" s="1"/>
  <c r="N100"/>
  <c r="AZ100" s="1"/>
  <c r="BB103"/>
  <c r="N65"/>
  <c r="AY65" s="1"/>
  <c r="BH70"/>
  <c r="N95"/>
  <c r="BA95" s="1"/>
  <c r="M103"/>
  <c r="AJ103" s="1"/>
  <c r="M79"/>
  <c r="AH79" s="1"/>
  <c r="BH64"/>
  <c r="N64"/>
  <c r="BB64" s="1"/>
  <c r="N67"/>
  <c r="AY67" s="1"/>
  <c r="M74"/>
  <c r="AI74" s="1"/>
  <c r="AZ55"/>
  <c r="N96"/>
  <c r="AY96" s="1"/>
  <c r="M78"/>
  <c r="AI78" s="1"/>
  <c r="M81"/>
  <c r="AG81" s="1"/>
  <c r="BH95"/>
  <c r="M76"/>
  <c r="AG76" s="1"/>
  <c r="M45"/>
  <c r="AI45" s="1"/>
  <c r="N35"/>
  <c r="BB35" s="1"/>
  <c r="BJ31"/>
  <c r="N73"/>
  <c r="BA73" s="1"/>
  <c r="M86"/>
  <c r="AJ86" s="1"/>
  <c r="BD31"/>
  <c r="M33"/>
  <c r="AH33" s="1"/>
  <c r="BB93"/>
  <c r="N57"/>
  <c r="AY57" s="1"/>
  <c r="M65"/>
  <c r="AG65" s="1"/>
  <c r="M75"/>
  <c r="AI75" s="1"/>
  <c r="BH31"/>
  <c r="M51"/>
  <c r="AJ51" s="1"/>
  <c r="BD90"/>
  <c r="BD32"/>
  <c r="M31"/>
  <c r="AJ31" s="1"/>
  <c r="M41"/>
  <c r="AG41" s="1"/>
  <c r="BH78"/>
  <c r="M102"/>
  <c r="AG102" s="1"/>
  <c r="N38"/>
  <c r="AY38" s="1"/>
  <c r="M62"/>
  <c r="AH62" s="1"/>
  <c r="BA81"/>
  <c r="M91"/>
  <c r="AG91" s="1"/>
  <c r="M77"/>
  <c r="AI77" s="1"/>
  <c r="AY89"/>
  <c r="AZ89"/>
  <c r="AY28"/>
  <c r="BB28"/>
  <c r="AY55"/>
  <c r="BH28"/>
  <c r="N74"/>
  <c r="BA74" s="1"/>
  <c r="BD83"/>
  <c r="BJ83"/>
  <c r="BH102"/>
  <c r="M38"/>
  <c r="AI38" s="1"/>
  <c r="M59"/>
  <c r="AG59" s="1"/>
  <c r="BA45"/>
  <c r="M92"/>
  <c r="AH92" s="1"/>
  <c r="BH63"/>
  <c r="N70"/>
  <c r="BB70" s="1"/>
  <c r="AZ28"/>
  <c r="BJ28"/>
  <c r="M30"/>
  <c r="AG30" s="1"/>
  <c r="BD28"/>
  <c r="BH30"/>
  <c r="BH44"/>
  <c r="BK55"/>
  <c r="BH85"/>
  <c r="BJ93"/>
  <c r="BJ86"/>
  <c r="BH57"/>
  <c r="N102"/>
  <c r="BA102" s="1"/>
  <c r="M46"/>
  <c r="AH46" s="1"/>
  <c r="BD82"/>
  <c r="M84"/>
  <c r="AH84" s="1"/>
  <c r="BH104"/>
  <c r="N104"/>
  <c r="AY104" s="1"/>
  <c r="M36"/>
  <c r="AI36" s="1"/>
  <c r="BH96"/>
  <c r="BD89"/>
  <c r="BB31"/>
  <c r="N68"/>
  <c r="BB68" s="1"/>
  <c r="BH45"/>
  <c r="M48"/>
  <c r="AG48" s="1"/>
  <c r="BJ98"/>
  <c r="BH98"/>
  <c r="AZ39"/>
  <c r="AY39"/>
  <c r="BA39"/>
  <c r="BB98"/>
  <c r="AY98"/>
  <c r="BA98"/>
  <c r="BB45"/>
  <c r="BB39"/>
  <c r="M97"/>
  <c r="AG97" s="1"/>
  <c r="M44"/>
  <c r="AG44" s="1"/>
  <c r="N51"/>
  <c r="BA51" s="1"/>
  <c r="N58"/>
  <c r="BB58" s="1"/>
  <c r="BJ74"/>
  <c r="BH79"/>
  <c r="BH52"/>
  <c r="M60"/>
  <c r="AG60" s="1"/>
  <c r="BH56"/>
  <c r="BH67"/>
  <c r="BH37"/>
  <c r="M93"/>
  <c r="AH93" s="1"/>
  <c r="M99"/>
  <c r="AJ99" s="1"/>
  <c r="M39"/>
  <c r="AI39" s="1"/>
  <c r="AZ37"/>
  <c r="M54"/>
  <c r="AG54" s="1"/>
  <c r="N80"/>
  <c r="BA80" s="1"/>
  <c r="BJ89"/>
  <c r="BH89"/>
  <c r="BD92"/>
  <c r="BB32"/>
  <c r="M40"/>
  <c r="AJ40" s="1"/>
  <c r="BJ79"/>
  <c r="M63"/>
  <c r="AJ63" s="1"/>
  <c r="BD39"/>
  <c r="N44"/>
  <c r="BA44" s="1"/>
  <c r="BD49"/>
  <c r="BD55"/>
  <c r="BD56"/>
  <c r="BJ58"/>
  <c r="M73"/>
  <c r="AG73" s="1"/>
  <c r="BA28"/>
  <c r="BH32"/>
  <c r="BH47"/>
  <c r="N79"/>
  <c r="AY79" s="1"/>
  <c r="BD51"/>
  <c r="N52"/>
  <c r="BB52" s="1"/>
  <c r="M37"/>
  <c r="AI37" s="1"/>
  <c r="M87"/>
  <c r="AI87" s="1"/>
  <c r="BJ99"/>
  <c r="N78"/>
  <c r="BB78" s="1"/>
  <c r="BD86"/>
  <c r="N99"/>
  <c r="BA99" s="1"/>
  <c r="BA36"/>
  <c r="BA37"/>
  <c r="AY59"/>
  <c r="M80"/>
  <c r="AJ80" s="1"/>
  <c r="BH80"/>
  <c r="M82"/>
  <c r="AJ82" s="1"/>
  <c r="BA89"/>
  <c r="BD38"/>
  <c r="BH94"/>
  <c r="M66"/>
  <c r="AI66" s="1"/>
  <c r="BD97"/>
  <c r="AY81"/>
  <c r="BJ38"/>
  <c r="AZ94"/>
  <c r="BA31"/>
  <c r="M50"/>
  <c r="AH50" s="1"/>
  <c r="BD74"/>
  <c r="BD85"/>
  <c r="M57"/>
  <c r="AJ57" s="1"/>
  <c r="BB89"/>
  <c r="M95"/>
  <c r="AG95" s="1"/>
  <c r="BB81"/>
  <c r="M100"/>
  <c r="AI100" s="1"/>
  <c r="M88"/>
  <c r="AI88" s="1"/>
  <c r="M27"/>
  <c r="AG27" s="1"/>
  <c r="BH48"/>
  <c r="N49"/>
  <c r="BB49" s="1"/>
  <c r="N63"/>
  <c r="AY63" s="1"/>
  <c r="M94"/>
  <c r="AG94" s="1"/>
  <c r="AZ98"/>
  <c r="BB97"/>
  <c r="BA97"/>
  <c r="AY97"/>
  <c r="AZ97"/>
  <c r="BB56"/>
  <c r="BA56"/>
  <c r="AY56"/>
  <c r="AZ56"/>
  <c r="BB69"/>
  <c r="AZ69"/>
  <c r="AY69"/>
  <c r="BA69"/>
  <c r="BA75"/>
  <c r="BB75"/>
  <c r="AY75"/>
  <c r="AZ75"/>
  <c r="BH75"/>
  <c r="BJ75"/>
  <c r="BD75"/>
  <c r="AY93"/>
  <c r="BA93"/>
  <c r="BD54"/>
  <c r="BH54"/>
  <c r="N54"/>
  <c r="BD70"/>
  <c r="BK70"/>
  <c r="AQ70"/>
  <c r="AZ82"/>
  <c r="BB82"/>
  <c r="BA82"/>
  <c r="AY27"/>
  <c r="AY82"/>
  <c r="BT55"/>
  <c r="BB55" s="1"/>
  <c r="BA55"/>
  <c r="BJ61"/>
  <c r="BH61"/>
  <c r="N42"/>
  <c r="BD42"/>
  <c r="M47"/>
  <c r="BK93"/>
  <c r="BD93"/>
  <c r="BD58"/>
  <c r="AQ58"/>
  <c r="BJ91"/>
  <c r="N91"/>
  <c r="BH91"/>
  <c r="BH76"/>
  <c r="BJ76"/>
  <c r="BI103"/>
  <c r="BD103"/>
  <c r="AQ108"/>
  <c r="BI108"/>
  <c r="BK108"/>
  <c r="BD45"/>
  <c r="BK45"/>
  <c r="BI45"/>
  <c r="AG34"/>
  <c r="AH34"/>
  <c r="AI34"/>
  <c r="BI72"/>
  <c r="AQ72"/>
  <c r="AQ94"/>
  <c r="BD94"/>
  <c r="N50"/>
  <c r="BJ50"/>
  <c r="M58"/>
  <c r="BK63"/>
  <c r="BD63"/>
  <c r="N84"/>
  <c r="BD84"/>
  <c r="BH84"/>
  <c r="BJ84"/>
  <c r="BA43"/>
  <c r="AZ43"/>
  <c r="BB43"/>
  <c r="AY43"/>
  <c r="BD33"/>
  <c r="BJ33"/>
  <c r="N33"/>
  <c r="BH41"/>
  <c r="N41"/>
  <c r="BR45"/>
  <c r="AZ45" s="1"/>
  <c r="AY45"/>
  <c r="BB86"/>
  <c r="BA86"/>
  <c r="AY86"/>
  <c r="BT65"/>
  <c r="BA48"/>
  <c r="AY48"/>
  <c r="N66"/>
  <c r="BH66"/>
  <c r="AZ31"/>
  <c r="BD61"/>
  <c r="BA61"/>
  <c r="BK58"/>
  <c r="M90"/>
  <c r="M43"/>
  <c r="BH51"/>
  <c r="AY61"/>
  <c r="AZ61"/>
  <c r="BI58"/>
  <c r="BD73"/>
  <c r="BI93"/>
  <c r="BJ44"/>
  <c r="M71"/>
  <c r="M101"/>
  <c r="N40"/>
  <c r="BD43"/>
  <c r="AJ34"/>
  <c r="BK88"/>
  <c r="BD88"/>
  <c r="BR40"/>
  <c r="N60"/>
  <c r="BH60"/>
  <c r="BD60"/>
  <c r="M56"/>
  <c r="BR65"/>
  <c r="BG65" s="1"/>
  <c r="BH69"/>
  <c r="BJ69"/>
  <c r="BT100"/>
  <c r="BH71"/>
  <c r="N71"/>
  <c r="BB71" s="1"/>
  <c r="BD48"/>
  <c r="BD53"/>
  <c r="BJ53"/>
  <c r="N53"/>
  <c r="BI68"/>
  <c r="BD68"/>
  <c r="BJ97"/>
  <c r="BH97"/>
  <c r="BK104"/>
  <c r="BD104"/>
  <c r="M52"/>
  <c r="N87"/>
  <c r="AZ87" s="1"/>
  <c r="BD87"/>
  <c r="BH87"/>
  <c r="BH46"/>
  <c r="BJ46"/>
  <c r="N46"/>
  <c r="BT48"/>
  <c r="N62"/>
  <c r="BB62" s="1"/>
  <c r="BD62"/>
  <c r="BJ62"/>
  <c r="BH62"/>
  <c r="BD34"/>
  <c r="N34"/>
  <c r="BJ34"/>
  <c r="BB94"/>
  <c r="BA94"/>
  <c r="AY94"/>
  <c r="M70"/>
  <c r="N77"/>
  <c r="BB77" s="1"/>
  <c r="BH77"/>
  <c r="BH42"/>
  <c r="AZ93"/>
  <c r="M69"/>
  <c r="BD72"/>
  <c r="BD69"/>
  <c r="AY31"/>
  <c r="M61"/>
  <c r="BJ56"/>
  <c r="AQ45"/>
  <c r="BH50"/>
  <c r="BI70"/>
  <c r="M67"/>
  <c r="AQ93"/>
  <c r="AZ86"/>
  <c r="BK72"/>
  <c r="BD91"/>
  <c r="BD29"/>
  <c r="BJ42"/>
  <c r="BJ30"/>
  <c r="M72"/>
  <c r="N76"/>
  <c r="BD46"/>
  <c r="BD66"/>
  <c r="BD71"/>
  <c r="BJ71"/>
  <c r="BD96"/>
  <c r="BD27"/>
  <c r="BJ37"/>
  <c r="AY37"/>
  <c r="BJ73"/>
  <c r="M89"/>
  <c r="BH101"/>
  <c r="AZ81"/>
  <c r="BJ81"/>
  <c r="BD67"/>
  <c r="BH88"/>
  <c r="BI109"/>
  <c r="BJ29"/>
  <c r="AY32"/>
  <c r="AQ46"/>
  <c r="M35"/>
  <c r="M49"/>
  <c r="M96"/>
  <c r="BD95"/>
  <c r="BJ82"/>
  <c r="M42"/>
  <c r="BD99"/>
  <c r="BD77"/>
  <c r="M83"/>
  <c r="BB29"/>
  <c r="BD37"/>
  <c r="BD47"/>
  <c r="BH59"/>
  <c r="BH82"/>
  <c r="BD78"/>
  <c r="BD81"/>
  <c r="BD102"/>
  <c r="BA29"/>
  <c r="BA32"/>
  <c r="BD64"/>
  <c r="BD52"/>
  <c r="BD80"/>
  <c r="BD101"/>
  <c r="BD98"/>
  <c r="M28"/>
  <c r="BD35"/>
  <c r="N47"/>
  <c r="BB47" s="1"/>
  <c r="M64"/>
  <c r="M85"/>
  <c r="BB88"/>
  <c r="BD100"/>
  <c r="M29"/>
  <c r="BD36"/>
  <c r="N72"/>
  <c r="BH72"/>
  <c r="M68"/>
  <c r="N101"/>
  <c r="M104"/>
  <c r="BA103"/>
  <c r="AZ29"/>
  <c r="BJ32"/>
  <c r="M55"/>
  <c r="BB36"/>
  <c r="AY103"/>
  <c r="BI55"/>
  <c r="BI59"/>
  <c r="BI39"/>
  <c r="BI107"/>
  <c r="AQ39"/>
  <c r="BI106"/>
  <c r="BK106"/>
  <c r="AQ42"/>
  <c r="BK42"/>
  <c r="AQ103"/>
  <c r="AQ62"/>
  <c r="BI42"/>
  <c r="BK103"/>
  <c r="AQ105"/>
  <c r="AQ65"/>
  <c r="BI99"/>
  <c r="BK91"/>
  <c r="BK37"/>
  <c r="AQ50"/>
  <c r="BI46"/>
  <c r="BK68"/>
  <c r="AQ160"/>
  <c r="BI54"/>
  <c r="BI74"/>
  <c r="AQ88"/>
  <c r="BI86"/>
  <c r="AQ83"/>
  <c r="AQ109"/>
  <c r="AQ92"/>
  <c r="BI85"/>
  <c r="AQ56"/>
  <c r="AQ61"/>
  <c r="BK90"/>
  <c r="BK160"/>
  <c r="BI35"/>
  <c r="AQ63"/>
  <c r="BK62"/>
  <c r="BI62"/>
  <c r="BK107"/>
  <c r="BI102"/>
  <c r="BG147"/>
  <c r="AO147"/>
  <c r="AO41"/>
  <c r="BG41"/>
  <c r="AO58"/>
  <c r="BG58"/>
  <c r="AO68"/>
  <c r="BG68"/>
  <c r="BG87"/>
  <c r="AO87"/>
  <c r="BG59"/>
  <c r="AO59"/>
  <c r="AO96"/>
  <c r="BG96"/>
  <c r="AO105"/>
  <c r="BG105"/>
  <c r="AO161"/>
  <c r="BG161"/>
  <c r="AZ88"/>
  <c r="AO88"/>
  <c r="BG88"/>
  <c r="BG108"/>
  <c r="AO108"/>
  <c r="AO110"/>
  <c r="BG110"/>
  <c r="BI138"/>
  <c r="BK138"/>
  <c r="AQ138"/>
  <c r="BG48"/>
  <c r="AO48"/>
  <c r="AO53"/>
  <c r="BG53"/>
  <c r="AO38"/>
  <c r="BG38"/>
  <c r="AO75"/>
  <c r="BG75"/>
  <c r="BG76"/>
  <c r="AO76"/>
  <c r="BG80"/>
  <c r="AO80"/>
  <c r="AO101"/>
  <c r="BG101"/>
  <c r="AO95"/>
  <c r="BG95"/>
  <c r="AO82"/>
  <c r="BG82"/>
  <c r="BI113"/>
  <c r="AQ113"/>
  <c r="BK113"/>
  <c r="AO151"/>
  <c r="BG151"/>
  <c r="BI49"/>
  <c r="AQ68"/>
  <c r="BK59"/>
  <c r="BK84"/>
  <c r="AQ84"/>
  <c r="BI160"/>
  <c r="BK112"/>
  <c r="AQ40"/>
  <c r="BK35"/>
  <c r="AQ74"/>
  <c r="BI51"/>
  <c r="BI88"/>
  <c r="BI63"/>
  <c r="BI77"/>
  <c r="AQ106"/>
  <c r="BI110"/>
  <c r="BG138"/>
  <c r="BI27"/>
  <c r="BK36"/>
  <c r="BI47"/>
  <c r="BK47"/>
  <c r="BK48"/>
  <c r="BI50"/>
  <c r="BI53"/>
  <c r="BI69"/>
  <c r="AQ89"/>
  <c r="BI89"/>
  <c r="AQ73"/>
  <c r="BI81"/>
  <c r="AQ67"/>
  <c r="BK109"/>
  <c r="BK111"/>
  <c r="BK94"/>
  <c r="AQ32"/>
  <c r="BI34"/>
  <c r="BI38"/>
  <c r="BK43"/>
  <c r="BI75"/>
  <c r="BI71"/>
  <c r="BI80"/>
  <c r="AQ64"/>
  <c r="BK64"/>
  <c r="BI95"/>
  <c r="BI98"/>
  <c r="AQ82"/>
  <c r="BG159"/>
  <c r="BG39"/>
  <c r="AO39"/>
  <c r="AO60"/>
  <c r="BG60"/>
  <c r="AO152"/>
  <c r="BG152"/>
  <c r="BG35"/>
  <c r="AO35"/>
  <c r="AO51"/>
  <c r="BG51"/>
  <c r="AO93"/>
  <c r="BG93"/>
  <c r="BG100"/>
  <c r="AO100"/>
  <c r="AO63"/>
  <c r="BG63"/>
  <c r="AO99"/>
  <c r="BG99"/>
  <c r="BG86"/>
  <c r="AO86"/>
  <c r="AO77"/>
  <c r="BG77"/>
  <c r="BK145"/>
  <c r="AQ145"/>
  <c r="BI145"/>
  <c r="AO139"/>
  <c r="BG139"/>
  <c r="BR27"/>
  <c r="BG33"/>
  <c r="AO33"/>
  <c r="AO42"/>
  <c r="BG42"/>
  <c r="AO104"/>
  <c r="BG104"/>
  <c r="BG109"/>
  <c r="AO109"/>
  <c r="BG92"/>
  <c r="AO92"/>
  <c r="AQ147"/>
  <c r="BI147"/>
  <c r="BK147"/>
  <c r="BG32"/>
  <c r="AO32"/>
  <c r="BG66"/>
  <c r="AO66"/>
  <c r="BG57"/>
  <c r="AO57"/>
  <c r="AO64"/>
  <c r="BG64"/>
  <c r="BG72"/>
  <c r="AO72"/>
  <c r="BK49"/>
  <c r="AQ59"/>
  <c r="BI90"/>
  <c r="BK40"/>
  <c r="AQ51"/>
  <c r="BI100"/>
  <c r="BK100"/>
  <c r="BK85"/>
  <c r="BI97"/>
  <c r="BK97"/>
  <c r="BK83"/>
  <c r="BI83"/>
  <c r="BK77"/>
  <c r="BI36"/>
  <c r="AQ33"/>
  <c r="AQ37"/>
  <c r="BI48"/>
  <c r="BK53"/>
  <c r="BI73"/>
  <c r="AQ102"/>
  <c r="BI67"/>
  <c r="BI104"/>
  <c r="BI111"/>
  <c r="AQ111"/>
  <c r="AO121"/>
  <c r="AQ43"/>
  <c r="AQ66"/>
  <c r="AQ57"/>
  <c r="BI57"/>
  <c r="BK52"/>
  <c r="BK71"/>
  <c r="BI101"/>
  <c r="AQ95"/>
  <c r="AO74"/>
  <c r="BG74"/>
  <c r="BZ27"/>
  <c r="BG83"/>
  <c r="AO83"/>
  <c r="AO91"/>
  <c r="BG91"/>
  <c r="BK159"/>
  <c r="AQ159"/>
  <c r="BI159"/>
  <c r="BG107"/>
  <c r="AO107"/>
  <c r="AO113"/>
  <c r="BG113"/>
  <c r="AO44"/>
  <c r="BG44"/>
  <c r="AO36"/>
  <c r="BG36"/>
  <c r="AO30"/>
  <c r="BG30"/>
  <c r="AO50"/>
  <c r="BG50"/>
  <c r="AO69"/>
  <c r="BG69"/>
  <c r="BG89"/>
  <c r="AO89"/>
  <c r="AO73"/>
  <c r="BG73"/>
  <c r="BG81"/>
  <c r="AO81"/>
  <c r="AO67"/>
  <c r="BG67"/>
  <c r="BG103"/>
  <c r="AO103"/>
  <c r="AQ154"/>
  <c r="BI154"/>
  <c r="BK154"/>
  <c r="BK162"/>
  <c r="AQ162"/>
  <c r="BI162"/>
  <c r="BG128"/>
  <c r="AO128"/>
  <c r="AO43"/>
  <c r="BG43"/>
  <c r="BG79"/>
  <c r="AO79"/>
  <c r="BG52"/>
  <c r="AO52"/>
  <c r="AO71"/>
  <c r="BG71"/>
  <c r="BG70"/>
  <c r="AO70"/>
  <c r="BG98"/>
  <c r="AO98"/>
  <c r="AQ77"/>
  <c r="BK110"/>
  <c r="AQ36"/>
  <c r="AQ69"/>
  <c r="AQ81"/>
  <c r="AQ104"/>
  <c r="AO145"/>
  <c r="BI29"/>
  <c r="BK29"/>
  <c r="AQ38"/>
  <c r="BK66"/>
  <c r="BK75"/>
  <c r="AQ79"/>
  <c r="BI52"/>
  <c r="BK76"/>
  <c r="AQ80"/>
  <c r="BI64"/>
  <c r="BK101"/>
  <c r="BK95"/>
  <c r="AQ98"/>
  <c r="AQ96"/>
  <c r="BK96"/>
  <c r="BG162"/>
  <c r="BG31"/>
  <c r="AO31"/>
  <c r="BG49"/>
  <c r="AO49"/>
  <c r="AO55"/>
  <c r="BG55"/>
  <c r="AO56"/>
  <c r="BG56"/>
  <c r="BG28"/>
  <c r="AO28"/>
  <c r="AO61"/>
  <c r="BG61"/>
  <c r="BG97"/>
  <c r="AO97"/>
  <c r="BG90"/>
  <c r="AO90"/>
  <c r="AO84"/>
  <c r="BG84"/>
  <c r="AO112"/>
  <c r="BG112"/>
  <c r="AO54"/>
  <c r="BG54"/>
  <c r="AO85"/>
  <c r="BG85"/>
  <c r="BG62"/>
  <c r="AO62"/>
  <c r="AO106"/>
  <c r="BG106"/>
  <c r="BK121"/>
  <c r="BI121"/>
  <c r="AQ121"/>
  <c r="BT27"/>
  <c r="BG37"/>
  <c r="AO37"/>
  <c r="AO47"/>
  <c r="BG47"/>
  <c r="BG78"/>
  <c r="AO78"/>
  <c r="BG102"/>
  <c r="AO102"/>
  <c r="BG111"/>
  <c r="AO111"/>
  <c r="AO94"/>
  <c r="BG94"/>
  <c r="BJ27"/>
  <c r="BG29"/>
  <c r="AO29"/>
  <c r="AO34"/>
  <c r="BG34"/>
  <c r="BG46"/>
  <c r="AO46"/>
  <c r="BK39"/>
  <c r="AQ49"/>
  <c r="BI40"/>
  <c r="AQ35"/>
  <c r="AQ99"/>
  <c r="BK99"/>
  <c r="AQ110"/>
  <c r="BK27"/>
  <c r="BI33"/>
  <c r="AQ48"/>
  <c r="AQ53"/>
  <c r="BK81"/>
  <c r="BI94"/>
  <c r="BG145"/>
  <c r="BI32"/>
  <c r="AQ34"/>
  <c r="BK57"/>
  <c r="AQ75"/>
  <c r="BI79"/>
  <c r="BK79"/>
  <c r="AQ76"/>
  <c r="BI76"/>
  <c r="BI82"/>
  <c r="BI96"/>
  <c r="AO162"/>
  <c r="I152" i="37" l="1"/>
  <c r="AJ136" i="4"/>
  <c r="AJ160"/>
  <c r="AH110"/>
  <c r="AG136"/>
  <c r="AI160"/>
  <c r="AG110"/>
  <c r="AI110"/>
  <c r="BB83"/>
  <c r="BF116"/>
  <c r="CC251"/>
  <c r="A251" s="1"/>
  <c r="AI128"/>
  <c r="BA154"/>
  <c r="AY154"/>
  <c r="BC154" s="1"/>
  <c r="AH158"/>
  <c r="AG128"/>
  <c r="AK128" s="1"/>
  <c r="AJ128"/>
  <c r="AY144"/>
  <c r="AZ127"/>
  <c r="AH133"/>
  <c r="AZ152"/>
  <c r="BC152" s="1"/>
  <c r="BA67"/>
  <c r="BA164"/>
  <c r="BB164"/>
  <c r="AG98"/>
  <c r="AJ147"/>
  <c r="AI148"/>
  <c r="AG148"/>
  <c r="AG158"/>
  <c r="BA165"/>
  <c r="AI161"/>
  <c r="AJ161"/>
  <c r="AH148"/>
  <c r="BB144"/>
  <c r="AG161"/>
  <c r="AK161" s="1"/>
  <c r="AZ144"/>
  <c r="AZ165"/>
  <c r="BB136"/>
  <c r="AH120"/>
  <c r="AG120"/>
  <c r="AJ120"/>
  <c r="AY83"/>
  <c r="BF83" s="1"/>
  <c r="AH147"/>
  <c r="AK147" s="1"/>
  <c r="BB157"/>
  <c r="AY157"/>
  <c r="AY165"/>
  <c r="AI147"/>
  <c r="AH118"/>
  <c r="AN118" s="1"/>
  <c r="AJ118"/>
  <c r="AJ153"/>
  <c r="AI118"/>
  <c r="AJ140"/>
  <c r="AI162"/>
  <c r="AI153"/>
  <c r="AG153"/>
  <c r="AK153" s="1"/>
  <c r="BB162"/>
  <c r="BA127"/>
  <c r="AY127"/>
  <c r="AH131"/>
  <c r="AJ162"/>
  <c r="AH162"/>
  <c r="BA139"/>
  <c r="AY149"/>
  <c r="BF149" s="1"/>
  <c r="AY138"/>
  <c r="AZ139"/>
  <c r="AH132"/>
  <c r="BA83"/>
  <c r="AY139"/>
  <c r="AO160"/>
  <c r="AG99"/>
  <c r="AJ164"/>
  <c r="AG164"/>
  <c r="AJ165"/>
  <c r="AY161"/>
  <c r="BC161" s="1"/>
  <c r="AG165"/>
  <c r="CA168"/>
  <c r="BW168"/>
  <c r="BY167"/>
  <c r="BZ167" s="1"/>
  <c r="BU167"/>
  <c r="AS167" s="1"/>
  <c r="BA145"/>
  <c r="AI131"/>
  <c r="I168"/>
  <c r="A168" s="1"/>
  <c r="BW167"/>
  <c r="CA167"/>
  <c r="AG131"/>
  <c r="AH164"/>
  <c r="AH165"/>
  <c r="AN165" s="1"/>
  <c r="AZ162"/>
  <c r="BC162" s="1"/>
  <c r="O168"/>
  <c r="T168"/>
  <c r="J167"/>
  <c r="AR167"/>
  <c r="AP167"/>
  <c r="AF167"/>
  <c r="BX167"/>
  <c r="K167"/>
  <c r="L167"/>
  <c r="AA167"/>
  <c r="BS167"/>
  <c r="BT167" s="1"/>
  <c r="AB167"/>
  <c r="AD167"/>
  <c r="T167"/>
  <c r="AE167"/>
  <c r="BQ167"/>
  <c r="BR167" s="1"/>
  <c r="AC167"/>
  <c r="Z167"/>
  <c r="BB161"/>
  <c r="BA161"/>
  <c r="AK162"/>
  <c r="BA162"/>
  <c r="BB156"/>
  <c r="AJ132"/>
  <c r="AH163"/>
  <c r="BA85"/>
  <c r="AG163"/>
  <c r="BC159"/>
  <c r="AN162"/>
  <c r="AI140"/>
  <c r="AG140"/>
  <c r="AK140" s="1"/>
  <c r="BC116"/>
  <c r="AH122"/>
  <c r="AH152"/>
  <c r="AK152" s="1"/>
  <c r="AI163"/>
  <c r="AZ85"/>
  <c r="BF85" s="1"/>
  <c r="BB85"/>
  <c r="AZ128"/>
  <c r="AZ142"/>
  <c r="BC142" s="1"/>
  <c r="AY128"/>
  <c r="AI152"/>
  <c r="BA128"/>
  <c r="AH159"/>
  <c r="AK159" s="1"/>
  <c r="AI103"/>
  <c r="BB90"/>
  <c r="AG103"/>
  <c r="AY73"/>
  <c r="BA142"/>
  <c r="BB142"/>
  <c r="AZ138"/>
  <c r="AI133"/>
  <c r="AN124"/>
  <c r="AG133"/>
  <c r="BF159"/>
  <c r="AG145"/>
  <c r="BC137"/>
  <c r="AZ166"/>
  <c r="AY166"/>
  <c r="BA166"/>
  <c r="BA138"/>
  <c r="BA133"/>
  <c r="AJ159"/>
  <c r="AI159"/>
  <c r="AI144"/>
  <c r="BA163"/>
  <c r="AY163"/>
  <c r="BB163"/>
  <c r="AZ163"/>
  <c r="AZ160"/>
  <c r="AH160"/>
  <c r="AN160" s="1"/>
  <c r="BG164"/>
  <c r="AZ164"/>
  <c r="AZ118"/>
  <c r="AG166"/>
  <c r="AJ166"/>
  <c r="AH166"/>
  <c r="AI166"/>
  <c r="AG138"/>
  <c r="BA90"/>
  <c r="AY90"/>
  <c r="BC90" s="1"/>
  <c r="AI145"/>
  <c r="AG157"/>
  <c r="AJ156"/>
  <c r="AH145"/>
  <c r="AH127"/>
  <c r="AI157"/>
  <c r="BA136"/>
  <c r="AG144"/>
  <c r="BB150"/>
  <c r="AJ122"/>
  <c r="AH144"/>
  <c r="BA149"/>
  <c r="AH138"/>
  <c r="BB118"/>
  <c r="AI116"/>
  <c r="AG122"/>
  <c r="BB149"/>
  <c r="AJ138"/>
  <c r="BA122"/>
  <c r="AJ116"/>
  <c r="AG33"/>
  <c r="AK33" s="1"/>
  <c r="AG150"/>
  <c r="AK150" s="1"/>
  <c r="AI126"/>
  <c r="AZ156"/>
  <c r="AH156"/>
  <c r="AN156" s="1"/>
  <c r="AG127"/>
  <c r="AY156"/>
  <c r="AI156"/>
  <c r="AG146"/>
  <c r="AI127"/>
  <c r="BC147"/>
  <c r="AN125"/>
  <c r="AH36"/>
  <c r="BF29"/>
  <c r="BB145"/>
  <c r="AI123"/>
  <c r="AY133"/>
  <c r="AH149"/>
  <c r="BA158"/>
  <c r="AY145"/>
  <c r="BC145" s="1"/>
  <c r="BB122"/>
  <c r="AJ137"/>
  <c r="AZ133"/>
  <c r="AG132"/>
  <c r="AH31"/>
  <c r="AH77"/>
  <c r="AZ132"/>
  <c r="BF132" s="1"/>
  <c r="AJ150"/>
  <c r="BA52"/>
  <c r="BA134"/>
  <c r="BB132"/>
  <c r="AY134"/>
  <c r="BA92"/>
  <c r="AI150"/>
  <c r="AZ150"/>
  <c r="AJ123"/>
  <c r="BA132"/>
  <c r="AY92"/>
  <c r="AY150"/>
  <c r="AH123"/>
  <c r="AK123" s="1"/>
  <c r="AG143"/>
  <c r="AN143" s="1"/>
  <c r="AY118"/>
  <c r="AY122"/>
  <c r="BF122" s="1"/>
  <c r="AH116"/>
  <c r="AZ78"/>
  <c r="AH151"/>
  <c r="BC36"/>
  <c r="AH40"/>
  <c r="AH126"/>
  <c r="AK126" s="1"/>
  <c r="BB131"/>
  <c r="AG149"/>
  <c r="AY158"/>
  <c r="BC158" s="1"/>
  <c r="AZ92"/>
  <c r="BA131"/>
  <c r="AJ126"/>
  <c r="AI149"/>
  <c r="AH63"/>
  <c r="AI46"/>
  <c r="BF98"/>
  <c r="AK115"/>
  <c r="AZ131"/>
  <c r="BF131" s="1"/>
  <c r="AI31"/>
  <c r="AY102"/>
  <c r="AH97"/>
  <c r="AN97" s="1"/>
  <c r="AI137"/>
  <c r="AJ92"/>
  <c r="AG93"/>
  <c r="AK93" s="1"/>
  <c r="AJ97"/>
  <c r="AY146"/>
  <c r="AG137"/>
  <c r="AK137" s="1"/>
  <c r="AZ47"/>
  <c r="AJ48"/>
  <c r="AZ38"/>
  <c r="BF38" s="1"/>
  <c r="BB104"/>
  <c r="AJ134"/>
  <c r="BF36"/>
  <c r="AJ62"/>
  <c r="AI62"/>
  <c r="AG38"/>
  <c r="AG80"/>
  <c r="AH41"/>
  <c r="AN41" s="1"/>
  <c r="AJ77"/>
  <c r="AI134"/>
  <c r="AY74"/>
  <c r="AZ74"/>
  <c r="AG62"/>
  <c r="AN62" s="1"/>
  <c r="AH30"/>
  <c r="AN30" s="1"/>
  <c r="AG77"/>
  <c r="AZ96"/>
  <c r="BC96" s="1"/>
  <c r="BA64"/>
  <c r="AI63"/>
  <c r="BA96"/>
  <c r="BC59"/>
  <c r="AZ151"/>
  <c r="AZ64"/>
  <c r="AI41"/>
  <c r="AH103"/>
  <c r="BB96"/>
  <c r="AI65"/>
  <c r="AI44"/>
  <c r="AH98"/>
  <c r="AJ41"/>
  <c r="AJ50"/>
  <c r="AY64"/>
  <c r="BB74"/>
  <c r="AJ107"/>
  <c r="AK105"/>
  <c r="AI50"/>
  <c r="AI76"/>
  <c r="AG63"/>
  <c r="BC94"/>
  <c r="BB146"/>
  <c r="AO65"/>
  <c r="AJ32"/>
  <c r="AI54"/>
  <c r="AG50"/>
  <c r="AK50" s="1"/>
  <c r="BB67"/>
  <c r="AJ155"/>
  <c r="AN130"/>
  <c r="AH54"/>
  <c r="AK54" s="1"/>
  <c r="AI32"/>
  <c r="AI117"/>
  <c r="AH32"/>
  <c r="AN32" s="1"/>
  <c r="BB80"/>
  <c r="AK130"/>
  <c r="BF147"/>
  <c r="AJ91"/>
  <c r="BF94"/>
  <c r="BC31"/>
  <c r="BF48"/>
  <c r="BA123"/>
  <c r="BC86"/>
  <c r="AI143"/>
  <c r="BF137"/>
  <c r="AZ67"/>
  <c r="BC67" s="1"/>
  <c r="AI59"/>
  <c r="AJ59"/>
  <c r="AH76"/>
  <c r="AN76" s="1"/>
  <c r="AJ36"/>
  <c r="AK124"/>
  <c r="AK125"/>
  <c r="AH27"/>
  <c r="AK27" s="1"/>
  <c r="BG45"/>
  <c r="BB99"/>
  <c r="BC32"/>
  <c r="AG79"/>
  <c r="AN79" s="1"/>
  <c r="BF31"/>
  <c r="AJ79"/>
  <c r="AG36"/>
  <c r="BA65"/>
  <c r="AJ75"/>
  <c r="AI53"/>
  <c r="AY105"/>
  <c r="BC121"/>
  <c r="BL121" s="1"/>
  <c r="BM121" s="1"/>
  <c r="BP121" s="1"/>
  <c r="AO45"/>
  <c r="BC103"/>
  <c r="AZ73"/>
  <c r="BF86"/>
  <c r="AG53"/>
  <c r="AK53" s="1"/>
  <c r="AY44"/>
  <c r="AI79"/>
  <c r="AI33"/>
  <c r="AJ76"/>
  <c r="AI97"/>
  <c r="AJ53"/>
  <c r="BC110"/>
  <c r="AH155"/>
  <c r="AH59"/>
  <c r="BB111"/>
  <c r="BF115"/>
  <c r="AI111"/>
  <c r="AZ105"/>
  <c r="BC82"/>
  <c r="BF97"/>
  <c r="BC28"/>
  <c r="BC112"/>
  <c r="BF114"/>
  <c r="AH157"/>
  <c r="BG157"/>
  <c r="AO157"/>
  <c r="AZ157"/>
  <c r="BC88"/>
  <c r="AG151"/>
  <c r="AJ141"/>
  <c r="BF152"/>
  <c r="BB95"/>
  <c r="AI92"/>
  <c r="AG84"/>
  <c r="AK84" s="1"/>
  <c r="AI80"/>
  <c r="AZ51"/>
  <c r="AZ44"/>
  <c r="AH86"/>
  <c r="AI86"/>
  <c r="AH81"/>
  <c r="AN81" s="1"/>
  <c r="BB102"/>
  <c r="BA111"/>
  <c r="AJ151"/>
  <c r="AG155"/>
  <c r="AJ143"/>
  <c r="AH107"/>
  <c r="BC114"/>
  <c r="BB158"/>
  <c r="AJ158"/>
  <c r="AI91"/>
  <c r="AZ68"/>
  <c r="AH146"/>
  <c r="AG107"/>
  <c r="AG92"/>
  <c r="AN92" s="1"/>
  <c r="AH80"/>
  <c r="AJ54"/>
  <c r="AJ87"/>
  <c r="AY51"/>
  <c r="BB44"/>
  <c r="AJ95"/>
  <c r="AJ88"/>
  <c r="AZ102"/>
  <c r="AG86"/>
  <c r="BF112"/>
  <c r="BC106"/>
  <c r="BF107"/>
  <c r="BB105"/>
  <c r="AH113"/>
  <c r="AK113" s="1"/>
  <c r="BF106"/>
  <c r="AZ52"/>
  <c r="AI93"/>
  <c r="AJ60"/>
  <c r="AJ93"/>
  <c r="AG40"/>
  <c r="BB123"/>
  <c r="AI113"/>
  <c r="AY151"/>
  <c r="BA108"/>
  <c r="AH117"/>
  <c r="AK117" s="1"/>
  <c r="AZ71"/>
  <c r="AI40"/>
  <c r="AY58"/>
  <c r="AI82"/>
  <c r="AH60"/>
  <c r="AK60" s="1"/>
  <c r="BA58"/>
  <c r="AJ98"/>
  <c r="BB57"/>
  <c r="AJ45"/>
  <c r="AZ123"/>
  <c r="BC123" s="1"/>
  <c r="BA151"/>
  <c r="AJ117"/>
  <c r="AJ113"/>
  <c r="AH78"/>
  <c r="AH74"/>
  <c r="AI60"/>
  <c r="BB30"/>
  <c r="AZ58"/>
  <c r="AI73"/>
  <c r="AH44"/>
  <c r="AK44" s="1"/>
  <c r="AZ108"/>
  <c r="BF108" s="1"/>
  <c r="AY52"/>
  <c r="AJ44"/>
  <c r="AI106"/>
  <c r="BA49"/>
  <c r="BA35"/>
  <c r="BC55"/>
  <c r="BF28"/>
  <c r="BC115"/>
  <c r="AY49"/>
  <c r="AH100"/>
  <c r="AG100"/>
  <c r="BF37"/>
  <c r="BF109"/>
  <c r="BB108"/>
  <c r="BF82"/>
  <c r="BC98"/>
  <c r="BF39"/>
  <c r="BA57"/>
  <c r="AZ57"/>
  <c r="BC57" s="1"/>
  <c r="AI102"/>
  <c r="AJ73"/>
  <c r="AJ84"/>
  <c r="AI48"/>
  <c r="AY78"/>
  <c r="AJ37"/>
  <c r="AJ102"/>
  <c r="BB100"/>
  <c r="BA38"/>
  <c r="AH88"/>
  <c r="AH73"/>
  <c r="AN73" s="1"/>
  <c r="AI81"/>
  <c r="AG82"/>
  <c r="BC97"/>
  <c r="AG141"/>
  <c r="AG111"/>
  <c r="AK111" s="1"/>
  <c r="AK119"/>
  <c r="AY120"/>
  <c r="AZ120"/>
  <c r="BA120"/>
  <c r="BB120"/>
  <c r="BF110"/>
  <c r="BC39"/>
  <c r="BC107"/>
  <c r="BC109"/>
  <c r="BC37"/>
  <c r="BA78"/>
  <c r="AG37"/>
  <c r="AH102"/>
  <c r="AN102" s="1"/>
  <c r="BA100"/>
  <c r="BB38"/>
  <c r="AH82"/>
  <c r="AG51"/>
  <c r="AG88"/>
  <c r="AG31"/>
  <c r="BB51"/>
  <c r="AH51"/>
  <c r="AY100"/>
  <c r="BC100" s="1"/>
  <c r="BF55"/>
  <c r="AY111"/>
  <c r="AH141"/>
  <c r="AJ111"/>
  <c r="AY35"/>
  <c r="AZ95"/>
  <c r="AI84"/>
  <c r="AH37"/>
  <c r="AJ81"/>
  <c r="AI51"/>
  <c r="AY95"/>
  <c r="AH48"/>
  <c r="AN48" s="1"/>
  <c r="AK114"/>
  <c r="AG135"/>
  <c r="AI135"/>
  <c r="AJ135"/>
  <c r="AH135"/>
  <c r="BC29"/>
  <c r="AJ106"/>
  <c r="AK142"/>
  <c r="AN142"/>
  <c r="AG106"/>
  <c r="AN106" s="1"/>
  <c r="AN119"/>
  <c r="AN115"/>
  <c r="AY135"/>
  <c r="BA135"/>
  <c r="BB135"/>
  <c r="AZ135"/>
  <c r="AY155"/>
  <c r="BA155"/>
  <c r="AZ155"/>
  <c r="BB155"/>
  <c r="AZ136"/>
  <c r="AO136"/>
  <c r="AH136"/>
  <c r="AK136" s="1"/>
  <c r="BG136"/>
  <c r="AZ141"/>
  <c r="AY141"/>
  <c r="BA141"/>
  <c r="BB141"/>
  <c r="AK139"/>
  <c r="AN139"/>
  <c r="BF124"/>
  <c r="BC124"/>
  <c r="AJ152"/>
  <c r="BB152"/>
  <c r="AZ146"/>
  <c r="AO146"/>
  <c r="BG146"/>
  <c r="BF143"/>
  <c r="BC143"/>
  <c r="AI94"/>
  <c r="AN105"/>
  <c r="BF119"/>
  <c r="BC119"/>
  <c r="AJ112"/>
  <c r="AI112"/>
  <c r="AH112"/>
  <c r="AG112"/>
  <c r="BA113"/>
  <c r="BB113"/>
  <c r="AY113"/>
  <c r="AZ113"/>
  <c r="AI109"/>
  <c r="AJ109"/>
  <c r="AH109"/>
  <c r="AG109"/>
  <c r="AN114"/>
  <c r="BA125"/>
  <c r="AY125"/>
  <c r="BB125"/>
  <c r="AZ125"/>
  <c r="AN129"/>
  <c r="AK129"/>
  <c r="AZ134"/>
  <c r="AO134"/>
  <c r="AH134"/>
  <c r="AN134" s="1"/>
  <c r="BG134"/>
  <c r="BF154"/>
  <c r="AJ146"/>
  <c r="BF153"/>
  <c r="BC153"/>
  <c r="AZ148"/>
  <c r="BB148"/>
  <c r="BA148"/>
  <c r="AY148"/>
  <c r="AI108"/>
  <c r="AJ108"/>
  <c r="AH108"/>
  <c r="AG108"/>
  <c r="BA126"/>
  <c r="AZ126"/>
  <c r="AY126"/>
  <c r="AK121"/>
  <c r="AN121"/>
  <c r="BC129"/>
  <c r="BF129"/>
  <c r="BF140"/>
  <c r="BC140"/>
  <c r="BC130"/>
  <c r="BF130"/>
  <c r="AH154"/>
  <c r="AJ154"/>
  <c r="AI154"/>
  <c r="AG154"/>
  <c r="BB117"/>
  <c r="AY117"/>
  <c r="AZ117"/>
  <c r="BA117"/>
  <c r="BC45"/>
  <c r="BF93"/>
  <c r="BC81"/>
  <c r="BF89"/>
  <c r="BC93"/>
  <c r="BF45"/>
  <c r="BF59"/>
  <c r="BB79"/>
  <c r="AJ39"/>
  <c r="AG39"/>
  <c r="AG46"/>
  <c r="AN46" s="1"/>
  <c r="BA30"/>
  <c r="AI27"/>
  <c r="AG75"/>
  <c r="AH57"/>
  <c r="BA68"/>
  <c r="BB73"/>
  <c r="AJ74"/>
  <c r="BC89"/>
  <c r="BC48"/>
  <c r="AH38"/>
  <c r="AG66"/>
  <c r="AH39"/>
  <c r="AZ104"/>
  <c r="BC104" s="1"/>
  <c r="AJ30"/>
  <c r="AG45"/>
  <c r="AJ46"/>
  <c r="AG74"/>
  <c r="AH75"/>
  <c r="AH95"/>
  <c r="AK95" s="1"/>
  <c r="BA104"/>
  <c r="AJ78"/>
  <c r="AI57"/>
  <c r="AI30"/>
  <c r="BF81"/>
  <c r="AH66"/>
  <c r="AY68"/>
  <c r="AG78"/>
  <c r="BF61"/>
  <c r="AI95"/>
  <c r="AZ30"/>
  <c r="BF30" s="1"/>
  <c r="AJ38"/>
  <c r="AJ33"/>
  <c r="AH91"/>
  <c r="AZ35"/>
  <c r="AZ77"/>
  <c r="BG40"/>
  <c r="AO40"/>
  <c r="AG57"/>
  <c r="AZ70"/>
  <c r="AY70"/>
  <c r="BA70"/>
  <c r="AZ99"/>
  <c r="AY99"/>
  <c r="AH45"/>
  <c r="AJ100"/>
  <c r="BF43"/>
  <c r="AH94"/>
  <c r="AN94" s="1"/>
  <c r="BF69"/>
  <c r="BA63"/>
  <c r="BB63"/>
  <c r="AH99"/>
  <c r="AI99"/>
  <c r="AJ94"/>
  <c r="BF56"/>
  <c r="AY80"/>
  <c r="AZ80"/>
  <c r="AJ66"/>
  <c r="AG87"/>
  <c r="AH87"/>
  <c r="BA79"/>
  <c r="AZ79"/>
  <c r="BC79" s="1"/>
  <c r="BF75"/>
  <c r="AZ63"/>
  <c r="AZ49"/>
  <c r="BB72"/>
  <c r="AZ72"/>
  <c r="AY72"/>
  <c r="BA72"/>
  <c r="AI56"/>
  <c r="AJ56"/>
  <c r="AG56"/>
  <c r="AH56"/>
  <c r="AH71"/>
  <c r="AJ71"/>
  <c r="AG71"/>
  <c r="AI71"/>
  <c r="AY54"/>
  <c r="BB54"/>
  <c r="BA54"/>
  <c r="AZ54"/>
  <c r="AI104"/>
  <c r="AJ104"/>
  <c r="AG104"/>
  <c r="AH104"/>
  <c r="AG64"/>
  <c r="AI64"/>
  <c r="AJ64"/>
  <c r="AH64"/>
  <c r="AI28"/>
  <c r="AH28"/>
  <c r="AJ28"/>
  <c r="AG28"/>
  <c r="AZ76"/>
  <c r="AY76"/>
  <c r="BA76"/>
  <c r="BB76"/>
  <c r="BB34"/>
  <c r="AZ34"/>
  <c r="BA34"/>
  <c r="AY34"/>
  <c r="BB87"/>
  <c r="BA87"/>
  <c r="AY87"/>
  <c r="BC87" s="1"/>
  <c r="AZ65"/>
  <c r="AH65"/>
  <c r="AN65" s="1"/>
  <c r="AH101"/>
  <c r="AI101"/>
  <c r="AG101"/>
  <c r="AJ101"/>
  <c r="AJ65"/>
  <c r="BB65"/>
  <c r="BA41"/>
  <c r="AZ41"/>
  <c r="AY41"/>
  <c r="BB41"/>
  <c r="AN34"/>
  <c r="AK34"/>
  <c r="AI47"/>
  <c r="AH47"/>
  <c r="AJ47"/>
  <c r="AG47"/>
  <c r="BB48"/>
  <c r="AZ27"/>
  <c r="BF103"/>
  <c r="BC61"/>
  <c r="BC56"/>
  <c r="BF32"/>
  <c r="BB84"/>
  <c r="AY84"/>
  <c r="AZ84"/>
  <c r="BA84"/>
  <c r="AI68"/>
  <c r="AJ68"/>
  <c r="AH68"/>
  <c r="AG68"/>
  <c r="AI29"/>
  <c r="AJ29"/>
  <c r="AH29"/>
  <c r="AG29"/>
  <c r="AJ85"/>
  <c r="AG85"/>
  <c r="AI85"/>
  <c r="AH85"/>
  <c r="AG42"/>
  <c r="AJ42"/>
  <c r="AH42"/>
  <c r="AI42"/>
  <c r="AH96"/>
  <c r="AI96"/>
  <c r="AJ96"/>
  <c r="AG96"/>
  <c r="AI35"/>
  <c r="AH35"/>
  <c r="AJ35"/>
  <c r="AG35"/>
  <c r="AZ62"/>
  <c r="BA62"/>
  <c r="AY62"/>
  <c r="AJ90"/>
  <c r="AG90"/>
  <c r="AI90"/>
  <c r="AH90"/>
  <c r="BA66"/>
  <c r="AY66"/>
  <c r="BB66"/>
  <c r="AZ66"/>
  <c r="BA50"/>
  <c r="AY50"/>
  <c r="AZ50"/>
  <c r="BB50"/>
  <c r="BB91"/>
  <c r="BA91"/>
  <c r="AZ91"/>
  <c r="AY91"/>
  <c r="BC75"/>
  <c r="BC43"/>
  <c r="BC69"/>
  <c r="BF88"/>
  <c r="BA101"/>
  <c r="AZ101"/>
  <c r="AY101"/>
  <c r="BB101"/>
  <c r="AG72"/>
  <c r="AJ72"/>
  <c r="AH72"/>
  <c r="AI72"/>
  <c r="AI61"/>
  <c r="AG61"/>
  <c r="AJ61"/>
  <c r="AH61"/>
  <c r="AI69"/>
  <c r="AG69"/>
  <c r="AH69"/>
  <c r="AJ69"/>
  <c r="AY71"/>
  <c r="BA71"/>
  <c r="BB60"/>
  <c r="AZ60"/>
  <c r="BA60"/>
  <c r="AY60"/>
  <c r="AH55"/>
  <c r="AI55"/>
  <c r="AG55"/>
  <c r="AJ55"/>
  <c r="AY47"/>
  <c r="BA47"/>
  <c r="AI83"/>
  <c r="AG83"/>
  <c r="AJ83"/>
  <c r="AH83"/>
  <c r="AG49"/>
  <c r="AJ49"/>
  <c r="AH49"/>
  <c r="AI49"/>
  <c r="AI89"/>
  <c r="AG89"/>
  <c r="AH89"/>
  <c r="AJ89"/>
  <c r="AG67"/>
  <c r="AJ67"/>
  <c r="AI67"/>
  <c r="AH67"/>
  <c r="AY77"/>
  <c r="BA77"/>
  <c r="AJ70"/>
  <c r="AG70"/>
  <c r="AI70"/>
  <c r="AH70"/>
  <c r="BA46"/>
  <c r="BB46"/>
  <c r="AZ46"/>
  <c r="AY46"/>
  <c r="AH52"/>
  <c r="AG52"/>
  <c r="AI52"/>
  <c r="AJ52"/>
  <c r="AZ53"/>
  <c r="AY53"/>
  <c r="BB53"/>
  <c r="BA53"/>
  <c r="BA40"/>
  <c r="BB40"/>
  <c r="AZ40"/>
  <c r="AY40"/>
  <c r="AG43"/>
  <c r="AH43"/>
  <c r="AI43"/>
  <c r="AJ43"/>
  <c r="AZ33"/>
  <c r="BB33"/>
  <c r="AY33"/>
  <c r="BA33"/>
  <c r="AI58"/>
  <c r="AG58"/>
  <c r="AJ58"/>
  <c r="AH58"/>
  <c r="BA42"/>
  <c r="BB42"/>
  <c r="AZ42"/>
  <c r="AY42"/>
  <c r="AJ27"/>
  <c r="BB27"/>
  <c r="AO27"/>
  <c r="BG27"/>
  <c r="BL116" l="1"/>
  <c r="BM116" s="1"/>
  <c r="BP116" s="1"/>
  <c r="BC83"/>
  <c r="BL83" s="1"/>
  <c r="BM83" s="1"/>
  <c r="BP83" s="1"/>
  <c r="AN128"/>
  <c r="AT128" s="1"/>
  <c r="AU128" s="1"/>
  <c r="AX128" s="1"/>
  <c r="AK98"/>
  <c r="AK110"/>
  <c r="AN110"/>
  <c r="BC144"/>
  <c r="AK158"/>
  <c r="CC252"/>
  <c r="A252" s="1"/>
  <c r="AN158"/>
  <c r="BC127"/>
  <c r="BF127"/>
  <c r="AN120"/>
  <c r="AK148"/>
  <c r="AK133"/>
  <c r="BF144"/>
  <c r="AN148"/>
  <c r="BF138"/>
  <c r="AK118"/>
  <c r="AT118" s="1"/>
  <c r="AU118" s="1"/>
  <c r="AX118" s="1"/>
  <c r="AN161"/>
  <c r="AT161" s="1"/>
  <c r="AU161" s="1"/>
  <c r="AX161" s="1"/>
  <c r="AK120"/>
  <c r="AT120" s="1"/>
  <c r="AU120" s="1"/>
  <c r="AX120" s="1"/>
  <c r="BC165"/>
  <c r="BF165"/>
  <c r="BC149"/>
  <c r="BL149" s="1"/>
  <c r="BM149" s="1"/>
  <c r="BP149" s="1"/>
  <c r="AN153"/>
  <c r="AT153" s="1"/>
  <c r="AU153" s="1"/>
  <c r="AX153" s="1"/>
  <c r="AN147"/>
  <c r="AT147" s="1"/>
  <c r="AU147" s="1"/>
  <c r="AX147" s="1"/>
  <c r="AK131"/>
  <c r="BC150"/>
  <c r="AE168"/>
  <c r="BF139"/>
  <c r="BC139"/>
  <c r="AN140"/>
  <c r="AT140" s="1"/>
  <c r="AU140" s="1"/>
  <c r="AX140" s="1"/>
  <c r="AC168"/>
  <c r="AK99"/>
  <c r="AN132"/>
  <c r="BF161"/>
  <c r="BL161" s="1"/>
  <c r="BM161" s="1"/>
  <c r="BP161" s="1"/>
  <c r="BG167"/>
  <c r="AK164"/>
  <c r="AN159"/>
  <c r="AT159" s="1"/>
  <c r="AU159" s="1"/>
  <c r="AX159" s="1"/>
  <c r="AK165"/>
  <c r="AT165" s="1"/>
  <c r="AU165" s="1"/>
  <c r="AX165" s="1"/>
  <c r="M167"/>
  <c r="AI167" s="1"/>
  <c r="AN164"/>
  <c r="AT162"/>
  <c r="AU162" s="1"/>
  <c r="AX162" s="1"/>
  <c r="AN131"/>
  <c r="AK36"/>
  <c r="BC85"/>
  <c r="BL85" s="1"/>
  <c r="BM85" s="1"/>
  <c r="BP85" s="1"/>
  <c r="AD168"/>
  <c r="Z168"/>
  <c r="D169"/>
  <c r="BY168"/>
  <c r="BZ168" s="1"/>
  <c r="BU168"/>
  <c r="AS168" s="1"/>
  <c r="BI167"/>
  <c r="BK167"/>
  <c r="AQ167"/>
  <c r="BH167"/>
  <c r="BD167"/>
  <c r="N167"/>
  <c r="BJ167"/>
  <c r="F169"/>
  <c r="BF73"/>
  <c r="BF163"/>
  <c r="AA168"/>
  <c r="BQ168"/>
  <c r="BR168" s="1"/>
  <c r="G169"/>
  <c r="O169"/>
  <c r="AF168"/>
  <c r="BJ168" s="1"/>
  <c r="BX168"/>
  <c r="J168"/>
  <c r="AR168"/>
  <c r="K168"/>
  <c r="AP168"/>
  <c r="L168"/>
  <c r="AO167"/>
  <c r="E169"/>
  <c r="BF162"/>
  <c r="BL162" s="1"/>
  <c r="BM162" s="1"/>
  <c r="BP162" s="1"/>
  <c r="I169"/>
  <c r="A169" s="1"/>
  <c r="AB168"/>
  <c r="BS168"/>
  <c r="BT168" s="1"/>
  <c r="H169"/>
  <c r="S169" s="1"/>
  <c r="BL159"/>
  <c r="BM159" s="1"/>
  <c r="BP159" s="1"/>
  <c r="BF142"/>
  <c r="BL142" s="1"/>
  <c r="BM142" s="1"/>
  <c r="BP142" s="1"/>
  <c r="AN133"/>
  <c r="BF133"/>
  <c r="AK97"/>
  <c r="AT97" s="1"/>
  <c r="AU97" s="1"/>
  <c r="AX97" s="1"/>
  <c r="BC122"/>
  <c r="BL122" s="1"/>
  <c r="BM122" s="1"/>
  <c r="BP122" s="1"/>
  <c r="BC128"/>
  <c r="AN163"/>
  <c r="AK163"/>
  <c r="AK46"/>
  <c r="AT46" s="1"/>
  <c r="AU46" s="1"/>
  <c r="AX46" s="1"/>
  <c r="AN152"/>
  <c r="AT152" s="1"/>
  <c r="AU152" s="1"/>
  <c r="AX152" s="1"/>
  <c r="BF128"/>
  <c r="AK103"/>
  <c r="AK63"/>
  <c r="BC156"/>
  <c r="AK122"/>
  <c r="AK145"/>
  <c r="BL29"/>
  <c r="BM29" s="1"/>
  <c r="BP29" s="1"/>
  <c r="BF118"/>
  <c r="AN54"/>
  <c r="AT54" s="1"/>
  <c r="AU54" s="1"/>
  <c r="AX54" s="1"/>
  <c r="AN122"/>
  <c r="AT124"/>
  <c r="AU124" s="1"/>
  <c r="AX124" s="1"/>
  <c r="AK32"/>
  <c r="AT32" s="1"/>
  <c r="AU32" s="1"/>
  <c r="AX32" s="1"/>
  <c r="BC138"/>
  <c r="AK77"/>
  <c r="BF156"/>
  <c r="AK160"/>
  <c r="AT160" s="1"/>
  <c r="AU160" s="1"/>
  <c r="AX160" s="1"/>
  <c r="BF166"/>
  <c r="BC166"/>
  <c r="AN149"/>
  <c r="AN127"/>
  <c r="AK74"/>
  <c r="AN145"/>
  <c r="BL109"/>
  <c r="BM109" s="1"/>
  <c r="BP109" s="1"/>
  <c r="AK157"/>
  <c r="BL147"/>
  <c r="BM147" s="1"/>
  <c r="BP147" s="1"/>
  <c r="AK144"/>
  <c r="AK156"/>
  <c r="AT156" s="1"/>
  <c r="AU156" s="1"/>
  <c r="AX156" s="1"/>
  <c r="BF145"/>
  <c r="BL145" s="1"/>
  <c r="BM145" s="1"/>
  <c r="BP145" s="1"/>
  <c r="BL152"/>
  <c r="BM152" s="1"/>
  <c r="BP152" s="1"/>
  <c r="BL137"/>
  <c r="BM137" s="1"/>
  <c r="BP137" s="1"/>
  <c r="AK138"/>
  <c r="AK166"/>
  <c r="AN166"/>
  <c r="BF90"/>
  <c r="BL90" s="1"/>
  <c r="BM90" s="1"/>
  <c r="BP90" s="1"/>
  <c r="BC163"/>
  <c r="BC164"/>
  <c r="BF164"/>
  <c r="AN138"/>
  <c r="BC160"/>
  <c r="BF160"/>
  <c r="AK73"/>
  <c r="AT73" s="1"/>
  <c r="AU73" s="1"/>
  <c r="AX73" s="1"/>
  <c r="AK62"/>
  <c r="AT62" s="1"/>
  <c r="AU62" s="1"/>
  <c r="AX62" s="1"/>
  <c r="BC118"/>
  <c r="BC133"/>
  <c r="AN151"/>
  <c r="AN144"/>
  <c r="AN33"/>
  <c r="AT33" s="1"/>
  <c r="AU33" s="1"/>
  <c r="AX33" s="1"/>
  <c r="AN63"/>
  <c r="AN150"/>
  <c r="AT150" s="1"/>
  <c r="AU150" s="1"/>
  <c r="AX150" s="1"/>
  <c r="BC131"/>
  <c r="BL131" s="1"/>
  <c r="BM131" s="1"/>
  <c r="BP131" s="1"/>
  <c r="BC47"/>
  <c r="AN117"/>
  <c r="AT117" s="1"/>
  <c r="AU117" s="1"/>
  <c r="AX117" s="1"/>
  <c r="AK127"/>
  <c r="BC151"/>
  <c r="AK146"/>
  <c r="AT125"/>
  <c r="AU125" s="1"/>
  <c r="AX125" s="1"/>
  <c r="BF134"/>
  <c r="BL114"/>
  <c r="BM114" s="1"/>
  <c r="BP114" s="1"/>
  <c r="BC51"/>
  <c r="BF158"/>
  <c r="BL158" s="1"/>
  <c r="BM158" s="1"/>
  <c r="BP158" s="1"/>
  <c r="AK143"/>
  <c r="AT143" s="1"/>
  <c r="AU143" s="1"/>
  <c r="AX143" s="1"/>
  <c r="AN126"/>
  <c r="AT126" s="1"/>
  <c r="AU126" s="1"/>
  <c r="AX126" s="1"/>
  <c r="BL110"/>
  <c r="BM110" s="1"/>
  <c r="BP110" s="1"/>
  <c r="AK149"/>
  <c r="AK132"/>
  <c r="AN36"/>
  <c r="BF150"/>
  <c r="BL98"/>
  <c r="BM98" s="1"/>
  <c r="BP98" s="1"/>
  <c r="AK76"/>
  <c r="AT76" s="1"/>
  <c r="AU76" s="1"/>
  <c r="AX76" s="1"/>
  <c r="BL32"/>
  <c r="BM32" s="1"/>
  <c r="BP32" s="1"/>
  <c r="BC78"/>
  <c r="BC132"/>
  <c r="BL132" s="1"/>
  <c r="BM132" s="1"/>
  <c r="BP132" s="1"/>
  <c r="BC102"/>
  <c r="BF92"/>
  <c r="AN93"/>
  <c r="AT93" s="1"/>
  <c r="AU93" s="1"/>
  <c r="AX93" s="1"/>
  <c r="AK78"/>
  <c r="AK41"/>
  <c r="AT41" s="1"/>
  <c r="AU41" s="1"/>
  <c r="AX41" s="1"/>
  <c r="AK31"/>
  <c r="AN50"/>
  <c r="AT50" s="1"/>
  <c r="AU50" s="1"/>
  <c r="AX50" s="1"/>
  <c r="AN98"/>
  <c r="AT98" s="1"/>
  <c r="AU98" s="1"/>
  <c r="AX98" s="1"/>
  <c r="BF96"/>
  <c r="BL96" s="1"/>
  <c r="BM96" s="1"/>
  <c r="BP96" s="1"/>
  <c r="BL48"/>
  <c r="BM48" s="1"/>
  <c r="BP48" s="1"/>
  <c r="BC134"/>
  <c r="AN123"/>
  <c r="AT123" s="1"/>
  <c r="AU123" s="1"/>
  <c r="AX123" s="1"/>
  <c r="BC108"/>
  <c r="BL108" s="1"/>
  <c r="BM108" s="1"/>
  <c r="BP108" s="1"/>
  <c r="AN40"/>
  <c r="BL88"/>
  <c r="BM88" s="1"/>
  <c r="BP88" s="1"/>
  <c r="AK116"/>
  <c r="AN116"/>
  <c r="AN103"/>
  <c r="AK155"/>
  <c r="AN84"/>
  <c r="AT84" s="1"/>
  <c r="AU84" s="1"/>
  <c r="AX84" s="1"/>
  <c r="AN53"/>
  <c r="AT53" s="1"/>
  <c r="AU53" s="1"/>
  <c r="AX53" s="1"/>
  <c r="AK79"/>
  <c r="AT79" s="1"/>
  <c r="AU79" s="1"/>
  <c r="AX79" s="1"/>
  <c r="BL89"/>
  <c r="BM89" s="1"/>
  <c r="BP89" s="1"/>
  <c r="BL59"/>
  <c r="BM59" s="1"/>
  <c r="BP59" s="1"/>
  <c r="BL154"/>
  <c r="BM154" s="1"/>
  <c r="BP154" s="1"/>
  <c r="AN31"/>
  <c r="BF67"/>
  <c r="BL67" s="1"/>
  <c r="BM67" s="1"/>
  <c r="BP67" s="1"/>
  <c r="BF74"/>
  <c r="BL36"/>
  <c r="BM36" s="1"/>
  <c r="BP36" s="1"/>
  <c r="BC92"/>
  <c r="BF102"/>
  <c r="AK65"/>
  <c r="AT65" s="1"/>
  <c r="AU65" s="1"/>
  <c r="AX65" s="1"/>
  <c r="BF146"/>
  <c r="AT115"/>
  <c r="AU115" s="1"/>
  <c r="AX115" s="1"/>
  <c r="BL55"/>
  <c r="BM55" s="1"/>
  <c r="BP55" s="1"/>
  <c r="AN137"/>
  <c r="AT137" s="1"/>
  <c r="AU137" s="1"/>
  <c r="AX137" s="1"/>
  <c r="BC38"/>
  <c r="BL38" s="1"/>
  <c r="BM38" s="1"/>
  <c r="BP38" s="1"/>
  <c r="BL82"/>
  <c r="BM82" s="1"/>
  <c r="BP82" s="1"/>
  <c r="BL31"/>
  <c r="BM31" s="1"/>
  <c r="BP31" s="1"/>
  <c r="AK38"/>
  <c r="AT105"/>
  <c r="AU105" s="1"/>
  <c r="AX105" s="1"/>
  <c r="BF123"/>
  <c r="BL123" s="1"/>
  <c r="BM123" s="1"/>
  <c r="BP123" s="1"/>
  <c r="BL106"/>
  <c r="BM106" s="1"/>
  <c r="BP106" s="1"/>
  <c r="AK107"/>
  <c r="BL94"/>
  <c r="BM94" s="1"/>
  <c r="BP94" s="1"/>
  <c r="BC64"/>
  <c r="BL103"/>
  <c r="BM103" s="1"/>
  <c r="BP103" s="1"/>
  <c r="AN146"/>
  <c r="AK30"/>
  <c r="AT30" s="1"/>
  <c r="AU30" s="1"/>
  <c r="AX30" s="1"/>
  <c r="AN77"/>
  <c r="BC74"/>
  <c r="AN107"/>
  <c r="AK86"/>
  <c r="AN80"/>
  <c r="BC44"/>
  <c r="AN38"/>
  <c r="BC73"/>
  <c r="BC52"/>
  <c r="AK37"/>
  <c r="AK141"/>
  <c r="BF64"/>
  <c r="AK100"/>
  <c r="AT130"/>
  <c r="AU130" s="1"/>
  <c r="AX130" s="1"/>
  <c r="BL86"/>
  <c r="BM86" s="1"/>
  <c r="BP86" s="1"/>
  <c r="AK40"/>
  <c r="AN75"/>
  <c r="AK106"/>
  <c r="AT106" s="1"/>
  <c r="AU106" s="1"/>
  <c r="AX106" s="1"/>
  <c r="BL37"/>
  <c r="BM37" s="1"/>
  <c r="BP37" s="1"/>
  <c r="BL28"/>
  <c r="BM28" s="1"/>
  <c r="BP28" s="1"/>
  <c r="BL115"/>
  <c r="BM115" s="1"/>
  <c r="BP115" s="1"/>
  <c r="BF44"/>
  <c r="BC146"/>
  <c r="AN113"/>
  <c r="AT113" s="1"/>
  <c r="AU113" s="1"/>
  <c r="AX113" s="1"/>
  <c r="AN157"/>
  <c r="AK88"/>
  <c r="BL112"/>
  <c r="BM112" s="1"/>
  <c r="BP112" s="1"/>
  <c r="BL97"/>
  <c r="BM97" s="1"/>
  <c r="BP97" s="1"/>
  <c r="AN88"/>
  <c r="BF87"/>
  <c r="BL87" s="1"/>
  <c r="BM87" s="1"/>
  <c r="BP87" s="1"/>
  <c r="AN44"/>
  <c r="AT44" s="1"/>
  <c r="AU44" s="1"/>
  <c r="AX44" s="1"/>
  <c r="AN27"/>
  <c r="AT27" s="1"/>
  <c r="BF51"/>
  <c r="AN155"/>
  <c r="BF105"/>
  <c r="BL56"/>
  <c r="BM56" s="1"/>
  <c r="BP56" s="1"/>
  <c r="BF100"/>
  <c r="BL100" s="1"/>
  <c r="BM100" s="1"/>
  <c r="BP100" s="1"/>
  <c r="AN59"/>
  <c r="AK59"/>
  <c r="BC105"/>
  <c r="AN39"/>
  <c r="AN136"/>
  <c r="AT136" s="1"/>
  <c r="AU136" s="1"/>
  <c r="AX136" s="1"/>
  <c r="AN37"/>
  <c r="BC58"/>
  <c r="AN95"/>
  <c r="AT95" s="1"/>
  <c r="AU95" s="1"/>
  <c r="AX95" s="1"/>
  <c r="AK45"/>
  <c r="AK75"/>
  <c r="BL107"/>
  <c r="BM107" s="1"/>
  <c r="BP107" s="1"/>
  <c r="AN99"/>
  <c r="BF57"/>
  <c r="BL57" s="1"/>
  <c r="BM57" s="1"/>
  <c r="BP57" s="1"/>
  <c r="BF52"/>
  <c r="AK92"/>
  <c r="AT92" s="1"/>
  <c r="AU92" s="1"/>
  <c r="AX92" s="1"/>
  <c r="AK80"/>
  <c r="BL81"/>
  <c r="BM81" s="1"/>
  <c r="BP81" s="1"/>
  <c r="AK39"/>
  <c r="AN60"/>
  <c r="AT60" s="1"/>
  <c r="AU60" s="1"/>
  <c r="AX60" s="1"/>
  <c r="BL45"/>
  <c r="BM45" s="1"/>
  <c r="BP45" s="1"/>
  <c r="AN111"/>
  <c r="AT111" s="1"/>
  <c r="AU111" s="1"/>
  <c r="AX111" s="1"/>
  <c r="AK151"/>
  <c r="AN86"/>
  <c r="BC157"/>
  <c r="BF157"/>
  <c r="AK94"/>
  <c r="AT94" s="1"/>
  <c r="AU94" s="1"/>
  <c r="AX94" s="1"/>
  <c r="BF151"/>
  <c r="BC71"/>
  <c r="BF79"/>
  <c r="BL79" s="1"/>
  <c r="BM79" s="1"/>
  <c r="BP79" s="1"/>
  <c r="BL43"/>
  <c r="BM43" s="1"/>
  <c r="BP43" s="1"/>
  <c r="AN100"/>
  <c r="AK81"/>
  <c r="AT81" s="1"/>
  <c r="AU81" s="1"/>
  <c r="AX81" s="1"/>
  <c r="AT119"/>
  <c r="AU119" s="1"/>
  <c r="AX119" s="1"/>
  <c r="BL39"/>
  <c r="BM39" s="1"/>
  <c r="BP39" s="1"/>
  <c r="BF47"/>
  <c r="BL75"/>
  <c r="BM75" s="1"/>
  <c r="BP75" s="1"/>
  <c r="AN45"/>
  <c r="AN66"/>
  <c r="AN141"/>
  <c r="BF58"/>
  <c r="AK57"/>
  <c r="BF71"/>
  <c r="BF78"/>
  <c r="AT142"/>
  <c r="AU142" s="1"/>
  <c r="AX142" s="1"/>
  <c r="BL140"/>
  <c r="BM140" s="1"/>
  <c r="BP140" s="1"/>
  <c r="AK134"/>
  <c r="AT134" s="1"/>
  <c r="AU134" s="1"/>
  <c r="AX134" s="1"/>
  <c r="AT129"/>
  <c r="AU129" s="1"/>
  <c r="AX129" s="1"/>
  <c r="AK82"/>
  <c r="BL130"/>
  <c r="BM130" s="1"/>
  <c r="BP130" s="1"/>
  <c r="AK48"/>
  <c r="AT48" s="1"/>
  <c r="AU48" s="1"/>
  <c r="AX48" s="1"/>
  <c r="BF95"/>
  <c r="BC95"/>
  <c r="AK51"/>
  <c r="AN82"/>
  <c r="AN78"/>
  <c r="AT114"/>
  <c r="AU114" s="1"/>
  <c r="AX114" s="1"/>
  <c r="BC111"/>
  <c r="BF111"/>
  <c r="BF120"/>
  <c r="BC120"/>
  <c r="BC77"/>
  <c r="AK102"/>
  <c r="AT102" s="1"/>
  <c r="AU102" s="1"/>
  <c r="AX102" s="1"/>
  <c r="AN51"/>
  <c r="AN135"/>
  <c r="AK135"/>
  <c r="BL93"/>
  <c r="BM93" s="1"/>
  <c r="BP93" s="1"/>
  <c r="BL129"/>
  <c r="BM129" s="1"/>
  <c r="BP129" s="1"/>
  <c r="AT121"/>
  <c r="AU121" s="1"/>
  <c r="AX121" s="1"/>
  <c r="AT139"/>
  <c r="AU139" s="1"/>
  <c r="AX139" s="1"/>
  <c r="AK72"/>
  <c r="BL153"/>
  <c r="BM153" s="1"/>
  <c r="BP153" s="1"/>
  <c r="BL143"/>
  <c r="BM143" s="1"/>
  <c r="BP143" s="1"/>
  <c r="BF136"/>
  <c r="BC136"/>
  <c r="BF117"/>
  <c r="BC117"/>
  <c r="BF126"/>
  <c r="BC126"/>
  <c r="BF141"/>
  <c r="BC141"/>
  <c r="AN57"/>
  <c r="AK66"/>
  <c r="BL119"/>
  <c r="BM119" s="1"/>
  <c r="BP119" s="1"/>
  <c r="AK108"/>
  <c r="AN108"/>
  <c r="BF148"/>
  <c r="BC148"/>
  <c r="BC113"/>
  <c r="BF113"/>
  <c r="BC155"/>
  <c r="BF155"/>
  <c r="BF135"/>
  <c r="BC135"/>
  <c r="AN154"/>
  <c r="AK154"/>
  <c r="BF125"/>
  <c r="BC125"/>
  <c r="AK109"/>
  <c r="AN109"/>
  <c r="AN112"/>
  <c r="AK112"/>
  <c r="BL124"/>
  <c r="BM124" s="1"/>
  <c r="BP124" s="1"/>
  <c r="BL69"/>
  <c r="BM69" s="1"/>
  <c r="BP69" s="1"/>
  <c r="BF104"/>
  <c r="BL104" s="1"/>
  <c r="BM104" s="1"/>
  <c r="BP104" s="1"/>
  <c r="AN43"/>
  <c r="AN74"/>
  <c r="BL61"/>
  <c r="BM61" s="1"/>
  <c r="BP61" s="1"/>
  <c r="BF68"/>
  <c r="BC68"/>
  <c r="BC30"/>
  <c r="BL30" s="1"/>
  <c r="BM30" s="1"/>
  <c r="BP30" s="1"/>
  <c r="AK91"/>
  <c r="AN91"/>
  <c r="BC35"/>
  <c r="BF35"/>
  <c r="BF70"/>
  <c r="BC70"/>
  <c r="BC49"/>
  <c r="BF49"/>
  <c r="AN87"/>
  <c r="AK87"/>
  <c r="BF80"/>
  <c r="BC80"/>
  <c r="BF99"/>
  <c r="BC99"/>
  <c r="AN68"/>
  <c r="BF63"/>
  <c r="BC63"/>
  <c r="AK49"/>
  <c r="AN49"/>
  <c r="AN35"/>
  <c r="AK35"/>
  <c r="AN101"/>
  <c r="AK101"/>
  <c r="BC65"/>
  <c r="BF65"/>
  <c r="BF76"/>
  <c r="BC76"/>
  <c r="AN28"/>
  <c r="AK28"/>
  <c r="AK58"/>
  <c r="AN58"/>
  <c r="AN89"/>
  <c r="AK89"/>
  <c r="AK83"/>
  <c r="AN83"/>
  <c r="BC60"/>
  <c r="BF60"/>
  <c r="BF50"/>
  <c r="BC50"/>
  <c r="BC66"/>
  <c r="BF66"/>
  <c r="AK90"/>
  <c r="AN90"/>
  <c r="BF62"/>
  <c r="BC62"/>
  <c r="BF27"/>
  <c r="BC27"/>
  <c r="AK47"/>
  <c r="AN47"/>
  <c r="AK64"/>
  <c r="AN64"/>
  <c r="AN71"/>
  <c r="AK71"/>
  <c r="AN56"/>
  <c r="AK56"/>
  <c r="BC72"/>
  <c r="BF72"/>
  <c r="AK43"/>
  <c r="AK68"/>
  <c r="AT34"/>
  <c r="AU34" s="1"/>
  <c r="AX34" s="1"/>
  <c r="AK55"/>
  <c r="AN55"/>
  <c r="AN96"/>
  <c r="AK96"/>
  <c r="AN85"/>
  <c r="AK85"/>
  <c r="BC33"/>
  <c r="BF33"/>
  <c r="AN67"/>
  <c r="AK67"/>
  <c r="BF101"/>
  <c r="BC101"/>
  <c r="AK29"/>
  <c r="AN29"/>
  <c r="BF84"/>
  <c r="BC84"/>
  <c r="BF41"/>
  <c r="BC41"/>
  <c r="BC34"/>
  <c r="BF34"/>
  <c r="AN72"/>
  <c r="BF77"/>
  <c r="BF42"/>
  <c r="BC42"/>
  <c r="BF40"/>
  <c r="BC40"/>
  <c r="BF53"/>
  <c r="BC53"/>
  <c r="AK52"/>
  <c r="AN52"/>
  <c r="BC46"/>
  <c r="BF46"/>
  <c r="AN70"/>
  <c r="AK70"/>
  <c r="AN69"/>
  <c r="AK69"/>
  <c r="AK61"/>
  <c r="AN61"/>
  <c r="BC91"/>
  <c r="BF91"/>
  <c r="AK42"/>
  <c r="AN42"/>
  <c r="AK104"/>
  <c r="AN104"/>
  <c r="BF54"/>
  <c r="BC54"/>
  <c r="AT110" l="1"/>
  <c r="AU110" s="1"/>
  <c r="AX110" s="1"/>
  <c r="BL144"/>
  <c r="BM144" s="1"/>
  <c r="BP144" s="1"/>
  <c r="AT158"/>
  <c r="AU158" s="1"/>
  <c r="AX158" s="1"/>
  <c r="CC253"/>
  <c r="A253" s="1"/>
  <c r="BL138"/>
  <c r="BM138" s="1"/>
  <c r="BP138" s="1"/>
  <c r="BL127"/>
  <c r="BM127" s="1"/>
  <c r="BP127" s="1"/>
  <c r="AT148"/>
  <c r="AU148" s="1"/>
  <c r="AX148" s="1"/>
  <c r="AT133"/>
  <c r="AU133" s="1"/>
  <c r="AX133" s="1"/>
  <c r="BL165"/>
  <c r="BM165" s="1"/>
  <c r="BP165" s="1"/>
  <c r="AT131"/>
  <c r="AU131" s="1"/>
  <c r="AX131" s="1"/>
  <c r="BL150"/>
  <c r="BM150" s="1"/>
  <c r="BP150" s="1"/>
  <c r="AT164"/>
  <c r="AU164" s="1"/>
  <c r="AX164" s="1"/>
  <c r="AT99"/>
  <c r="AU99" s="1"/>
  <c r="AX99" s="1"/>
  <c r="BL139"/>
  <c r="BM139" s="1"/>
  <c r="BP139" s="1"/>
  <c r="AT132"/>
  <c r="AU132" s="1"/>
  <c r="AX132" s="1"/>
  <c r="N168"/>
  <c r="AZ168" s="1"/>
  <c r="AT77"/>
  <c r="AU77" s="1"/>
  <c r="AX77" s="1"/>
  <c r="AT36"/>
  <c r="AU36" s="1"/>
  <c r="AX36" s="1"/>
  <c r="AH167"/>
  <c r="AJ167"/>
  <c r="AG167"/>
  <c r="M168"/>
  <c r="AI168" s="1"/>
  <c r="AT145"/>
  <c r="AU145" s="1"/>
  <c r="AX145" s="1"/>
  <c r="AT103"/>
  <c r="AU103" s="1"/>
  <c r="AX103" s="1"/>
  <c r="AO168"/>
  <c r="BG168"/>
  <c r="AY167"/>
  <c r="BA167"/>
  <c r="BB167"/>
  <c r="AZ167"/>
  <c r="AQ168"/>
  <c r="BI168"/>
  <c r="BK168"/>
  <c r="H171"/>
  <c r="S171" s="1"/>
  <c r="D170"/>
  <c r="I171"/>
  <c r="A171" s="1"/>
  <c r="BH168"/>
  <c r="O170"/>
  <c r="I170"/>
  <c r="A170" s="1"/>
  <c r="BX169"/>
  <c r="L169"/>
  <c r="J169"/>
  <c r="AR169"/>
  <c r="AF169"/>
  <c r="N169" s="1"/>
  <c r="K169"/>
  <c r="AP169"/>
  <c r="T169"/>
  <c r="AB169"/>
  <c r="AD169"/>
  <c r="Z169"/>
  <c r="AC169"/>
  <c r="BS169"/>
  <c r="BT169" s="1"/>
  <c r="AA169"/>
  <c r="AE169"/>
  <c r="BQ169"/>
  <c r="BR169" s="1"/>
  <c r="G170"/>
  <c r="BL163"/>
  <c r="BM163" s="1"/>
  <c r="BP163" s="1"/>
  <c r="G171"/>
  <c r="O171"/>
  <c r="BD168"/>
  <c r="E170"/>
  <c r="D171"/>
  <c r="BW169"/>
  <c r="CA169"/>
  <c r="BU169"/>
  <c r="BK169" s="1"/>
  <c r="BY169"/>
  <c r="BZ169" s="1"/>
  <c r="BL73"/>
  <c r="BM73" s="1"/>
  <c r="BP73" s="1"/>
  <c r="BL128"/>
  <c r="BM128" s="1"/>
  <c r="BP128" s="1"/>
  <c r="E171"/>
  <c r="F171"/>
  <c r="F170"/>
  <c r="H170"/>
  <c r="S170" s="1"/>
  <c r="BL133"/>
  <c r="BM133" s="1"/>
  <c r="BP133" s="1"/>
  <c r="AT163"/>
  <c r="AU163" s="1"/>
  <c r="AX163" s="1"/>
  <c r="AT122"/>
  <c r="AU122" s="1"/>
  <c r="AX122" s="1"/>
  <c r="BL118"/>
  <c r="BM118" s="1"/>
  <c r="BP118" s="1"/>
  <c r="BL156"/>
  <c r="BM156" s="1"/>
  <c r="BP156" s="1"/>
  <c r="AT74"/>
  <c r="AU74" s="1"/>
  <c r="AX74" s="1"/>
  <c r="AT63"/>
  <c r="AU63" s="1"/>
  <c r="AX63" s="1"/>
  <c r="AT127"/>
  <c r="AU127" s="1"/>
  <c r="AX127" s="1"/>
  <c r="AT138"/>
  <c r="AU138" s="1"/>
  <c r="AX138" s="1"/>
  <c r="AT166"/>
  <c r="AU166" s="1"/>
  <c r="AX166" s="1"/>
  <c r="AT144"/>
  <c r="AU144" s="1"/>
  <c r="AX144" s="1"/>
  <c r="O172"/>
  <c r="AT39"/>
  <c r="AU39" s="1"/>
  <c r="AX39" s="1"/>
  <c r="BL64"/>
  <c r="BM64" s="1"/>
  <c r="BP64" s="1"/>
  <c r="BL47"/>
  <c r="BM47" s="1"/>
  <c r="BP47" s="1"/>
  <c r="AT149"/>
  <c r="AU149" s="1"/>
  <c r="AX149" s="1"/>
  <c r="AT157"/>
  <c r="AU157" s="1"/>
  <c r="AX157" s="1"/>
  <c r="BL146"/>
  <c r="BM146" s="1"/>
  <c r="BP146" s="1"/>
  <c r="BL166"/>
  <c r="BM166" s="1"/>
  <c r="BP166" s="1"/>
  <c r="BL151"/>
  <c r="BM151" s="1"/>
  <c r="BP151" s="1"/>
  <c r="AT86"/>
  <c r="AU86" s="1"/>
  <c r="AX86" s="1"/>
  <c r="BL164"/>
  <c r="BM164" s="1"/>
  <c r="BP164" s="1"/>
  <c r="BL134"/>
  <c r="BM134" s="1"/>
  <c r="BP134" s="1"/>
  <c r="BL160"/>
  <c r="BM160" s="1"/>
  <c r="BP160" s="1"/>
  <c r="AT151"/>
  <c r="AU151" s="1"/>
  <c r="AX151" s="1"/>
  <c r="AT146"/>
  <c r="AU146" s="1"/>
  <c r="AX146" s="1"/>
  <c r="BL78"/>
  <c r="BM78" s="1"/>
  <c r="BP78" s="1"/>
  <c r="AT80"/>
  <c r="AU80" s="1"/>
  <c r="AX80" s="1"/>
  <c r="BL51"/>
  <c r="BM51" s="1"/>
  <c r="BP51" s="1"/>
  <c r="BL74"/>
  <c r="BM74" s="1"/>
  <c r="BP74" s="1"/>
  <c r="BL92"/>
  <c r="BM92" s="1"/>
  <c r="BP92" s="1"/>
  <c r="BL102"/>
  <c r="BM102" s="1"/>
  <c r="BP102" s="1"/>
  <c r="AT141"/>
  <c r="AU141" s="1"/>
  <c r="AX141" s="1"/>
  <c r="AT107"/>
  <c r="AU107" s="1"/>
  <c r="AX107" s="1"/>
  <c r="AT78"/>
  <c r="AU78" s="1"/>
  <c r="AX78" s="1"/>
  <c r="AT155"/>
  <c r="AU155" s="1"/>
  <c r="AX155" s="1"/>
  <c r="AT37"/>
  <c r="AU37" s="1"/>
  <c r="AX37" s="1"/>
  <c r="AT31"/>
  <c r="AU31" s="1"/>
  <c r="AX31" s="1"/>
  <c r="AT38"/>
  <c r="AU38" s="1"/>
  <c r="AX38" s="1"/>
  <c r="AT116"/>
  <c r="AU116" s="1"/>
  <c r="AX116" s="1"/>
  <c r="AT40"/>
  <c r="AU40" s="1"/>
  <c r="AX40" s="1"/>
  <c r="BL58"/>
  <c r="BM58" s="1"/>
  <c r="BP58" s="1"/>
  <c r="AT88"/>
  <c r="AU88" s="1"/>
  <c r="AX88" s="1"/>
  <c r="BL44"/>
  <c r="BM44" s="1"/>
  <c r="BP44" s="1"/>
  <c r="BL77"/>
  <c r="BM77" s="1"/>
  <c r="BP77" s="1"/>
  <c r="AT100"/>
  <c r="AU100" s="1"/>
  <c r="AX100" s="1"/>
  <c r="BL52"/>
  <c r="BM52" s="1"/>
  <c r="BP52" s="1"/>
  <c r="AT75"/>
  <c r="AU75" s="1"/>
  <c r="AX75" s="1"/>
  <c r="BL68"/>
  <c r="BM68" s="1"/>
  <c r="BP68" s="1"/>
  <c r="BL105"/>
  <c r="BM105" s="1"/>
  <c r="BP105" s="1"/>
  <c r="AT45"/>
  <c r="AU45" s="1"/>
  <c r="AX45" s="1"/>
  <c r="AT72"/>
  <c r="AU72" s="1"/>
  <c r="AX72" s="1"/>
  <c r="AT59"/>
  <c r="AU59" s="1"/>
  <c r="AX59" s="1"/>
  <c r="BL71"/>
  <c r="BM71" s="1"/>
  <c r="BP71" s="1"/>
  <c r="BL157"/>
  <c r="BM157" s="1"/>
  <c r="BP157" s="1"/>
  <c r="AT57"/>
  <c r="AU57" s="1"/>
  <c r="AX57" s="1"/>
  <c r="AT43"/>
  <c r="AU43" s="1"/>
  <c r="AX43" s="1"/>
  <c r="AT66"/>
  <c r="AU66" s="1"/>
  <c r="AX66" s="1"/>
  <c r="AT112"/>
  <c r="AU112" s="1"/>
  <c r="AX112" s="1"/>
  <c r="BL125"/>
  <c r="BM125" s="1"/>
  <c r="BP125" s="1"/>
  <c r="AT82"/>
  <c r="AU82" s="1"/>
  <c r="AX82" s="1"/>
  <c r="AT47"/>
  <c r="AU47" s="1"/>
  <c r="AX47" s="1"/>
  <c r="BL66"/>
  <c r="BM66" s="1"/>
  <c r="BP66" s="1"/>
  <c r="BL60"/>
  <c r="BM60" s="1"/>
  <c r="BP60" s="1"/>
  <c r="BL120"/>
  <c r="BM120" s="1"/>
  <c r="BP120" s="1"/>
  <c r="BL135"/>
  <c r="BM135" s="1"/>
  <c r="BP135" s="1"/>
  <c r="BL126"/>
  <c r="BM126" s="1"/>
  <c r="BP126" s="1"/>
  <c r="AT135"/>
  <c r="AU135" s="1"/>
  <c r="AX135" s="1"/>
  <c r="AT28"/>
  <c r="AU28" s="1"/>
  <c r="AX28" s="1"/>
  <c r="AT35"/>
  <c r="AU35" s="1"/>
  <c r="AX35" s="1"/>
  <c r="BL95"/>
  <c r="BM95" s="1"/>
  <c r="BP95" s="1"/>
  <c r="BL27"/>
  <c r="BM27" s="1"/>
  <c r="BP27" s="1"/>
  <c r="BL111"/>
  <c r="BM111" s="1"/>
  <c r="BP111" s="1"/>
  <c r="AT51"/>
  <c r="AU51" s="1"/>
  <c r="AX51" s="1"/>
  <c r="AT154"/>
  <c r="AU154" s="1"/>
  <c r="AX154" s="1"/>
  <c r="BL148"/>
  <c r="BM148" s="1"/>
  <c r="BP148" s="1"/>
  <c r="BL141"/>
  <c r="BM141" s="1"/>
  <c r="BP141" s="1"/>
  <c r="BL117"/>
  <c r="BM117" s="1"/>
  <c r="BP117" s="1"/>
  <c r="BL113"/>
  <c r="BM113" s="1"/>
  <c r="BP113" s="1"/>
  <c r="AT108"/>
  <c r="AU108" s="1"/>
  <c r="AX108" s="1"/>
  <c r="BL136"/>
  <c r="BM136" s="1"/>
  <c r="BP136" s="1"/>
  <c r="AT109"/>
  <c r="AU109" s="1"/>
  <c r="AX109" s="1"/>
  <c r="BL155"/>
  <c r="BM155" s="1"/>
  <c r="BP155" s="1"/>
  <c r="BL35"/>
  <c r="BM35" s="1"/>
  <c r="BP35" s="1"/>
  <c r="BL41"/>
  <c r="BM41" s="1"/>
  <c r="BP41" s="1"/>
  <c r="AT67"/>
  <c r="AU67" s="1"/>
  <c r="AX67" s="1"/>
  <c r="AT85"/>
  <c r="AU85" s="1"/>
  <c r="AX85" s="1"/>
  <c r="BL63"/>
  <c r="BM63" s="1"/>
  <c r="BP63" s="1"/>
  <c r="AT68"/>
  <c r="AU68" s="1"/>
  <c r="AX68" s="1"/>
  <c r="BL72"/>
  <c r="BM72" s="1"/>
  <c r="BP72" s="1"/>
  <c r="AT49"/>
  <c r="AU49" s="1"/>
  <c r="AX49" s="1"/>
  <c r="AT91"/>
  <c r="AU91" s="1"/>
  <c r="AX91" s="1"/>
  <c r="BL99"/>
  <c r="BM99" s="1"/>
  <c r="BP99" s="1"/>
  <c r="AT87"/>
  <c r="AU87" s="1"/>
  <c r="AX87" s="1"/>
  <c r="BL70"/>
  <c r="BM70" s="1"/>
  <c r="BP70" s="1"/>
  <c r="BL80"/>
  <c r="BM80" s="1"/>
  <c r="BP80" s="1"/>
  <c r="BL49"/>
  <c r="BM49" s="1"/>
  <c r="BP49" s="1"/>
  <c r="AT104"/>
  <c r="AU104" s="1"/>
  <c r="AX104" s="1"/>
  <c r="BL91"/>
  <c r="BM91" s="1"/>
  <c r="BP91" s="1"/>
  <c r="BL46"/>
  <c r="BM46" s="1"/>
  <c r="BP46" s="1"/>
  <c r="BL84"/>
  <c r="BM84" s="1"/>
  <c r="BP84" s="1"/>
  <c r="BL101"/>
  <c r="BM101" s="1"/>
  <c r="BP101" s="1"/>
  <c r="AT96"/>
  <c r="AU96" s="1"/>
  <c r="AX96" s="1"/>
  <c r="AT42"/>
  <c r="AU42" s="1"/>
  <c r="AX42" s="1"/>
  <c r="AT61"/>
  <c r="AU61" s="1"/>
  <c r="AX61" s="1"/>
  <c r="AT83"/>
  <c r="AU83" s="1"/>
  <c r="AX83" s="1"/>
  <c r="AT58"/>
  <c r="AU58" s="1"/>
  <c r="AX58" s="1"/>
  <c r="AT64"/>
  <c r="AU64" s="1"/>
  <c r="AX64" s="1"/>
  <c r="BL54"/>
  <c r="BM54" s="1"/>
  <c r="BP54" s="1"/>
  <c r="AT70"/>
  <c r="AU70" s="1"/>
  <c r="AX70" s="1"/>
  <c r="AT52"/>
  <c r="AU52" s="1"/>
  <c r="AX52" s="1"/>
  <c r="BL40"/>
  <c r="BM40" s="1"/>
  <c r="BP40" s="1"/>
  <c r="BL34"/>
  <c r="BM34" s="1"/>
  <c r="BP34" s="1"/>
  <c r="BL33"/>
  <c r="BM33" s="1"/>
  <c r="BP33" s="1"/>
  <c r="AT56"/>
  <c r="AU56" s="1"/>
  <c r="AX56" s="1"/>
  <c r="BL62"/>
  <c r="BM62" s="1"/>
  <c r="BP62" s="1"/>
  <c r="AT89"/>
  <c r="AU89" s="1"/>
  <c r="AX89" s="1"/>
  <c r="AU27"/>
  <c r="BL76"/>
  <c r="BM76" s="1"/>
  <c r="BP76" s="1"/>
  <c r="AT101"/>
  <c r="AU101" s="1"/>
  <c r="AX101" s="1"/>
  <c r="AT69"/>
  <c r="AU69" s="1"/>
  <c r="AX69" s="1"/>
  <c r="BL53"/>
  <c r="BM53" s="1"/>
  <c r="BP53" s="1"/>
  <c r="BL42"/>
  <c r="BM42" s="1"/>
  <c r="BP42" s="1"/>
  <c r="AT29"/>
  <c r="AU29" s="1"/>
  <c r="AX29" s="1"/>
  <c r="AT55"/>
  <c r="AU55" s="1"/>
  <c r="AX55" s="1"/>
  <c r="AT71"/>
  <c r="AU71" s="1"/>
  <c r="AX71" s="1"/>
  <c r="AT90"/>
  <c r="AU90" s="1"/>
  <c r="AX90" s="1"/>
  <c r="BL50"/>
  <c r="BM50" s="1"/>
  <c r="BP50" s="1"/>
  <c r="BL65"/>
  <c r="BM65" s="1"/>
  <c r="BP65" s="1"/>
  <c r="CC254" l="1"/>
  <c r="A254" s="1"/>
  <c r="AS169"/>
  <c r="AN167"/>
  <c r="AK167"/>
  <c r="AY168"/>
  <c r="BF168" s="1"/>
  <c r="BA168"/>
  <c r="BB168"/>
  <c r="M169"/>
  <c r="AJ169" s="1"/>
  <c r="AG168"/>
  <c r="BA169"/>
  <c r="AH168"/>
  <c r="AJ168"/>
  <c r="BB169"/>
  <c r="BJ169"/>
  <c r="BH169"/>
  <c r="AI169"/>
  <c r="BY172"/>
  <c r="BZ172" s="1"/>
  <c r="BU172"/>
  <c r="BY171"/>
  <c r="BZ171" s="1"/>
  <c r="BU171"/>
  <c r="AQ171" s="1"/>
  <c r="T170"/>
  <c r="Z170"/>
  <c r="AA170"/>
  <c r="BS170"/>
  <c r="BT170" s="1"/>
  <c r="AE170"/>
  <c r="BQ170"/>
  <c r="BR170" s="1"/>
  <c r="AD170"/>
  <c r="AC170"/>
  <c r="AB170"/>
  <c r="AO169"/>
  <c r="BG169"/>
  <c r="BU170"/>
  <c r="BK170" s="1"/>
  <c r="BY170"/>
  <c r="BZ170" s="1"/>
  <c r="L170"/>
  <c r="AP170"/>
  <c r="K170"/>
  <c r="AF170"/>
  <c r="BJ170" s="1"/>
  <c r="AR170"/>
  <c r="J170"/>
  <c r="BX170"/>
  <c r="D172"/>
  <c r="AZ169"/>
  <c r="AY169"/>
  <c r="BI169"/>
  <c r="H172"/>
  <c r="S172" s="1"/>
  <c r="CA170"/>
  <c r="BW170"/>
  <c r="K171"/>
  <c r="BX171"/>
  <c r="L171"/>
  <c r="AR171"/>
  <c r="J171"/>
  <c r="AP171"/>
  <c r="AF171"/>
  <c r="BC167"/>
  <c r="BF167"/>
  <c r="G172"/>
  <c r="I172"/>
  <c r="A172" s="1"/>
  <c r="F172"/>
  <c r="BD169"/>
  <c r="AQ169"/>
  <c r="BW171"/>
  <c r="CA171"/>
  <c r="AB171"/>
  <c r="Z171"/>
  <c r="AD171"/>
  <c r="BS171"/>
  <c r="BT171" s="1"/>
  <c r="AE171"/>
  <c r="T171"/>
  <c r="AC171"/>
  <c r="AA171"/>
  <c r="BQ171"/>
  <c r="BR171" s="1"/>
  <c r="E172"/>
  <c r="AX27"/>
  <c r="BC168" l="1"/>
  <c r="BL168" s="1"/>
  <c r="BM168" s="1"/>
  <c r="BP168" s="1"/>
  <c r="CC255"/>
  <c r="A255" s="1"/>
  <c r="BQ172"/>
  <c r="BR172" s="1"/>
  <c r="BG172" s="1"/>
  <c r="AS172"/>
  <c r="AS171"/>
  <c r="AS170"/>
  <c r="BL167"/>
  <c r="BM167" s="1"/>
  <c r="BP167" s="1"/>
  <c r="N170"/>
  <c r="BB170" s="1"/>
  <c r="AT167"/>
  <c r="AU167" s="1"/>
  <c r="AX167" s="1"/>
  <c r="AH169"/>
  <c r="AG169"/>
  <c r="M170"/>
  <c r="AI170" s="1"/>
  <c r="AK168"/>
  <c r="AN168"/>
  <c r="M171"/>
  <c r="AH171" s="1"/>
  <c r="BI170"/>
  <c r="CA172"/>
  <c r="BW172"/>
  <c r="BF169"/>
  <c r="BC169"/>
  <c r="AZ170"/>
  <c r="AO170"/>
  <c r="BG170"/>
  <c r="BK171"/>
  <c r="BI171"/>
  <c r="I173"/>
  <c r="A173" s="1"/>
  <c r="G173"/>
  <c r="BD170"/>
  <c r="G174"/>
  <c r="E173"/>
  <c r="D173"/>
  <c r="BH170"/>
  <c r="BG171"/>
  <c r="AO171"/>
  <c r="BS172"/>
  <c r="BT172" s="1"/>
  <c r="T172"/>
  <c r="Z172"/>
  <c r="AD172"/>
  <c r="BK172"/>
  <c r="BI172"/>
  <c r="AQ172"/>
  <c r="AB172"/>
  <c r="AA172"/>
  <c r="AC172"/>
  <c r="N171"/>
  <c r="BJ171"/>
  <c r="BD171"/>
  <c r="BH171"/>
  <c r="F173"/>
  <c r="BA170"/>
  <c r="AQ170"/>
  <c r="D174"/>
  <c r="AE172"/>
  <c r="BX172"/>
  <c r="J172"/>
  <c r="K172"/>
  <c r="L172"/>
  <c r="AP172"/>
  <c r="AR172"/>
  <c r="AF172"/>
  <c r="H173"/>
  <c r="S173" s="1"/>
  <c r="O174"/>
  <c r="O173"/>
  <c r="H174"/>
  <c r="S174" s="1"/>
  <c r="CC256" l="1"/>
  <c r="A256" s="1"/>
  <c r="AN169"/>
  <c r="AH170"/>
  <c r="AO172"/>
  <c r="AJ171"/>
  <c r="AY170"/>
  <c r="BC170" s="1"/>
  <c r="AK169"/>
  <c r="AG170"/>
  <c r="AJ170"/>
  <c r="AI171"/>
  <c r="AT168"/>
  <c r="AU168" s="1"/>
  <c r="AX168" s="1"/>
  <c r="AG171"/>
  <c r="AK171" s="1"/>
  <c r="M172"/>
  <c r="AI172" s="1"/>
  <c r="BL169"/>
  <c r="BM169" s="1"/>
  <c r="BP169" s="1"/>
  <c r="BU173"/>
  <c r="BK173" s="1"/>
  <c r="BY173"/>
  <c r="BZ173" s="1"/>
  <c r="T173"/>
  <c r="AD173"/>
  <c r="AC173"/>
  <c r="BS173"/>
  <c r="BT173" s="1"/>
  <c r="Z173"/>
  <c r="AA173"/>
  <c r="BQ173"/>
  <c r="BR173" s="1"/>
  <c r="AB173"/>
  <c r="AE173"/>
  <c r="E175"/>
  <c r="BQ174"/>
  <c r="BR174" s="1"/>
  <c r="BS174"/>
  <c r="BT174" s="1"/>
  <c r="T174"/>
  <c r="BJ172"/>
  <c r="BH172"/>
  <c r="BD172"/>
  <c r="N172"/>
  <c r="CA173"/>
  <c r="BW173"/>
  <c r="F175"/>
  <c r="E174"/>
  <c r="F174"/>
  <c r="BY174"/>
  <c r="BZ174" s="1"/>
  <c r="BU174"/>
  <c r="BX173"/>
  <c r="AR173"/>
  <c r="K173"/>
  <c r="AF173"/>
  <c r="J173"/>
  <c r="L173"/>
  <c r="AP173"/>
  <c r="H175"/>
  <c r="S175" s="1"/>
  <c r="AY171"/>
  <c r="BB171"/>
  <c r="BA171"/>
  <c r="AZ171"/>
  <c r="I174"/>
  <c r="A174" s="1"/>
  <c r="CC257" l="1"/>
  <c r="A257" s="1"/>
  <c r="AN171"/>
  <c r="AT171" s="1"/>
  <c r="AU171" s="1"/>
  <c r="AX171" s="1"/>
  <c r="AT169"/>
  <c r="AU169" s="1"/>
  <c r="AX169" s="1"/>
  <c r="AS174"/>
  <c r="AK170"/>
  <c r="AS173"/>
  <c r="BF170"/>
  <c r="BL170" s="1"/>
  <c r="BM170" s="1"/>
  <c r="BP170" s="1"/>
  <c r="Z174"/>
  <c r="M173"/>
  <c r="AI173" s="1"/>
  <c r="AN170"/>
  <c r="BD173"/>
  <c r="AQ173"/>
  <c r="BI173"/>
  <c r="AH172"/>
  <c r="AJ172"/>
  <c r="AG172"/>
  <c r="BG174"/>
  <c r="AO174"/>
  <c r="CA175"/>
  <c r="BW175"/>
  <c r="D176"/>
  <c r="I175"/>
  <c r="A175" s="1"/>
  <c r="F176"/>
  <c r="BW174"/>
  <c r="CA174"/>
  <c r="BB172"/>
  <c r="BA172"/>
  <c r="AZ172"/>
  <c r="AY172"/>
  <c r="O175"/>
  <c r="BK174"/>
  <c r="BI174"/>
  <c r="AE174"/>
  <c r="J174"/>
  <c r="K174"/>
  <c r="AF174"/>
  <c r="BH174" s="1"/>
  <c r="AP174"/>
  <c r="L174"/>
  <c r="BX174"/>
  <c r="AR174"/>
  <c r="BC171"/>
  <c r="BF171"/>
  <c r="N173"/>
  <c r="BJ173"/>
  <c r="BH173"/>
  <c r="AB174"/>
  <c r="AA174"/>
  <c r="D175"/>
  <c r="AQ174"/>
  <c r="AD174"/>
  <c r="G176"/>
  <c r="BG173"/>
  <c r="AO173"/>
  <c r="AC174"/>
  <c r="G175"/>
  <c r="O176"/>
  <c r="CC258" l="1"/>
  <c r="A258" s="1"/>
  <c r="AT170"/>
  <c r="AU170" s="1"/>
  <c r="AX170" s="1"/>
  <c r="AJ173"/>
  <c r="AH173"/>
  <c r="AG173"/>
  <c r="M174"/>
  <c r="AJ174" s="1"/>
  <c r="AK172"/>
  <c r="AN172"/>
  <c r="BL171"/>
  <c r="BM171" s="1"/>
  <c r="BP171" s="1"/>
  <c r="BY176"/>
  <c r="BZ176" s="1"/>
  <c r="BU176"/>
  <c r="Z175"/>
  <c r="T175"/>
  <c r="AD175"/>
  <c r="AA175"/>
  <c r="AB175"/>
  <c r="AC175"/>
  <c r="BS175"/>
  <c r="BT175" s="1"/>
  <c r="BQ175"/>
  <c r="BR175" s="1"/>
  <c r="AE175"/>
  <c r="BJ174"/>
  <c r="BD174"/>
  <c r="I176"/>
  <c r="A176" s="1"/>
  <c r="BU175"/>
  <c r="BK175" s="1"/>
  <c r="BY175"/>
  <c r="BZ175" s="1"/>
  <c r="BC172"/>
  <c r="BF172"/>
  <c r="T176"/>
  <c r="BQ176"/>
  <c r="BS176"/>
  <c r="BT176" s="1"/>
  <c r="E176"/>
  <c r="H176"/>
  <c r="S176" s="1"/>
  <c r="AY173"/>
  <c r="AZ173"/>
  <c r="BA173"/>
  <c r="BB173"/>
  <c r="AP175"/>
  <c r="AR175"/>
  <c r="J175"/>
  <c r="AF175"/>
  <c r="BH175" s="1"/>
  <c r="L175"/>
  <c r="K175"/>
  <c r="BX175"/>
  <c r="N174"/>
  <c r="I177"/>
  <c r="A177" s="1"/>
  <c r="CC259" l="1"/>
  <c r="A259" s="1"/>
  <c r="AS175"/>
  <c r="AS176"/>
  <c r="AN173"/>
  <c r="AH174"/>
  <c r="AG174"/>
  <c r="AK173"/>
  <c r="AT172"/>
  <c r="AU172" s="1"/>
  <c r="AX172" s="1"/>
  <c r="AI174"/>
  <c r="AE176"/>
  <c r="N175"/>
  <c r="BA175" s="1"/>
  <c r="M175"/>
  <c r="AG175" s="1"/>
  <c r="AA176"/>
  <c r="AB176"/>
  <c r="BI176"/>
  <c r="AC176"/>
  <c r="BK176"/>
  <c r="J177"/>
  <c r="BX177"/>
  <c r="K177"/>
  <c r="AF177"/>
  <c r="BC173"/>
  <c r="BF173"/>
  <c r="K176"/>
  <c r="AR176"/>
  <c r="J176"/>
  <c r="AP176"/>
  <c r="L176"/>
  <c r="AF176"/>
  <c r="BJ176" s="1"/>
  <c r="BX176"/>
  <c r="F177"/>
  <c r="O177"/>
  <c r="BJ175"/>
  <c r="AQ175"/>
  <c r="BR176"/>
  <c r="AQ176"/>
  <c r="E177"/>
  <c r="AD176"/>
  <c r="BL172"/>
  <c r="BM172" s="1"/>
  <c r="BP172" s="1"/>
  <c r="BI175"/>
  <c r="BW176"/>
  <c r="CA176"/>
  <c r="E179"/>
  <c r="D177"/>
  <c r="E178"/>
  <c r="F178"/>
  <c r="AZ174"/>
  <c r="BA174"/>
  <c r="BB174"/>
  <c r="AY174"/>
  <c r="AO175"/>
  <c r="BG175"/>
  <c r="G177"/>
  <c r="H177"/>
  <c r="S177" s="1"/>
  <c r="Z176"/>
  <c r="BD175"/>
  <c r="F181"/>
  <c r="D180"/>
  <c r="CC260" l="1"/>
  <c r="A260" s="1"/>
  <c r="C54" i="17" s="1"/>
  <c r="AK174" i="4"/>
  <c r="AI175"/>
  <c r="AN174"/>
  <c r="AT173"/>
  <c r="AU173" s="1"/>
  <c r="AX173" s="1"/>
  <c r="AZ175"/>
  <c r="AH175"/>
  <c r="AN175" s="1"/>
  <c r="AJ175"/>
  <c r="BD176"/>
  <c r="AY175"/>
  <c r="BF175" s="1"/>
  <c r="BB175"/>
  <c r="M176"/>
  <c r="AJ176" s="1"/>
  <c r="BH176"/>
  <c r="BH177"/>
  <c r="BL173"/>
  <c r="BM173" s="1"/>
  <c r="BP173" s="1"/>
  <c r="CA179"/>
  <c r="BW179"/>
  <c r="Z177"/>
  <c r="AC177"/>
  <c r="AB177"/>
  <c r="AA177"/>
  <c r="T177"/>
  <c r="AD177"/>
  <c r="AE177"/>
  <c r="BS177"/>
  <c r="BT177" s="1"/>
  <c r="BQ177"/>
  <c r="BR177" s="1"/>
  <c r="BJ177"/>
  <c r="CA177"/>
  <c r="BW177"/>
  <c r="BW178"/>
  <c r="CA178"/>
  <c r="AR177"/>
  <c r="L177"/>
  <c r="M177" s="1"/>
  <c r="BU177"/>
  <c r="BK177" s="1"/>
  <c r="BY177"/>
  <c r="BZ177" s="1"/>
  <c r="N176"/>
  <c r="BF174"/>
  <c r="BC174"/>
  <c r="F179"/>
  <c r="G179"/>
  <c r="H179"/>
  <c r="S179" s="1"/>
  <c r="O178"/>
  <c r="I178"/>
  <c r="A178" s="1"/>
  <c r="O179"/>
  <c r="AO176"/>
  <c r="BG176"/>
  <c r="E180"/>
  <c r="BW180" s="1"/>
  <c r="D178"/>
  <c r="H178"/>
  <c r="S178" s="1"/>
  <c r="N177"/>
  <c r="AZ177" s="1"/>
  <c r="AP177"/>
  <c r="B50" i="17" l="1"/>
  <c r="E50" s="1"/>
  <c r="C20"/>
  <c r="C33"/>
  <c r="C39"/>
  <c r="C84"/>
  <c r="C102"/>
  <c r="C68"/>
  <c r="B74"/>
  <c r="C34"/>
  <c r="C90"/>
  <c r="B82"/>
  <c r="I82" s="1"/>
  <c r="B12"/>
  <c r="I12" s="1"/>
  <c r="C66"/>
  <c r="C113"/>
  <c r="C67"/>
  <c r="C115"/>
  <c r="C26"/>
  <c r="C78"/>
  <c r="C83"/>
  <c r="C93"/>
  <c r="C70"/>
  <c r="B106"/>
  <c r="B84"/>
  <c r="B63"/>
  <c r="C32"/>
  <c r="B9"/>
  <c r="C29"/>
  <c r="B13"/>
  <c r="B116"/>
  <c r="B42"/>
  <c r="B36"/>
  <c r="B23"/>
  <c r="C96"/>
  <c r="B85"/>
  <c r="C28"/>
  <c r="B45"/>
  <c r="B22"/>
  <c r="B39"/>
  <c r="B93"/>
  <c r="C63"/>
  <c r="C31"/>
  <c r="C106"/>
  <c r="C103"/>
  <c r="B98"/>
  <c r="E98" s="1"/>
  <c r="C108"/>
  <c r="B30"/>
  <c r="B46"/>
  <c r="E46" s="1"/>
  <c r="BN45" s="1"/>
  <c r="K45" s="1"/>
  <c r="B101"/>
  <c r="C80"/>
  <c r="B109"/>
  <c r="B26"/>
  <c r="I26" s="1"/>
  <c r="C101"/>
  <c r="B60"/>
  <c r="B107"/>
  <c r="E107" s="1"/>
  <c r="BN106" s="1"/>
  <c r="K106" s="1"/>
  <c r="B32"/>
  <c r="C58"/>
  <c r="B11"/>
  <c r="B91"/>
  <c r="E91" s="1"/>
  <c r="BN90" s="1"/>
  <c r="K90" s="1"/>
  <c r="B68"/>
  <c r="B16"/>
  <c r="B41"/>
  <c r="E41" s="1"/>
  <c r="BN40" s="1"/>
  <c r="K40" s="1"/>
  <c r="B28"/>
  <c r="C37"/>
  <c r="C64"/>
  <c r="B29"/>
  <c r="B114"/>
  <c r="C45"/>
  <c r="C27"/>
  <c r="B110"/>
  <c r="C65"/>
  <c r="C25"/>
  <c r="C87"/>
  <c r="C100"/>
  <c r="B104"/>
  <c r="B99"/>
  <c r="B76"/>
  <c r="C97"/>
  <c r="C60"/>
  <c r="C109"/>
  <c r="B69"/>
  <c r="C62"/>
  <c r="C91"/>
  <c r="C17"/>
  <c r="B19"/>
  <c r="C99"/>
  <c r="C72"/>
  <c r="B113"/>
  <c r="C14"/>
  <c r="C13"/>
  <c r="C75"/>
  <c r="B89"/>
  <c r="C50"/>
  <c r="B38"/>
  <c r="B108"/>
  <c r="B86"/>
  <c r="B61"/>
  <c r="C24"/>
  <c r="C81"/>
  <c r="B62"/>
  <c r="B65"/>
  <c r="C43"/>
  <c r="C85"/>
  <c r="C11"/>
  <c r="C74"/>
  <c r="C57"/>
  <c r="C22"/>
  <c r="B72"/>
  <c r="I72" s="1"/>
  <c r="B40"/>
  <c r="B77"/>
  <c r="I77" s="1"/>
  <c r="B44"/>
  <c r="C18"/>
  <c r="B49"/>
  <c r="E49" s="1"/>
  <c r="BN48" s="1"/>
  <c r="K48" s="1"/>
  <c r="C36"/>
  <c r="B24"/>
  <c r="E24" s="1"/>
  <c r="C86"/>
  <c r="B111"/>
  <c r="I111" s="1"/>
  <c r="B37"/>
  <c r="I37" s="1"/>
  <c r="BN97"/>
  <c r="K97" s="1"/>
  <c r="B17"/>
  <c r="E17" s="1"/>
  <c r="B87"/>
  <c r="C30"/>
  <c r="I86"/>
  <c r="E12"/>
  <c r="I74"/>
  <c r="E72"/>
  <c r="B112"/>
  <c r="C10"/>
  <c r="C105"/>
  <c r="B64"/>
  <c r="B31"/>
  <c r="B67"/>
  <c r="B43"/>
  <c r="C35"/>
  <c r="B48"/>
  <c r="B10"/>
  <c r="C12"/>
  <c r="C42"/>
  <c r="C49"/>
  <c r="B105"/>
  <c r="E86"/>
  <c r="E74"/>
  <c r="C41"/>
  <c r="C19"/>
  <c r="C76"/>
  <c r="C53"/>
  <c r="C59"/>
  <c r="B57"/>
  <c r="C73"/>
  <c r="B94"/>
  <c r="B20"/>
  <c r="C77"/>
  <c r="B90"/>
  <c r="C56"/>
  <c r="C23"/>
  <c r="B55"/>
  <c r="B52"/>
  <c r="C116"/>
  <c r="B53"/>
  <c r="B59"/>
  <c r="C112"/>
  <c r="B15"/>
  <c r="C95"/>
  <c r="B34"/>
  <c r="B100"/>
  <c r="C88"/>
  <c r="B25"/>
  <c r="C79"/>
  <c r="C110"/>
  <c r="C38"/>
  <c r="B14"/>
  <c r="C15"/>
  <c r="B75"/>
  <c r="C94"/>
  <c r="B71"/>
  <c r="B35"/>
  <c r="B33"/>
  <c r="C92"/>
  <c r="B78"/>
  <c r="B95"/>
  <c r="C98"/>
  <c r="C104"/>
  <c r="C9"/>
  <c r="B73"/>
  <c r="C47"/>
  <c r="B102"/>
  <c r="C107"/>
  <c r="C16"/>
  <c r="B58"/>
  <c r="B56"/>
  <c r="B88"/>
  <c r="C55"/>
  <c r="C89"/>
  <c r="B81"/>
  <c r="B96"/>
  <c r="B51"/>
  <c r="C69"/>
  <c r="B70"/>
  <c r="B115"/>
  <c r="C61"/>
  <c r="C46"/>
  <c r="B47"/>
  <c r="B92"/>
  <c r="C21"/>
  <c r="C44"/>
  <c r="B27"/>
  <c r="B97"/>
  <c r="B66"/>
  <c r="B21"/>
  <c r="C71"/>
  <c r="B80"/>
  <c r="C111"/>
  <c r="B83"/>
  <c r="C52"/>
  <c r="B18"/>
  <c r="C48"/>
  <c r="B103"/>
  <c r="B79"/>
  <c r="C114"/>
  <c r="C40"/>
  <c r="C82"/>
  <c r="B54"/>
  <c r="C51"/>
  <c r="AT174" i="4"/>
  <c r="AU174" s="1"/>
  <c r="AX174" s="1"/>
  <c r="AS177"/>
  <c r="AI176"/>
  <c r="AG176"/>
  <c r="AK175"/>
  <c r="AT175" s="1"/>
  <c r="AU175" s="1"/>
  <c r="AX175" s="1"/>
  <c r="AH176"/>
  <c r="BC175"/>
  <c r="BL175" s="1"/>
  <c r="BM175" s="1"/>
  <c r="BP175" s="1"/>
  <c r="CA180"/>
  <c r="BL174"/>
  <c r="BM174" s="1"/>
  <c r="BP174" s="1"/>
  <c r="AO177"/>
  <c r="BG177"/>
  <c r="AI177"/>
  <c r="AJ177"/>
  <c r="AG177"/>
  <c r="AH177"/>
  <c r="AQ177"/>
  <c r="BI177"/>
  <c r="BY178"/>
  <c r="BZ178" s="1"/>
  <c r="BU178"/>
  <c r="BB177"/>
  <c r="BA177"/>
  <c r="BD177"/>
  <c r="BY179"/>
  <c r="BZ179" s="1"/>
  <c r="BU179"/>
  <c r="T179"/>
  <c r="BS179"/>
  <c r="BT179" s="1"/>
  <c r="BQ179"/>
  <c r="BR179" s="1"/>
  <c r="BA176"/>
  <c r="AZ176"/>
  <c r="BB176"/>
  <c r="AY176"/>
  <c r="BX178"/>
  <c r="K178"/>
  <c r="J178"/>
  <c r="AF178"/>
  <c r="BH178" s="1"/>
  <c r="L178"/>
  <c r="AP178"/>
  <c r="AY177"/>
  <c r="I98" i="17" l="1"/>
  <c r="I107"/>
  <c r="E26"/>
  <c r="BN25" s="1"/>
  <c r="K25" s="1"/>
  <c r="I50"/>
  <c r="I41"/>
  <c r="E37"/>
  <c r="BN36" s="1"/>
  <c r="K36" s="1"/>
  <c r="E82"/>
  <c r="BN81" s="1"/>
  <c r="K81" s="1"/>
  <c r="I46"/>
  <c r="I114"/>
  <c r="E114"/>
  <c r="BN113" s="1"/>
  <c r="K113" s="1"/>
  <c r="I30"/>
  <c r="E30"/>
  <c r="BN29" s="1"/>
  <c r="K29" s="1"/>
  <c r="I85"/>
  <c r="E85"/>
  <c r="BN84" s="1"/>
  <c r="K84" s="1"/>
  <c r="E42"/>
  <c r="BN41" s="1"/>
  <c r="K41" s="1"/>
  <c r="I42"/>
  <c r="I9"/>
  <c r="E9"/>
  <c r="BN8" s="1"/>
  <c r="BM8" s="1"/>
  <c r="E106"/>
  <c r="BN105" s="1"/>
  <c r="K105" s="1"/>
  <c r="I106"/>
  <c r="E99"/>
  <c r="BN98" s="1"/>
  <c r="K98" s="1"/>
  <c r="I99"/>
  <c r="I68"/>
  <c r="E68"/>
  <c r="BN67" s="1"/>
  <c r="K67" s="1"/>
  <c r="I32"/>
  <c r="E32"/>
  <c r="BN31" s="1"/>
  <c r="K31" s="1"/>
  <c r="E93"/>
  <c r="BN92" s="1"/>
  <c r="K92" s="1"/>
  <c r="I93"/>
  <c r="E36"/>
  <c r="BN35" s="1"/>
  <c r="K35" s="1"/>
  <c r="I36"/>
  <c r="I84"/>
  <c r="E84"/>
  <c r="BN83" s="1"/>
  <c r="K83" s="1"/>
  <c r="I91"/>
  <c r="I104"/>
  <c r="E104"/>
  <c r="BN103" s="1"/>
  <c r="K103" s="1"/>
  <c r="I28"/>
  <c r="E28"/>
  <c r="BN27" s="1"/>
  <c r="K27" s="1"/>
  <c r="I109"/>
  <c r="E109"/>
  <c r="BN108" s="1"/>
  <c r="K108" s="1"/>
  <c r="I39"/>
  <c r="E39"/>
  <c r="BN38" s="1"/>
  <c r="K38" s="1"/>
  <c r="E19"/>
  <c r="BN18" s="1"/>
  <c r="K18" s="1"/>
  <c r="I19"/>
  <c r="E69"/>
  <c r="BN68" s="1"/>
  <c r="K68" s="1"/>
  <c r="I69"/>
  <c r="E76"/>
  <c r="BN75" s="1"/>
  <c r="K75" s="1"/>
  <c r="I76"/>
  <c r="E16"/>
  <c r="BN15" s="1"/>
  <c r="K15" s="1"/>
  <c r="I16"/>
  <c r="E101"/>
  <c r="BN100" s="1"/>
  <c r="K100" s="1"/>
  <c r="I101"/>
  <c r="E45"/>
  <c r="BN44" s="1"/>
  <c r="K44" s="1"/>
  <c r="I45"/>
  <c r="I23"/>
  <c r="E23"/>
  <c r="BN22" s="1"/>
  <c r="K22" s="1"/>
  <c r="E13"/>
  <c r="BN12" s="1"/>
  <c r="K12" s="1"/>
  <c r="I13"/>
  <c r="E63"/>
  <c r="BN62" s="1"/>
  <c r="K62" s="1"/>
  <c r="I63"/>
  <c r="E110"/>
  <c r="BN109" s="1"/>
  <c r="K109" s="1"/>
  <c r="I110"/>
  <c r="I29"/>
  <c r="E29"/>
  <c r="BN28" s="1"/>
  <c r="K28" s="1"/>
  <c r="E11"/>
  <c r="BN10" s="1"/>
  <c r="K10" s="1"/>
  <c r="I11"/>
  <c r="I60"/>
  <c r="E60"/>
  <c r="BN59" s="1"/>
  <c r="K59" s="1"/>
  <c r="E22"/>
  <c r="BN21" s="1"/>
  <c r="K21" s="1"/>
  <c r="I22"/>
  <c r="I116"/>
  <c r="E116"/>
  <c r="BN115" s="1"/>
  <c r="K115" s="1"/>
  <c r="E108"/>
  <c r="BN107" s="1"/>
  <c r="K107" s="1"/>
  <c r="I108"/>
  <c r="E89"/>
  <c r="BN88" s="1"/>
  <c r="K88" s="1"/>
  <c r="I89"/>
  <c r="E113"/>
  <c r="BN112" s="1"/>
  <c r="K112" s="1"/>
  <c r="I113"/>
  <c r="E62"/>
  <c r="BN61" s="1"/>
  <c r="K61" s="1"/>
  <c r="I62"/>
  <c r="E65"/>
  <c r="BN64" s="1"/>
  <c r="K64" s="1"/>
  <c r="I65"/>
  <c r="I61"/>
  <c r="E61"/>
  <c r="BN60" s="1"/>
  <c r="K60" s="1"/>
  <c r="E38"/>
  <c r="BN37" s="1"/>
  <c r="K37" s="1"/>
  <c r="I38"/>
  <c r="BM106"/>
  <c r="J106" s="1"/>
  <c r="I24"/>
  <c r="BM83"/>
  <c r="J83" s="1"/>
  <c r="BM40"/>
  <c r="J40" s="1"/>
  <c r="I44"/>
  <c r="E44"/>
  <c r="I49"/>
  <c r="E111"/>
  <c r="I40"/>
  <c r="E40"/>
  <c r="BN39" s="1"/>
  <c r="K39" s="1"/>
  <c r="E77"/>
  <c r="BN76" s="1"/>
  <c r="K76" s="1"/>
  <c r="BM45"/>
  <c r="J45" s="1"/>
  <c r="BN11"/>
  <c r="K11" s="1"/>
  <c r="BM48"/>
  <c r="J48" s="1"/>
  <c r="BN49"/>
  <c r="K49" s="1"/>
  <c r="BN16"/>
  <c r="K16" s="1"/>
  <c r="BN23"/>
  <c r="K23" s="1"/>
  <c r="BN73"/>
  <c r="K73" s="1"/>
  <c r="I87"/>
  <c r="E87"/>
  <c r="I17"/>
  <c r="BM90"/>
  <c r="J90" s="1"/>
  <c r="BM38"/>
  <c r="J38" s="1"/>
  <c r="BN85"/>
  <c r="K85" s="1"/>
  <c r="BN71"/>
  <c r="K71" s="1"/>
  <c r="BM97"/>
  <c r="J97" s="1"/>
  <c r="I54"/>
  <c r="E54"/>
  <c r="I79"/>
  <c r="E79"/>
  <c r="I27"/>
  <c r="E27"/>
  <c r="I47"/>
  <c r="E47"/>
  <c r="I70"/>
  <c r="E70"/>
  <c r="I81"/>
  <c r="E81"/>
  <c r="I56"/>
  <c r="E56"/>
  <c r="I102"/>
  <c r="E102"/>
  <c r="E15"/>
  <c r="I15"/>
  <c r="E94"/>
  <c r="I94"/>
  <c r="E43"/>
  <c r="I43"/>
  <c r="E21"/>
  <c r="I21"/>
  <c r="I33"/>
  <c r="E33"/>
  <c r="E52"/>
  <c r="I52"/>
  <c r="E10"/>
  <c r="I10"/>
  <c r="E67"/>
  <c r="I67"/>
  <c r="I18"/>
  <c r="E18"/>
  <c r="I80"/>
  <c r="E80"/>
  <c r="E97"/>
  <c r="I97"/>
  <c r="I92"/>
  <c r="E92"/>
  <c r="I115"/>
  <c r="E115"/>
  <c r="I96"/>
  <c r="E96"/>
  <c r="I88"/>
  <c r="E88"/>
  <c r="I78"/>
  <c r="E78"/>
  <c r="I71"/>
  <c r="E71"/>
  <c r="E14"/>
  <c r="I14"/>
  <c r="E25"/>
  <c r="I25"/>
  <c r="I53"/>
  <c r="E53"/>
  <c r="E20"/>
  <c r="I20"/>
  <c r="I64"/>
  <c r="E64"/>
  <c r="E103"/>
  <c r="I103"/>
  <c r="I83"/>
  <c r="E83"/>
  <c r="I58"/>
  <c r="E58"/>
  <c r="I75"/>
  <c r="E75"/>
  <c r="I100"/>
  <c r="E100"/>
  <c r="I90"/>
  <c r="E90"/>
  <c r="I105"/>
  <c r="E105"/>
  <c r="I66"/>
  <c r="E66"/>
  <c r="I51"/>
  <c r="E51"/>
  <c r="I73"/>
  <c r="E73"/>
  <c r="I95"/>
  <c r="E95"/>
  <c r="I35"/>
  <c r="E35"/>
  <c r="E34"/>
  <c r="I34"/>
  <c r="E59"/>
  <c r="I59"/>
  <c r="E55"/>
  <c r="I55"/>
  <c r="E57"/>
  <c r="I57"/>
  <c r="I48"/>
  <c r="E48"/>
  <c r="E31"/>
  <c r="I31"/>
  <c r="I112"/>
  <c r="E112"/>
  <c r="AN176" i="4"/>
  <c r="AK176"/>
  <c r="M178"/>
  <c r="N178"/>
  <c r="AK177"/>
  <c r="AN177"/>
  <c r="BC176"/>
  <c r="BF176"/>
  <c r="BC177"/>
  <c r="BF177"/>
  <c r="BM75" i="17" l="1"/>
  <c r="J75" s="1"/>
  <c r="BM28"/>
  <c r="J28" s="1"/>
  <c r="BM108"/>
  <c r="J108" s="1"/>
  <c r="BM115"/>
  <c r="J115" s="1"/>
  <c r="BM25"/>
  <c r="J25" s="1"/>
  <c r="BM92"/>
  <c r="J92" s="1"/>
  <c r="BM41"/>
  <c r="J41" s="1"/>
  <c r="BM105"/>
  <c r="J105" s="1"/>
  <c r="BM21"/>
  <c r="J21" s="1"/>
  <c r="BM109"/>
  <c r="J109" s="1"/>
  <c r="BM67"/>
  <c r="J67" s="1"/>
  <c r="BM12"/>
  <c r="J12" s="1"/>
  <c r="BM68"/>
  <c r="J68" s="1"/>
  <c r="BM15"/>
  <c r="J15" s="1"/>
  <c r="BM29"/>
  <c r="J29" s="1"/>
  <c r="BM44"/>
  <c r="J44" s="1"/>
  <c r="BM22"/>
  <c r="J22" s="1"/>
  <c r="BM113"/>
  <c r="J113" s="1"/>
  <c r="BM10"/>
  <c r="J10" s="1"/>
  <c r="BM103"/>
  <c r="J103" s="1"/>
  <c r="BM31"/>
  <c r="J31" s="1"/>
  <c r="BM88"/>
  <c r="J88" s="1"/>
  <c r="BM18"/>
  <c r="J18" s="1"/>
  <c r="BM61"/>
  <c r="J61" s="1"/>
  <c r="BM100"/>
  <c r="J100" s="1"/>
  <c r="BM84"/>
  <c r="J84" s="1"/>
  <c r="BM62"/>
  <c r="J62" s="1"/>
  <c r="BM107"/>
  <c r="J107" s="1"/>
  <c r="BM35"/>
  <c r="J35" s="1"/>
  <c r="BM64"/>
  <c r="J64" s="1"/>
  <c r="BM27"/>
  <c r="J27" s="1"/>
  <c r="BM98"/>
  <c r="J98" s="1"/>
  <c r="BM59"/>
  <c r="J59" s="1"/>
  <c r="BM39"/>
  <c r="J39" s="1"/>
  <c r="BM60"/>
  <c r="J60" s="1"/>
  <c r="BM112"/>
  <c r="J112" s="1"/>
  <c r="BM37"/>
  <c r="J37" s="1"/>
  <c r="BM11"/>
  <c r="J11" s="1"/>
  <c r="BN43"/>
  <c r="K43" s="1"/>
  <c r="BM23"/>
  <c r="J23" s="1"/>
  <c r="BN110"/>
  <c r="K110" s="1"/>
  <c r="BM71"/>
  <c r="J71" s="1"/>
  <c r="BN30"/>
  <c r="K30" s="1"/>
  <c r="BN33"/>
  <c r="K33" s="1"/>
  <c r="BN102"/>
  <c r="K102" s="1"/>
  <c r="BN24"/>
  <c r="K24" s="1"/>
  <c r="BN96"/>
  <c r="K96" s="1"/>
  <c r="BN9"/>
  <c r="K9" s="1"/>
  <c r="BN111"/>
  <c r="K111" s="1"/>
  <c r="BN47"/>
  <c r="K47" s="1"/>
  <c r="BN94"/>
  <c r="K94" s="1"/>
  <c r="BN50"/>
  <c r="K50" s="1"/>
  <c r="BN104"/>
  <c r="K104" s="1"/>
  <c r="BN99"/>
  <c r="K99" s="1"/>
  <c r="BN57"/>
  <c r="K57" s="1"/>
  <c r="BN70"/>
  <c r="K70" s="1"/>
  <c r="BN87"/>
  <c r="K87" s="1"/>
  <c r="BN114"/>
  <c r="K114" s="1"/>
  <c r="BN17"/>
  <c r="K17" s="1"/>
  <c r="BN32"/>
  <c r="K32" s="1"/>
  <c r="BN55"/>
  <c r="K55" s="1"/>
  <c r="BN69"/>
  <c r="K69" s="1"/>
  <c r="BN26"/>
  <c r="K26" s="1"/>
  <c r="BN53"/>
  <c r="K53" s="1"/>
  <c r="BM36"/>
  <c r="J36" s="1"/>
  <c r="BM76"/>
  <c r="J76" s="1"/>
  <c r="BN56"/>
  <c r="K56" s="1"/>
  <c r="BN66"/>
  <c r="K66" s="1"/>
  <c r="BN20"/>
  <c r="K20" s="1"/>
  <c r="BN93"/>
  <c r="K93" s="1"/>
  <c r="BN58"/>
  <c r="K58" s="1"/>
  <c r="BN13"/>
  <c r="K13" s="1"/>
  <c r="BN51"/>
  <c r="K51" s="1"/>
  <c r="BN34"/>
  <c r="K34" s="1"/>
  <c r="BN72"/>
  <c r="K72" s="1"/>
  <c r="BN65"/>
  <c r="K65" s="1"/>
  <c r="BN89"/>
  <c r="K89" s="1"/>
  <c r="BN74"/>
  <c r="K74" s="1"/>
  <c r="BN82"/>
  <c r="K82" s="1"/>
  <c r="BN63"/>
  <c r="K63" s="1"/>
  <c r="BN52"/>
  <c r="K52" s="1"/>
  <c r="BN77"/>
  <c r="K77" s="1"/>
  <c r="BN95"/>
  <c r="K95" s="1"/>
  <c r="BN91"/>
  <c r="K91" s="1"/>
  <c r="BN79"/>
  <c r="K79" s="1"/>
  <c r="BN101"/>
  <c r="K101" s="1"/>
  <c r="BN80"/>
  <c r="K80" s="1"/>
  <c r="BN46"/>
  <c r="K46" s="1"/>
  <c r="BN78"/>
  <c r="K78" s="1"/>
  <c r="BM81"/>
  <c r="J81" s="1"/>
  <c r="BM85"/>
  <c r="J85" s="1"/>
  <c r="BM73"/>
  <c r="J73" s="1"/>
  <c r="BM16"/>
  <c r="J16" s="1"/>
  <c r="BM49"/>
  <c r="J49" s="1"/>
  <c r="BN54"/>
  <c r="K54" s="1"/>
  <c r="BN19"/>
  <c r="K19" s="1"/>
  <c r="BN42"/>
  <c r="K42" s="1"/>
  <c r="BN14"/>
  <c r="K14" s="1"/>
  <c r="BN86"/>
  <c r="K86" s="1"/>
  <c r="I117"/>
  <c r="AT176" i="4"/>
  <c r="AU176" s="1"/>
  <c r="AX176" s="1"/>
  <c r="BL177"/>
  <c r="BM177" s="1"/>
  <c r="BP177" s="1"/>
  <c r="AT177"/>
  <c r="AU177" s="1"/>
  <c r="AX177" s="1"/>
  <c r="BL176"/>
  <c r="BM176" s="1"/>
  <c r="BP176" s="1"/>
  <c r="I212"/>
  <c r="A212" s="1"/>
  <c r="O203"/>
  <c r="E191"/>
  <c r="F199"/>
  <c r="H212"/>
  <c r="S212" s="1"/>
  <c r="D196"/>
  <c r="G192"/>
  <c r="E197"/>
  <c r="G190"/>
  <c r="I195"/>
  <c r="A195" s="1"/>
  <c r="D197"/>
  <c r="H197"/>
  <c r="S197" s="1"/>
  <c r="D211"/>
  <c r="F192"/>
  <c r="D208"/>
  <c r="D206"/>
  <c r="O197"/>
  <c r="G196"/>
  <c r="D191"/>
  <c r="E199"/>
  <c r="F201"/>
  <c r="F212"/>
  <c r="I205"/>
  <c r="A205" s="1"/>
  <c r="O193"/>
  <c r="G194"/>
  <c r="G212"/>
  <c r="I194"/>
  <c r="A194" s="1"/>
  <c r="O205"/>
  <c r="I204"/>
  <c r="A204" s="1"/>
  <c r="E204"/>
  <c r="F209"/>
  <c r="F202"/>
  <c r="H195"/>
  <c r="S195" s="1"/>
  <c r="G198"/>
  <c r="I192"/>
  <c r="A192" s="1"/>
  <c r="E194"/>
  <c r="F200"/>
  <c r="F211"/>
  <c r="H192"/>
  <c r="S192" s="1"/>
  <c r="F213"/>
  <c r="E208"/>
  <c r="F190"/>
  <c r="E203"/>
  <c r="E211"/>
  <c r="I209"/>
  <c r="A209" s="1"/>
  <c r="D203"/>
  <c r="G202"/>
  <c r="H207"/>
  <c r="S207" s="1"/>
  <c r="D209"/>
  <c r="O209"/>
  <c r="O190"/>
  <c r="E205"/>
  <c r="F206"/>
  <c r="H210"/>
  <c r="S210" s="1"/>
  <c r="D202"/>
  <c r="D194"/>
  <c r="H204"/>
  <c r="S204" s="1"/>
  <c r="I197"/>
  <c r="A197" s="1"/>
  <c r="D205"/>
  <c r="F205"/>
  <c r="F207"/>
  <c r="G207"/>
  <c r="I206"/>
  <c r="A206" s="1"/>
  <c r="G213"/>
  <c r="O204"/>
  <c r="H200"/>
  <c r="S200" s="1"/>
  <c r="G199"/>
  <c r="I201"/>
  <c r="I210"/>
  <c r="A210" s="1"/>
  <c r="D190"/>
  <c r="E196"/>
  <c r="E190"/>
  <c r="H198"/>
  <c r="S198" s="1"/>
  <c r="O210"/>
  <c r="O194"/>
  <c r="G191"/>
  <c r="I213"/>
  <c r="A213" s="1"/>
  <c r="G206"/>
  <c r="D212"/>
  <c r="D199"/>
  <c r="O200"/>
  <c r="H196"/>
  <c r="S196" s="1"/>
  <c r="H194"/>
  <c r="S194" s="1"/>
  <c r="F208"/>
  <c r="E193"/>
  <c r="E206"/>
  <c r="O208"/>
  <c r="O198"/>
  <c r="H199"/>
  <c r="S199" s="1"/>
  <c r="G193"/>
  <c r="E195"/>
  <c r="I193"/>
  <c r="A193" s="1"/>
  <c r="E210"/>
  <c r="G200"/>
  <c r="I200"/>
  <c r="A200" s="1"/>
  <c r="O192"/>
  <c r="D192"/>
  <c r="O207"/>
  <c r="D195"/>
  <c r="H209"/>
  <c r="S209" s="1"/>
  <c r="O195"/>
  <c r="F194"/>
  <c r="O202"/>
  <c r="H201"/>
  <c r="S201" s="1"/>
  <c r="O212"/>
  <c r="H213"/>
  <c r="S213" s="1"/>
  <c r="E202"/>
  <c r="I207"/>
  <c r="A207" s="1"/>
  <c r="I199"/>
  <c r="A199" s="1"/>
  <c r="H193"/>
  <c r="S193" s="1"/>
  <c r="E213"/>
  <c r="G210"/>
  <c r="I191"/>
  <c r="A191" s="1"/>
  <c r="F203"/>
  <c r="D210"/>
  <c r="H206"/>
  <c r="S206" s="1"/>
  <c r="H190"/>
  <c r="S190" s="1"/>
  <c r="G209"/>
  <c r="F197"/>
  <c r="H205"/>
  <c r="S205" s="1"/>
  <c r="D193"/>
  <c r="E198"/>
  <c r="H211"/>
  <c r="S211" s="1"/>
  <c r="D204"/>
  <c r="G197"/>
  <c r="O191"/>
  <c r="E212"/>
  <c r="I211"/>
  <c r="A211" s="1"/>
  <c r="I202"/>
  <c r="A202" s="1"/>
  <c r="F191"/>
  <c r="O199"/>
  <c r="G208"/>
  <c r="G211"/>
  <c r="G205"/>
  <c r="E209"/>
  <c r="G203"/>
  <c r="G201"/>
  <c r="H191"/>
  <c r="S191" s="1"/>
  <c r="G195"/>
  <c r="E200"/>
  <c r="F204"/>
  <c r="F196"/>
  <c r="O201"/>
  <c r="D207"/>
  <c r="F195"/>
  <c r="I196"/>
  <c r="A196" s="1"/>
  <c r="E207"/>
  <c r="F210"/>
  <c r="O213"/>
  <c r="D201"/>
  <c r="F193"/>
  <c r="E201"/>
  <c r="O206"/>
  <c r="D213"/>
  <c r="I190"/>
  <c r="A190" s="1"/>
  <c r="F198"/>
  <c r="E192"/>
  <c r="I198"/>
  <c r="A198" s="1"/>
  <c r="I208"/>
  <c r="A208" s="1"/>
  <c r="O211"/>
  <c r="D200"/>
  <c r="D198"/>
  <c r="G204"/>
  <c r="H203"/>
  <c r="S203" s="1"/>
  <c r="H202"/>
  <c r="S202" s="1"/>
  <c r="I203"/>
  <c r="A203" s="1"/>
  <c r="O196"/>
  <c r="H208"/>
  <c r="S208" s="1"/>
  <c r="E186"/>
  <c r="D179"/>
  <c r="H183"/>
  <c r="S183" s="1"/>
  <c r="D183"/>
  <c r="H181"/>
  <c r="S181" s="1"/>
  <c r="O189"/>
  <c r="E187"/>
  <c r="G178"/>
  <c r="AS178" s="1"/>
  <c r="O186"/>
  <c r="F180"/>
  <c r="G180"/>
  <c r="I185"/>
  <c r="A185" s="1"/>
  <c r="E183"/>
  <c r="I183"/>
  <c r="A183" s="1"/>
  <c r="G187"/>
  <c r="I180"/>
  <c r="A180" s="1"/>
  <c r="E181"/>
  <c r="O182"/>
  <c r="O180"/>
  <c r="G182"/>
  <c r="G184"/>
  <c r="I187"/>
  <c r="A187" s="1"/>
  <c r="F183"/>
  <c r="H182"/>
  <c r="S182" s="1"/>
  <c r="O181"/>
  <c r="E188"/>
  <c r="D186"/>
  <c r="F185"/>
  <c r="F188"/>
  <c r="I179"/>
  <c r="O183"/>
  <c r="I184"/>
  <c r="A184" s="1"/>
  <c r="H187"/>
  <c r="S187" s="1"/>
  <c r="O184"/>
  <c r="I181"/>
  <c r="A181" s="1"/>
  <c r="H180"/>
  <c r="S180" s="1"/>
  <c r="D188"/>
  <c r="O185"/>
  <c r="E189"/>
  <c r="D187"/>
  <c r="F184"/>
  <c r="G185"/>
  <c r="G181"/>
  <c r="G188"/>
  <c r="G186"/>
  <c r="F187"/>
  <c r="D182"/>
  <c r="G183"/>
  <c r="G189"/>
  <c r="E185"/>
  <c r="I188"/>
  <c r="A188" s="1"/>
  <c r="I182"/>
  <c r="A182" s="1"/>
  <c r="D185"/>
  <c r="E184"/>
  <c r="I189"/>
  <c r="A189" s="1"/>
  <c r="D181"/>
  <c r="O187"/>
  <c r="E182"/>
  <c r="H189"/>
  <c r="S189" s="1"/>
  <c r="H185"/>
  <c r="S185" s="1"/>
  <c r="H184"/>
  <c r="S184" s="1"/>
  <c r="I186"/>
  <c r="A186" s="1"/>
  <c r="F189"/>
  <c r="F186"/>
  <c r="D184"/>
  <c r="O188"/>
  <c r="H188"/>
  <c r="S188" s="1"/>
  <c r="D189"/>
  <c r="H186"/>
  <c r="S186" s="1"/>
  <c r="F182"/>
  <c r="BM30" i="17" l="1"/>
  <c r="J30" s="1"/>
  <c r="BM14"/>
  <c r="J14" s="1"/>
  <c r="BM34"/>
  <c r="J34" s="1"/>
  <c r="BM13"/>
  <c r="J13" s="1"/>
  <c r="BM26"/>
  <c r="J26" s="1"/>
  <c r="BM110"/>
  <c r="J110" s="1"/>
  <c r="BM51"/>
  <c r="J51" s="1"/>
  <c r="BM58"/>
  <c r="J58" s="1"/>
  <c r="BM66"/>
  <c r="J66" s="1"/>
  <c r="BM46"/>
  <c r="J46" s="1"/>
  <c r="BM79"/>
  <c r="J79" s="1"/>
  <c r="BM95"/>
  <c r="J95" s="1"/>
  <c r="BM63"/>
  <c r="J63" s="1"/>
  <c r="BM74"/>
  <c r="J74" s="1"/>
  <c r="BM55"/>
  <c r="J55" s="1"/>
  <c r="BM114"/>
  <c r="J114" s="1"/>
  <c r="BM70"/>
  <c r="J70" s="1"/>
  <c r="BM94"/>
  <c r="J94" s="1"/>
  <c r="BM111"/>
  <c r="J111" s="1"/>
  <c r="BM99"/>
  <c r="J99" s="1"/>
  <c r="BM78"/>
  <c r="J78" s="1"/>
  <c r="BM91"/>
  <c r="J91" s="1"/>
  <c r="BM82"/>
  <c r="J82" s="1"/>
  <c r="BM87"/>
  <c r="J87" s="1"/>
  <c r="BM50"/>
  <c r="J50" s="1"/>
  <c r="BM47"/>
  <c r="J47" s="1"/>
  <c r="BM9"/>
  <c r="J9" s="1"/>
  <c r="BM102"/>
  <c r="J102" s="1"/>
  <c r="BM43"/>
  <c r="J43" s="1"/>
  <c r="BM19"/>
  <c r="J19" s="1"/>
  <c r="BM101"/>
  <c r="J101" s="1"/>
  <c r="BM77"/>
  <c r="J77" s="1"/>
  <c r="BM65"/>
  <c r="J65" s="1"/>
  <c r="BM93"/>
  <c r="J93" s="1"/>
  <c r="BM17"/>
  <c r="J17" s="1"/>
  <c r="BM57"/>
  <c r="J57" s="1"/>
  <c r="BM104"/>
  <c r="J104" s="1"/>
  <c r="BM96"/>
  <c r="J96" s="1"/>
  <c r="AS179" i="4"/>
  <c r="A179"/>
  <c r="BM86" i="17"/>
  <c r="J86" s="1"/>
  <c r="BM42"/>
  <c r="J42" s="1"/>
  <c r="BM54"/>
  <c r="J54" s="1"/>
  <c r="BM80"/>
  <c r="J80" s="1"/>
  <c r="BM52"/>
  <c r="J52" s="1"/>
  <c r="BM89"/>
  <c r="J89" s="1"/>
  <c r="BM72"/>
  <c r="J72" s="1"/>
  <c r="BM20"/>
  <c r="J20" s="1"/>
  <c r="BM56"/>
  <c r="J56" s="1"/>
  <c r="BM53"/>
  <c r="J53" s="1"/>
  <c r="BM69"/>
  <c r="J69" s="1"/>
  <c r="BM32"/>
  <c r="J32" s="1"/>
  <c r="BM24"/>
  <c r="J24" s="1"/>
  <c r="BM33"/>
  <c r="J33" s="1"/>
  <c r="I214" i="4"/>
  <c r="A201"/>
  <c r="K117" i="17"/>
  <c r="BN117" s="1"/>
  <c r="N219" i="4" s="1"/>
  <c r="B14" i="3" s="1"/>
  <c r="CA192" i="4"/>
  <c r="BW192"/>
  <c r="BY206"/>
  <c r="BZ206" s="1"/>
  <c r="BU206"/>
  <c r="AS206" s="1"/>
  <c r="BY213"/>
  <c r="BZ213" s="1"/>
  <c r="BU213"/>
  <c r="BI213" s="1"/>
  <c r="BQ201"/>
  <c r="BR201" s="1"/>
  <c r="BS201"/>
  <c r="BT201" s="1"/>
  <c r="T201"/>
  <c r="AD201"/>
  <c r="AB201"/>
  <c r="AA201"/>
  <c r="AE201"/>
  <c r="Z201"/>
  <c r="AC201"/>
  <c r="BS211"/>
  <c r="BT211" s="1"/>
  <c r="T211"/>
  <c r="BQ211"/>
  <c r="BR211" s="1"/>
  <c r="AA211"/>
  <c r="AC211"/>
  <c r="Z211"/>
  <c r="AD211"/>
  <c r="AE211"/>
  <c r="AB211"/>
  <c r="K202"/>
  <c r="AF202"/>
  <c r="N202" s="1"/>
  <c r="J202"/>
  <c r="BX202"/>
  <c r="L202"/>
  <c r="AR202"/>
  <c r="AP202"/>
  <c r="BQ197"/>
  <c r="BR197" s="1"/>
  <c r="BS197"/>
  <c r="BT197" s="1"/>
  <c r="T197"/>
  <c r="AB197"/>
  <c r="AC197"/>
  <c r="AA197"/>
  <c r="Z197"/>
  <c r="AD197"/>
  <c r="AE197"/>
  <c r="BX191"/>
  <c r="J191"/>
  <c r="K191"/>
  <c r="AF191"/>
  <c r="N191" s="1"/>
  <c r="L191"/>
  <c r="AR191"/>
  <c r="AP191"/>
  <c r="K199"/>
  <c r="AF199"/>
  <c r="BH199" s="1"/>
  <c r="BX199"/>
  <c r="L199"/>
  <c r="J199"/>
  <c r="AP199"/>
  <c r="AR199"/>
  <c r="BY212"/>
  <c r="BZ212" s="1"/>
  <c r="BU212"/>
  <c r="AS212" s="1"/>
  <c r="BU195"/>
  <c r="AS195" s="1"/>
  <c r="BY195"/>
  <c r="BZ195" s="1"/>
  <c r="BW210"/>
  <c r="CA210"/>
  <c r="BW193"/>
  <c r="CA193"/>
  <c r="BU200"/>
  <c r="BK200" s="1"/>
  <c r="BY200"/>
  <c r="BZ200" s="1"/>
  <c r="BX213"/>
  <c r="AP213"/>
  <c r="AF213"/>
  <c r="J213"/>
  <c r="K213"/>
  <c r="N213"/>
  <c r="BH213"/>
  <c r="AR213"/>
  <c r="L213"/>
  <c r="M213"/>
  <c r="BX210"/>
  <c r="AP210"/>
  <c r="J210"/>
  <c r="K210"/>
  <c r="AR210"/>
  <c r="AF210"/>
  <c r="BH210" s="1"/>
  <c r="L210"/>
  <c r="BU204"/>
  <c r="BD204" s="1"/>
  <c r="BY204"/>
  <c r="BZ204" s="1"/>
  <c r="AR209"/>
  <c r="AF209"/>
  <c r="BJ209" s="1"/>
  <c r="K209"/>
  <c r="L209"/>
  <c r="J209"/>
  <c r="BH209"/>
  <c r="N209"/>
  <c r="AP209"/>
  <c r="BX209"/>
  <c r="CA208"/>
  <c r="BW208"/>
  <c r="AR204"/>
  <c r="AP204"/>
  <c r="N204"/>
  <c r="AY204" s="1"/>
  <c r="BX204"/>
  <c r="AF204"/>
  <c r="J204"/>
  <c r="K204"/>
  <c r="L204"/>
  <c r="BH204"/>
  <c r="BQ194"/>
  <c r="BR194" s="1"/>
  <c r="BS194"/>
  <c r="BT194" s="1"/>
  <c r="T194"/>
  <c r="Z194"/>
  <c r="AA194"/>
  <c r="AC194"/>
  <c r="AE194"/>
  <c r="AD194"/>
  <c r="AB194"/>
  <c r="BU197"/>
  <c r="AQ197" s="1"/>
  <c r="BY197"/>
  <c r="BZ197" s="1"/>
  <c r="T190"/>
  <c r="BQ190"/>
  <c r="BR190" s="1"/>
  <c r="BS190"/>
  <c r="BT190" s="1"/>
  <c r="AA190"/>
  <c r="Z190"/>
  <c r="AD190"/>
  <c r="AC190"/>
  <c r="AE190"/>
  <c r="AB190"/>
  <c r="BX212"/>
  <c r="AF212"/>
  <c r="N212" s="1"/>
  <c r="K212"/>
  <c r="AP212"/>
  <c r="J212"/>
  <c r="AR212"/>
  <c r="L212"/>
  <c r="AR203"/>
  <c r="K203"/>
  <c r="L203"/>
  <c r="AF203"/>
  <c r="N203" s="1"/>
  <c r="AP203"/>
  <c r="M203"/>
  <c r="BX203"/>
  <c r="J203"/>
  <c r="BX198"/>
  <c r="AF198"/>
  <c r="BJ198" s="1"/>
  <c r="L198"/>
  <c r="AR198"/>
  <c r="K198"/>
  <c r="J198"/>
  <c r="AP198"/>
  <c r="K196"/>
  <c r="AF196"/>
  <c r="BH196" s="1"/>
  <c r="BX196"/>
  <c r="J196"/>
  <c r="L196"/>
  <c r="AR196"/>
  <c r="AP196"/>
  <c r="BS205"/>
  <c r="BT205" s="1"/>
  <c r="BQ205"/>
  <c r="BR205" s="1"/>
  <c r="T205"/>
  <c r="AA205"/>
  <c r="AD205"/>
  <c r="AB205"/>
  <c r="AC205"/>
  <c r="AE205"/>
  <c r="Z205"/>
  <c r="BY191"/>
  <c r="BZ191" s="1"/>
  <c r="BU191"/>
  <c r="AQ191" s="1"/>
  <c r="CA198"/>
  <c r="BW198"/>
  <c r="BS209"/>
  <c r="BT209" s="1"/>
  <c r="BB209" s="1"/>
  <c r="T209"/>
  <c r="BQ209"/>
  <c r="BR209" s="1"/>
  <c r="BA209"/>
  <c r="Z209"/>
  <c r="AA209"/>
  <c r="AE209"/>
  <c r="AB209"/>
  <c r="AC209"/>
  <c r="AD209"/>
  <c r="BU207"/>
  <c r="AS207" s="1"/>
  <c r="BY207"/>
  <c r="BZ207" s="1"/>
  <c r="BQ200"/>
  <c r="BR200" s="1"/>
  <c r="T200"/>
  <c r="BS200"/>
  <c r="BT200" s="1"/>
  <c r="AA200"/>
  <c r="AC200"/>
  <c r="AB200"/>
  <c r="AD200"/>
  <c r="Z200"/>
  <c r="AE200"/>
  <c r="BQ193"/>
  <c r="BR193" s="1"/>
  <c r="T193"/>
  <c r="BS193"/>
  <c r="BT193" s="1"/>
  <c r="AE193"/>
  <c r="AB193"/>
  <c r="AA193"/>
  <c r="AD193"/>
  <c r="AC193"/>
  <c r="Z193"/>
  <c r="BW206"/>
  <c r="CA206"/>
  <c r="BS206"/>
  <c r="BT206" s="1"/>
  <c r="T206"/>
  <c r="BQ206"/>
  <c r="BR206" s="1"/>
  <c r="AB206"/>
  <c r="AD206"/>
  <c r="AE206"/>
  <c r="AA206"/>
  <c r="Z206"/>
  <c r="AC206"/>
  <c r="BU210"/>
  <c r="BI210" s="1"/>
  <c r="BY210"/>
  <c r="BZ210" s="1"/>
  <c r="BS207"/>
  <c r="BT207" s="1"/>
  <c r="T207"/>
  <c r="BQ207"/>
  <c r="BR207" s="1"/>
  <c r="BK207"/>
  <c r="AE207"/>
  <c r="Z207"/>
  <c r="AC207"/>
  <c r="AA207"/>
  <c r="AB207"/>
  <c r="AD207"/>
  <c r="K197"/>
  <c r="J197"/>
  <c r="AF197"/>
  <c r="N197" s="1"/>
  <c r="BA197" s="1"/>
  <c r="BX197"/>
  <c r="AR197"/>
  <c r="AP197"/>
  <c r="L197"/>
  <c r="BY209"/>
  <c r="BZ209" s="1"/>
  <c r="BU209"/>
  <c r="BD209" s="1"/>
  <c r="AB198"/>
  <c r="BS198"/>
  <c r="BT198" s="1"/>
  <c r="BQ198"/>
  <c r="BR198" s="1"/>
  <c r="T198"/>
  <c r="AA198"/>
  <c r="AD198"/>
  <c r="AE198"/>
  <c r="Z198"/>
  <c r="AC198"/>
  <c r="CA204"/>
  <c r="BW204"/>
  <c r="BJ212"/>
  <c r="BS212"/>
  <c r="BT212" s="1"/>
  <c r="T212"/>
  <c r="BQ212"/>
  <c r="BR212" s="1"/>
  <c r="AC212"/>
  <c r="AD212"/>
  <c r="AE212"/>
  <c r="Z212"/>
  <c r="AB212"/>
  <c r="AA212"/>
  <c r="BQ196"/>
  <c r="BR196" s="1"/>
  <c r="T196"/>
  <c r="BS196"/>
  <c r="BT196" s="1"/>
  <c r="AD196"/>
  <c r="AB196"/>
  <c r="AE196"/>
  <c r="AA196"/>
  <c r="Z196"/>
  <c r="AC196"/>
  <c r="BX195"/>
  <c r="K195"/>
  <c r="L195"/>
  <c r="AP195"/>
  <c r="J195"/>
  <c r="AF195"/>
  <c r="N195" s="1"/>
  <c r="AR195"/>
  <c r="BY203"/>
  <c r="BZ203" s="1"/>
  <c r="BU203"/>
  <c r="BD203" s="1"/>
  <c r="BU196"/>
  <c r="BI196" s="1"/>
  <c r="BY196"/>
  <c r="BZ196" s="1"/>
  <c r="BS204"/>
  <c r="BT204" s="1"/>
  <c r="T204"/>
  <c r="BQ204"/>
  <c r="BR204" s="1"/>
  <c r="AZ204" s="1"/>
  <c r="BJ204"/>
  <c r="BA204"/>
  <c r="AB204"/>
  <c r="AC204"/>
  <c r="Z204"/>
  <c r="AD204"/>
  <c r="AE204"/>
  <c r="AA204"/>
  <c r="AR208"/>
  <c r="AP208"/>
  <c r="K208"/>
  <c r="AF208"/>
  <c r="BH208" s="1"/>
  <c r="BX208"/>
  <c r="L208"/>
  <c r="J208"/>
  <c r="J190"/>
  <c r="BX190"/>
  <c r="K190"/>
  <c r="AF190"/>
  <c r="N190" s="1"/>
  <c r="L190"/>
  <c r="AP190"/>
  <c r="AR190"/>
  <c r="BW207"/>
  <c r="CA207"/>
  <c r="BU201"/>
  <c r="AQ201" s="1"/>
  <c r="BY201"/>
  <c r="BZ201" s="1"/>
  <c r="BS195"/>
  <c r="BT195" s="1"/>
  <c r="BQ195"/>
  <c r="BR195" s="1"/>
  <c r="T195"/>
  <c r="AC195"/>
  <c r="AA195"/>
  <c r="AE195"/>
  <c r="Z195"/>
  <c r="AD195"/>
  <c r="AB195"/>
  <c r="CA209"/>
  <c r="BW209"/>
  <c r="BU199"/>
  <c r="AS199" s="1"/>
  <c r="BY199"/>
  <c r="BZ199" s="1"/>
  <c r="BW212"/>
  <c r="CA212"/>
  <c r="CA213"/>
  <c r="BW213"/>
  <c r="BW202"/>
  <c r="CA202"/>
  <c r="BU202"/>
  <c r="AQ202" s="1"/>
  <c r="BY202"/>
  <c r="BZ202" s="1"/>
  <c r="BX200"/>
  <c r="K200"/>
  <c r="J200"/>
  <c r="AR200"/>
  <c r="L200"/>
  <c r="AP200"/>
  <c r="AF200"/>
  <c r="BW195"/>
  <c r="CA195"/>
  <c r="BU208"/>
  <c r="AS208" s="1"/>
  <c r="BY208"/>
  <c r="BZ208" s="1"/>
  <c r="BY194"/>
  <c r="BZ194" s="1"/>
  <c r="BU194"/>
  <c r="BK194" s="1"/>
  <c r="CA196"/>
  <c r="BW196"/>
  <c r="BQ199"/>
  <c r="BR199" s="1"/>
  <c r="T199"/>
  <c r="BS199"/>
  <c r="BT199" s="1"/>
  <c r="AD199"/>
  <c r="AA199"/>
  <c r="AB199"/>
  <c r="Z199"/>
  <c r="AC199"/>
  <c r="AE199"/>
  <c r="AR206"/>
  <c r="K206"/>
  <c r="AF206"/>
  <c r="BJ206" s="1"/>
  <c r="BX206"/>
  <c r="L206"/>
  <c r="J206"/>
  <c r="AP206"/>
  <c r="BY190"/>
  <c r="BZ190" s="1"/>
  <c r="BU190"/>
  <c r="AQ190" s="1"/>
  <c r="BS202"/>
  <c r="BT202" s="1"/>
  <c r="BJ202"/>
  <c r="T202"/>
  <c r="BQ202"/>
  <c r="BR202" s="1"/>
  <c r="BD202"/>
  <c r="AE202"/>
  <c r="AA202"/>
  <c r="AD202"/>
  <c r="Z202"/>
  <c r="AB202"/>
  <c r="AC202"/>
  <c r="BW203"/>
  <c r="CA203"/>
  <c r="AR192"/>
  <c r="J192"/>
  <c r="K192"/>
  <c r="BX192"/>
  <c r="AP192"/>
  <c r="L192"/>
  <c r="AF192"/>
  <c r="N192" s="1"/>
  <c r="BX194"/>
  <c r="K194"/>
  <c r="J194"/>
  <c r="AR194"/>
  <c r="L194"/>
  <c r="AP194"/>
  <c r="AF194"/>
  <c r="N194" s="1"/>
  <c r="AR205"/>
  <c r="K205"/>
  <c r="AF205"/>
  <c r="BJ205" s="1"/>
  <c r="AP205"/>
  <c r="L205"/>
  <c r="N205"/>
  <c r="AZ205" s="1"/>
  <c r="J205"/>
  <c r="BX205"/>
  <c r="BQ192"/>
  <c r="BR192" s="1"/>
  <c r="BS192"/>
  <c r="BT192" s="1"/>
  <c r="T192"/>
  <c r="AD192"/>
  <c r="Z192"/>
  <c r="AE192"/>
  <c r="AC192"/>
  <c r="AB192"/>
  <c r="AA192"/>
  <c r="CA191"/>
  <c r="BW191"/>
  <c r="BY211"/>
  <c r="BZ211" s="1"/>
  <c r="BU211"/>
  <c r="AS211" s="1"/>
  <c r="CA201"/>
  <c r="BW201"/>
  <c r="CA200"/>
  <c r="BW200"/>
  <c r="BJ203"/>
  <c r="BS203"/>
  <c r="BT203" s="1"/>
  <c r="BQ203"/>
  <c r="BR203" s="1"/>
  <c r="AH203" s="1"/>
  <c r="T203"/>
  <c r="AB203"/>
  <c r="AA203"/>
  <c r="Z203"/>
  <c r="AC203"/>
  <c r="AD203"/>
  <c r="AE203"/>
  <c r="BS208"/>
  <c r="BT208" s="1"/>
  <c r="BJ208"/>
  <c r="T208"/>
  <c r="BQ208"/>
  <c r="BR208" s="1"/>
  <c r="Z208"/>
  <c r="AD208"/>
  <c r="AE208"/>
  <c r="AA208"/>
  <c r="AC208"/>
  <c r="AB208"/>
  <c r="BX211"/>
  <c r="AF211"/>
  <c r="BJ211" s="1"/>
  <c r="K211"/>
  <c r="J211"/>
  <c r="L211"/>
  <c r="AP211"/>
  <c r="N211"/>
  <c r="AZ211" s="1"/>
  <c r="AR211"/>
  <c r="BS210"/>
  <c r="BT210" s="1"/>
  <c r="T210"/>
  <c r="BJ210"/>
  <c r="BQ210"/>
  <c r="BR210" s="1"/>
  <c r="BD210"/>
  <c r="AB210"/>
  <c r="AE210"/>
  <c r="Z210"/>
  <c r="AC210"/>
  <c r="AD210"/>
  <c r="AA210"/>
  <c r="AR207"/>
  <c r="K207"/>
  <c r="AF207"/>
  <c r="BJ207" s="1"/>
  <c r="J207"/>
  <c r="BX207"/>
  <c r="AP207"/>
  <c r="L207"/>
  <c r="BY192"/>
  <c r="BZ192" s="1"/>
  <c r="BU192"/>
  <c r="AQ192" s="1"/>
  <c r="AR193"/>
  <c r="AP193"/>
  <c r="L193"/>
  <c r="AF193"/>
  <c r="BX193"/>
  <c r="J193"/>
  <c r="K193"/>
  <c r="N193"/>
  <c r="BU198"/>
  <c r="AQ198" s="1"/>
  <c r="BY198"/>
  <c r="BZ198" s="1"/>
  <c r="BQ191"/>
  <c r="BR191" s="1"/>
  <c r="T191"/>
  <c r="BJ191"/>
  <c r="BS191"/>
  <c r="BT191" s="1"/>
  <c r="AE191"/>
  <c r="AA191"/>
  <c r="AB191"/>
  <c r="AD191"/>
  <c r="Z191"/>
  <c r="AC191"/>
  <c r="BW190"/>
  <c r="CA190"/>
  <c r="K201"/>
  <c r="J201"/>
  <c r="AR201"/>
  <c r="AF201"/>
  <c r="N201" s="1"/>
  <c r="AZ201" s="1"/>
  <c r="L201"/>
  <c r="AP201"/>
  <c r="BX201"/>
  <c r="BH201"/>
  <c r="BJ213"/>
  <c r="BK213"/>
  <c r="AQ213"/>
  <c r="T213"/>
  <c r="BB213"/>
  <c r="BS213"/>
  <c r="BT213" s="1"/>
  <c r="BQ213"/>
  <c r="BR213" s="1"/>
  <c r="AH213" s="1"/>
  <c r="BA213"/>
  <c r="BD213"/>
  <c r="AE213"/>
  <c r="AC213"/>
  <c r="AD213"/>
  <c r="Z213"/>
  <c r="AA213"/>
  <c r="AB213"/>
  <c r="BW205"/>
  <c r="CA205"/>
  <c r="CA211"/>
  <c r="BW211"/>
  <c r="BW194"/>
  <c r="CA194"/>
  <c r="BU205"/>
  <c r="AS205" s="1"/>
  <c r="BY205"/>
  <c r="BZ205" s="1"/>
  <c r="BY193"/>
  <c r="BZ193" s="1"/>
  <c r="BU193"/>
  <c r="AQ193" s="1"/>
  <c r="CA199"/>
  <c r="BW199"/>
  <c r="CA197"/>
  <c r="BW197"/>
  <c r="T189"/>
  <c r="AA189"/>
  <c r="BS189"/>
  <c r="BT189" s="1"/>
  <c r="AC189"/>
  <c r="Z189"/>
  <c r="AE189"/>
  <c r="AB189"/>
  <c r="BQ189"/>
  <c r="BR189" s="1"/>
  <c r="AD189"/>
  <c r="M20" i="9"/>
  <c r="BW181" i="4"/>
  <c r="CA181"/>
  <c r="BU188"/>
  <c r="BK188" s="1"/>
  <c r="BY188"/>
  <c r="BZ188" s="1"/>
  <c r="BX186"/>
  <c r="L186"/>
  <c r="AP186"/>
  <c r="K186"/>
  <c r="AR186"/>
  <c r="AF186"/>
  <c r="BH186" s="1"/>
  <c r="J186"/>
  <c r="BW182"/>
  <c r="CA182"/>
  <c r="CA184"/>
  <c r="BW184"/>
  <c r="CA185"/>
  <c r="BW185"/>
  <c r="BQ185"/>
  <c r="BR185" s="1"/>
  <c r="AE185"/>
  <c r="AD185"/>
  <c r="BS185"/>
  <c r="BT185" s="1"/>
  <c r="T185"/>
  <c r="AC185"/>
  <c r="AA185"/>
  <c r="AB185"/>
  <c r="Z185"/>
  <c r="BU185"/>
  <c r="BK185" s="1"/>
  <c r="BY185"/>
  <c r="BZ185" s="1"/>
  <c r="BY184"/>
  <c r="BZ184" s="1"/>
  <c r="BU184"/>
  <c r="BK184" s="1"/>
  <c r="AF179"/>
  <c r="BH179" s="1"/>
  <c r="J179"/>
  <c r="AP179"/>
  <c r="K179"/>
  <c r="L179"/>
  <c r="AR179"/>
  <c r="BX179"/>
  <c r="BK179"/>
  <c r="AA179"/>
  <c r="AQ179"/>
  <c r="AC179"/>
  <c r="AD179"/>
  <c r="AB179"/>
  <c r="Z179"/>
  <c r="AE179"/>
  <c r="BI179"/>
  <c r="BG179"/>
  <c r="AO179"/>
  <c r="BW188"/>
  <c r="CA188"/>
  <c r="AR187"/>
  <c r="K187"/>
  <c r="J187"/>
  <c r="AF187"/>
  <c r="N187" s="1"/>
  <c r="L187"/>
  <c r="AP187"/>
  <c r="BX187"/>
  <c r="BY182"/>
  <c r="BZ182" s="1"/>
  <c r="BU182"/>
  <c r="BI182" s="1"/>
  <c r="K183"/>
  <c r="AF183"/>
  <c r="BJ183" s="1"/>
  <c r="AR183"/>
  <c r="AP183"/>
  <c r="L183"/>
  <c r="BH183"/>
  <c r="J183"/>
  <c r="BX183"/>
  <c r="BY189"/>
  <c r="BU189"/>
  <c r="AS189" s="1"/>
  <c r="BY187"/>
  <c r="BZ187" s="1"/>
  <c r="BU187"/>
  <c r="AS187" s="1"/>
  <c r="BQ186"/>
  <c r="BR186" s="1"/>
  <c r="BS186"/>
  <c r="BT186" s="1"/>
  <c r="T186"/>
  <c r="AB186"/>
  <c r="AA186"/>
  <c r="AE186"/>
  <c r="AC186"/>
  <c r="AD186"/>
  <c r="Z186"/>
  <c r="AB184"/>
  <c r="Z184"/>
  <c r="AA184"/>
  <c r="AD184"/>
  <c r="AC184"/>
  <c r="T184"/>
  <c r="BS184"/>
  <c r="BT184" s="1"/>
  <c r="BQ184"/>
  <c r="BR184" s="1"/>
  <c r="AE184"/>
  <c r="BU186"/>
  <c r="AQ186" s="1"/>
  <c r="BY186"/>
  <c r="BZ186" s="1"/>
  <c r="J189"/>
  <c r="AR189"/>
  <c r="L189"/>
  <c r="BX189"/>
  <c r="K189"/>
  <c r="AP189"/>
  <c r="AF189"/>
  <c r="BJ189" s="1"/>
  <c r="AF188"/>
  <c r="BJ188" s="1"/>
  <c r="J188"/>
  <c r="AP188"/>
  <c r="K188"/>
  <c r="L188"/>
  <c r="BX188"/>
  <c r="AR188"/>
  <c r="T181"/>
  <c r="AB181"/>
  <c r="BQ181"/>
  <c r="BR181" s="1"/>
  <c r="AA181"/>
  <c r="AD181"/>
  <c r="Z181"/>
  <c r="AE181"/>
  <c r="BS181"/>
  <c r="BT181" s="1"/>
  <c r="AC181"/>
  <c r="CA189"/>
  <c r="BW189"/>
  <c r="AR181"/>
  <c r="K181"/>
  <c r="AF181"/>
  <c r="BJ181" s="1"/>
  <c r="AP181"/>
  <c r="J181"/>
  <c r="L181"/>
  <c r="BX181"/>
  <c r="BY183"/>
  <c r="BZ183" s="1"/>
  <c r="BU183"/>
  <c r="BK183" s="1"/>
  <c r="BU180"/>
  <c r="BI180" s="1"/>
  <c r="BY180"/>
  <c r="BZ180" s="1"/>
  <c r="AE187"/>
  <c r="T187"/>
  <c r="AC187"/>
  <c r="AD187"/>
  <c r="BQ187"/>
  <c r="BR187" s="1"/>
  <c r="AB187"/>
  <c r="Z187"/>
  <c r="AA187"/>
  <c r="BS187"/>
  <c r="BT187" s="1"/>
  <c r="AC180"/>
  <c r="BQ180"/>
  <c r="BR180" s="1"/>
  <c r="AB180"/>
  <c r="T180"/>
  <c r="AD180"/>
  <c r="AA180"/>
  <c r="BS180"/>
  <c r="BT180" s="1"/>
  <c r="Z180"/>
  <c r="AE180"/>
  <c r="CA187"/>
  <c r="BW187"/>
  <c r="BY181"/>
  <c r="BZ181" s="1"/>
  <c r="BU181"/>
  <c r="AS181" s="1"/>
  <c r="CA183"/>
  <c r="BW183"/>
  <c r="BW186"/>
  <c r="CA186"/>
  <c r="J182"/>
  <c r="K182"/>
  <c r="L182"/>
  <c r="AP182"/>
  <c r="AR182"/>
  <c r="BX182"/>
  <c r="AF182"/>
  <c r="N182" s="1"/>
  <c r="BS183"/>
  <c r="BT183" s="1"/>
  <c r="AB183"/>
  <c r="T183"/>
  <c r="AC183"/>
  <c r="BQ183"/>
  <c r="BR183" s="1"/>
  <c r="Z183"/>
  <c r="AD183"/>
  <c r="AE183"/>
  <c r="AA183"/>
  <c r="AE188"/>
  <c r="Z188"/>
  <c r="BS188"/>
  <c r="BT188" s="1"/>
  <c r="AB188"/>
  <c r="AD188"/>
  <c r="T188"/>
  <c r="AA188"/>
  <c r="AC188"/>
  <c r="BQ188"/>
  <c r="BR188" s="1"/>
  <c r="AR184"/>
  <c r="AP184"/>
  <c r="J184"/>
  <c r="AF184"/>
  <c r="BJ184" s="1"/>
  <c r="K184"/>
  <c r="L184"/>
  <c r="BX184"/>
  <c r="BQ182"/>
  <c r="BR182" s="1"/>
  <c r="Z182"/>
  <c r="AE182"/>
  <c r="AB182"/>
  <c r="AD182"/>
  <c r="AC182"/>
  <c r="BS182"/>
  <c r="BT182" s="1"/>
  <c r="AA182"/>
  <c r="T182"/>
  <c r="K180"/>
  <c r="J180"/>
  <c r="L180"/>
  <c r="AF180"/>
  <c r="N180" s="1"/>
  <c r="BX180"/>
  <c r="AP180"/>
  <c r="AR180"/>
  <c r="K185"/>
  <c r="BX185"/>
  <c r="L185"/>
  <c r="AR185"/>
  <c r="AF185"/>
  <c r="N185" s="1"/>
  <c r="AP185"/>
  <c r="J185"/>
  <c r="AD178"/>
  <c r="Z178"/>
  <c r="AC178"/>
  <c r="BQ178"/>
  <c r="AY178" s="1"/>
  <c r="AB178"/>
  <c r="BS178"/>
  <c r="T178"/>
  <c r="BD178"/>
  <c r="AA178"/>
  <c r="BJ178"/>
  <c r="AE178"/>
  <c r="BI178"/>
  <c r="BK178"/>
  <c r="M29" i="9"/>
  <c r="N26" i="11"/>
  <c r="M28" i="9"/>
  <c r="N28" i="11"/>
  <c r="M8"/>
  <c r="M16"/>
  <c r="U29" i="9"/>
  <c r="M18" i="11"/>
  <c r="N29"/>
  <c r="T30" i="9"/>
  <c r="N9" i="11"/>
  <c r="N27"/>
  <c r="T13" i="9"/>
  <c r="N13" i="11"/>
  <c r="U10" i="9"/>
  <c r="M21"/>
  <c r="M12"/>
  <c r="N16" i="11"/>
  <c r="U12" i="9"/>
  <c r="M11" i="11"/>
  <c r="N30"/>
  <c r="N10"/>
  <c r="M30" i="9"/>
  <c r="N8" i="11"/>
  <c r="T26" i="9"/>
  <c r="M13"/>
  <c r="M31"/>
  <c r="M26"/>
  <c r="M32"/>
  <c r="M9"/>
  <c r="M15" i="11"/>
  <c r="N21"/>
  <c r="N18"/>
  <c r="M17"/>
  <c r="T25" i="9"/>
  <c r="U15"/>
  <c r="M13" i="11"/>
  <c r="M30"/>
  <c r="T10" i="9"/>
  <c r="M15"/>
  <c r="M25" i="11"/>
  <c r="T28" i="9"/>
  <c r="M10" i="11"/>
  <c r="U20" i="9"/>
  <c r="M11"/>
  <c r="U14"/>
  <c r="M9" i="11"/>
  <c r="M25" i="9"/>
  <c r="T27"/>
  <c r="N15" i="11"/>
  <c r="T15" i="9"/>
  <c r="U28"/>
  <c r="N20" i="11"/>
  <c r="T29" i="9"/>
  <c r="T20"/>
  <c r="M16"/>
  <c r="U17"/>
  <c r="T21"/>
  <c r="T17"/>
  <c r="U21"/>
  <c r="M24" i="11"/>
  <c r="U25" i="9"/>
  <c r="M28" i="11"/>
  <c r="U26" i="9"/>
  <c r="T18"/>
  <c r="M14"/>
  <c r="M20" i="11"/>
  <c r="U31" i="9"/>
  <c r="U27"/>
  <c r="M10"/>
  <c r="N14" i="11"/>
  <c r="M17" i="9"/>
  <c r="U11"/>
  <c r="M27" i="11"/>
  <c r="T31" i="9"/>
  <c r="AR178" i="4"/>
  <c r="N19" i="11"/>
  <c r="U30" i="9"/>
  <c r="U16"/>
  <c r="T9"/>
  <c r="M19" i="11"/>
  <c r="U22" i="9"/>
  <c r="U9"/>
  <c r="N25" i="11"/>
  <c r="M21"/>
  <c r="T22" i="9"/>
  <c r="U18"/>
  <c r="T19"/>
  <c r="T16"/>
  <c r="N17" i="11"/>
  <c r="N24"/>
  <c r="M29"/>
  <c r="M12"/>
  <c r="T12" i="9"/>
  <c r="M26" i="11"/>
  <c r="N11"/>
  <c r="U19" i="9"/>
  <c r="T11"/>
  <c r="N12" i="11"/>
  <c r="M22" i="9"/>
  <c r="T14"/>
  <c r="U13"/>
  <c r="M27"/>
  <c r="M14" i="11"/>
  <c r="M19" i="9"/>
  <c r="AQ178" i="4"/>
  <c r="J117" i="17" l="1"/>
  <c r="BM117" s="1"/>
  <c r="M219" i="4" s="1"/>
  <c r="C14" i="3" s="1"/>
  <c r="J15" i="32"/>
  <c r="C13" i="26"/>
  <c r="D26" i="27"/>
  <c r="B119" i="39"/>
  <c r="C183"/>
  <c r="B98"/>
  <c r="D12"/>
  <c r="D191"/>
  <c r="C106"/>
  <c r="B21"/>
  <c r="D134"/>
  <c r="D153"/>
  <c r="B114"/>
  <c r="B7"/>
  <c r="B37"/>
  <c r="C196"/>
  <c r="D188"/>
  <c r="C103"/>
  <c r="B18"/>
  <c r="B197"/>
  <c r="D111"/>
  <c r="C26"/>
  <c r="B140"/>
  <c r="C108"/>
  <c r="D92"/>
  <c r="C186"/>
  <c r="D15"/>
  <c r="D149"/>
  <c r="B147"/>
  <c r="C16"/>
  <c r="B130"/>
  <c r="D44"/>
  <c r="B47"/>
  <c r="C138"/>
  <c r="B53"/>
  <c r="D166"/>
  <c r="B171"/>
  <c r="D181"/>
  <c r="D201"/>
  <c r="B131"/>
  <c r="D89"/>
  <c r="C48"/>
  <c r="C12"/>
  <c r="B190"/>
  <c r="D168"/>
  <c r="C147"/>
  <c r="B126"/>
  <c r="D104"/>
  <c r="C83"/>
  <c r="B62"/>
  <c r="D40"/>
  <c r="C19"/>
  <c r="D125"/>
  <c r="B83"/>
  <c r="B39"/>
  <c r="C198"/>
  <c r="B177"/>
  <c r="D155"/>
  <c r="C134"/>
  <c r="B113"/>
  <c r="D91"/>
  <c r="C70"/>
  <c r="B49"/>
  <c r="D27"/>
  <c r="C205"/>
  <c r="B184"/>
  <c r="D162"/>
  <c r="C141"/>
  <c r="B120"/>
  <c r="D98"/>
  <c r="C77"/>
  <c r="B56"/>
  <c r="D34"/>
  <c r="C13"/>
  <c r="C81"/>
  <c r="C33"/>
  <c r="B179"/>
  <c r="B103"/>
  <c r="D61"/>
  <c r="C20"/>
  <c r="D196"/>
  <c r="C175"/>
  <c r="B154"/>
  <c r="D132"/>
  <c r="C111"/>
  <c r="B90"/>
  <c r="D68"/>
  <c r="C47"/>
  <c r="B26"/>
  <c r="C140"/>
  <c r="C96"/>
  <c r="C52"/>
  <c r="B205"/>
  <c r="D183"/>
  <c r="C162"/>
  <c r="B141"/>
  <c r="D119"/>
  <c r="C98"/>
  <c r="B77"/>
  <c r="D55"/>
  <c r="E55" s="1"/>
  <c r="F55" s="1"/>
  <c r="G55" s="1"/>
  <c r="C34"/>
  <c r="B13"/>
  <c r="D190"/>
  <c r="C169"/>
  <c r="B148"/>
  <c r="D126"/>
  <c r="C105"/>
  <c r="B84"/>
  <c r="D62"/>
  <c r="C41"/>
  <c r="B20"/>
  <c r="B76"/>
  <c r="D38"/>
  <c r="C176"/>
  <c r="D157"/>
  <c r="D113"/>
  <c r="B167"/>
  <c r="B163"/>
  <c r="C148"/>
  <c r="D105"/>
  <c r="C64"/>
  <c r="B23"/>
  <c r="B198"/>
  <c r="D176"/>
  <c r="C155"/>
  <c r="B134"/>
  <c r="D112"/>
  <c r="C91"/>
  <c r="B70"/>
  <c r="D48"/>
  <c r="C27"/>
  <c r="B143"/>
  <c r="B99"/>
  <c r="B55"/>
  <c r="C206"/>
  <c r="B185"/>
  <c r="D163"/>
  <c r="C142"/>
  <c r="B121"/>
  <c r="D99"/>
  <c r="C78"/>
  <c r="B57"/>
  <c r="D35"/>
  <c r="C14"/>
  <c r="B192"/>
  <c r="D170"/>
  <c r="C149"/>
  <c r="B128"/>
  <c r="D106"/>
  <c r="C85"/>
  <c r="B64"/>
  <c r="D42"/>
  <c r="E42" s="1"/>
  <c r="F42" s="1"/>
  <c r="G42" s="1"/>
  <c r="C21"/>
  <c r="C76"/>
  <c r="C112"/>
  <c r="B85"/>
  <c r="B67"/>
  <c r="C193"/>
  <c r="D175"/>
  <c r="B204"/>
  <c r="D143"/>
  <c r="B139"/>
  <c r="C23"/>
  <c r="B117"/>
  <c r="B195"/>
  <c r="B79"/>
  <c r="B206"/>
  <c r="B142"/>
  <c r="D56"/>
  <c r="B115"/>
  <c r="B193"/>
  <c r="B129"/>
  <c r="B65"/>
  <c r="B200"/>
  <c r="B136"/>
  <c r="B72"/>
  <c r="B8"/>
  <c r="D185"/>
  <c r="D13"/>
  <c r="D148"/>
  <c r="C63"/>
  <c r="D129"/>
  <c r="D199"/>
  <c r="B157"/>
  <c r="B93"/>
  <c r="B29"/>
  <c r="D142"/>
  <c r="D78"/>
  <c r="C65"/>
  <c r="D7"/>
  <c r="B203"/>
  <c r="D53"/>
  <c r="D192"/>
  <c r="D128"/>
  <c r="D64"/>
  <c r="C132"/>
  <c r="D179"/>
  <c r="B137"/>
  <c r="D51"/>
  <c r="B9"/>
  <c r="B144"/>
  <c r="D58"/>
  <c r="B175"/>
  <c r="D204"/>
  <c r="C119"/>
  <c r="B34"/>
  <c r="C24"/>
  <c r="D127"/>
  <c r="C42"/>
  <c r="B156"/>
  <c r="C172"/>
  <c r="D156"/>
  <c r="D101"/>
  <c r="D79"/>
  <c r="B108"/>
  <c r="B11"/>
  <c r="D124"/>
  <c r="C39"/>
  <c r="C36"/>
  <c r="B133"/>
  <c r="D47"/>
  <c r="C161"/>
  <c r="C168"/>
  <c r="C135"/>
  <c r="D57"/>
  <c r="C58"/>
  <c r="D165"/>
  <c r="B151"/>
  <c r="C56"/>
  <c r="C151"/>
  <c r="B66"/>
  <c r="B91"/>
  <c r="D159"/>
  <c r="C74"/>
  <c r="B188"/>
  <c r="D102"/>
  <c r="C156"/>
  <c r="C152"/>
  <c r="D141"/>
  <c r="C100"/>
  <c r="B59"/>
  <c r="D17"/>
  <c r="C195"/>
  <c r="B174"/>
  <c r="D152"/>
  <c r="C131"/>
  <c r="B110"/>
  <c r="D88"/>
  <c r="C67"/>
  <c r="B46"/>
  <c r="D24"/>
  <c r="D137"/>
  <c r="D93"/>
  <c r="D49"/>
  <c r="D203"/>
  <c r="C182"/>
  <c r="B161"/>
  <c r="D139"/>
  <c r="C118"/>
  <c r="B97"/>
  <c r="D75"/>
  <c r="C54"/>
  <c r="B33"/>
  <c r="D11"/>
  <c r="C189"/>
  <c r="B168"/>
  <c r="D146"/>
  <c r="C125"/>
  <c r="B104"/>
  <c r="D82"/>
  <c r="C61"/>
  <c r="B40"/>
  <c r="D18"/>
  <c r="B44"/>
  <c r="C192"/>
  <c r="C124"/>
  <c r="B71"/>
  <c r="D29"/>
  <c r="B202"/>
  <c r="D180"/>
  <c r="C159"/>
  <c r="B138"/>
  <c r="D116"/>
  <c r="C95"/>
  <c r="B74"/>
  <c r="D52"/>
  <c r="C31"/>
  <c r="B10"/>
  <c r="B107"/>
  <c r="B63"/>
  <c r="B19"/>
  <c r="B189"/>
  <c r="D167"/>
  <c r="C146"/>
  <c r="B125"/>
  <c r="D103"/>
  <c r="C82"/>
  <c r="B61"/>
  <c r="D39"/>
  <c r="C18"/>
  <c r="B196"/>
  <c r="D174"/>
  <c r="C153"/>
  <c r="B132"/>
  <c r="D110"/>
  <c r="C89"/>
  <c r="B68"/>
  <c r="D46"/>
  <c r="C25"/>
  <c r="D86"/>
  <c r="C49"/>
  <c r="C17"/>
  <c r="C200"/>
  <c r="D133"/>
  <c r="C188"/>
  <c r="C184"/>
  <c r="D169"/>
  <c r="C116"/>
  <c r="D73"/>
  <c r="C32"/>
  <c r="C203"/>
  <c r="B182"/>
  <c r="D160"/>
  <c r="C139"/>
  <c r="B118"/>
  <c r="D96"/>
  <c r="C75"/>
  <c r="B54"/>
  <c r="D32"/>
  <c r="C11"/>
  <c r="D109"/>
  <c r="D65"/>
  <c r="D21"/>
  <c r="C190"/>
  <c r="B169"/>
  <c r="D147"/>
  <c r="C126"/>
  <c r="B105"/>
  <c r="D83"/>
  <c r="C62"/>
  <c r="B41"/>
  <c r="D19"/>
  <c r="C197"/>
  <c r="B176"/>
  <c r="D154"/>
  <c r="C133"/>
  <c r="B112"/>
  <c r="D90"/>
  <c r="C69"/>
  <c r="B48"/>
  <c r="D26"/>
  <c r="D138"/>
  <c r="B96"/>
  <c r="C53"/>
  <c r="D10"/>
  <c r="B162"/>
  <c r="C170"/>
  <c r="C113"/>
  <c r="B165"/>
  <c r="C167"/>
  <c r="B82"/>
  <c r="C90"/>
  <c r="D25"/>
  <c r="B172"/>
  <c r="B194"/>
  <c r="C202"/>
  <c r="C145"/>
  <c r="C180"/>
  <c r="D37"/>
  <c r="D184"/>
  <c r="D120"/>
  <c r="B78"/>
  <c r="B14"/>
  <c r="B27"/>
  <c r="C150"/>
  <c r="C86"/>
  <c r="C22"/>
  <c r="C157"/>
  <c r="C93"/>
  <c r="C29"/>
  <c r="B12"/>
  <c r="B51"/>
  <c r="B170"/>
  <c r="B106"/>
  <c r="B42"/>
  <c r="D85"/>
  <c r="C178"/>
  <c r="C114"/>
  <c r="C50"/>
  <c r="C185"/>
  <c r="C121"/>
  <c r="C57"/>
  <c r="B36"/>
  <c r="B28"/>
  <c r="B187"/>
  <c r="C136"/>
  <c r="B15"/>
  <c r="B150"/>
  <c r="B86"/>
  <c r="B22"/>
  <c r="C44"/>
  <c r="C158"/>
  <c r="C94"/>
  <c r="C30"/>
  <c r="C165"/>
  <c r="C101"/>
  <c r="C37"/>
  <c r="D189"/>
  <c r="B35"/>
  <c r="D140"/>
  <c r="C55"/>
  <c r="D69"/>
  <c r="B149"/>
  <c r="D63"/>
  <c r="C177"/>
  <c r="B92"/>
  <c r="C199"/>
  <c r="D28"/>
  <c r="C122"/>
  <c r="D150"/>
  <c r="D45"/>
  <c r="B146"/>
  <c r="D60"/>
  <c r="C80"/>
  <c r="C154"/>
  <c r="B69"/>
  <c r="D182"/>
  <c r="C97"/>
  <c r="B178"/>
  <c r="D145"/>
  <c r="B101"/>
  <c r="C129"/>
  <c r="D197"/>
  <c r="D97"/>
  <c r="D172"/>
  <c r="C87"/>
  <c r="B135"/>
  <c r="B181"/>
  <c r="D95"/>
  <c r="C10"/>
  <c r="B124"/>
  <c r="D177"/>
  <c r="D173"/>
  <c r="B159"/>
  <c r="B111"/>
  <c r="C68"/>
  <c r="C28"/>
  <c r="D200"/>
  <c r="C179"/>
  <c r="B158"/>
  <c r="D136"/>
  <c r="C115"/>
  <c r="B94"/>
  <c r="D72"/>
  <c r="C51"/>
  <c r="B30"/>
  <c r="D8"/>
  <c r="C104"/>
  <c r="C60"/>
  <c r="C8"/>
  <c r="D187"/>
  <c r="C166"/>
  <c r="B145"/>
  <c r="D123"/>
  <c r="C102"/>
  <c r="B81"/>
  <c r="D59"/>
  <c r="C38"/>
  <c r="B17"/>
  <c r="D194"/>
  <c r="C173"/>
  <c r="B152"/>
  <c r="D130"/>
  <c r="C109"/>
  <c r="B88"/>
  <c r="D66"/>
  <c r="C45"/>
  <c r="B24"/>
  <c r="D54"/>
  <c r="B183"/>
  <c r="C144"/>
  <c r="D81"/>
  <c r="C40"/>
  <c r="C7"/>
  <c r="B186"/>
  <c r="D164"/>
  <c r="C143"/>
  <c r="B122"/>
  <c r="D100"/>
  <c r="C79"/>
  <c r="B58"/>
  <c r="D36"/>
  <c r="C15"/>
  <c r="D117"/>
  <c r="B75"/>
  <c r="B31"/>
  <c r="C194"/>
  <c r="B173"/>
  <c r="D151"/>
  <c r="C130"/>
  <c r="B109"/>
  <c r="D87"/>
  <c r="C66"/>
  <c r="B45"/>
  <c r="D23"/>
  <c r="C201"/>
  <c r="B180"/>
  <c r="D158"/>
  <c r="C137"/>
  <c r="B116"/>
  <c r="D94"/>
  <c r="C73"/>
  <c r="B52"/>
  <c r="D30"/>
  <c r="C9"/>
  <c r="B60"/>
  <c r="D22"/>
  <c r="D161"/>
  <c r="C164"/>
  <c r="B155"/>
  <c r="D205"/>
  <c r="B191"/>
  <c r="B127"/>
  <c r="C84"/>
  <c r="B43"/>
  <c r="D9"/>
  <c r="C187"/>
  <c r="B166"/>
  <c r="D144"/>
  <c r="C123"/>
  <c r="B102"/>
  <c r="D80"/>
  <c r="C59"/>
  <c r="B38"/>
  <c r="D16"/>
  <c r="C120"/>
  <c r="D77"/>
  <c r="D33"/>
  <c r="D195"/>
  <c r="C174"/>
  <c r="B153"/>
  <c r="D131"/>
  <c r="C110"/>
  <c r="B89"/>
  <c r="D67"/>
  <c r="C46"/>
  <c r="B25"/>
  <c r="D202"/>
  <c r="C181"/>
  <c r="B160"/>
  <c r="C117"/>
  <c r="D74"/>
  <c r="B32"/>
  <c r="D193"/>
  <c r="D76"/>
  <c r="D198"/>
  <c r="C71"/>
  <c r="C128"/>
  <c r="B123"/>
  <c r="D118"/>
  <c r="B50"/>
  <c r="B87"/>
  <c r="D108"/>
  <c r="D31"/>
  <c r="B199"/>
  <c r="D121"/>
  <c r="C163"/>
  <c r="C99"/>
  <c r="C35"/>
  <c r="C72"/>
  <c r="D171"/>
  <c r="D107"/>
  <c r="D43"/>
  <c r="D178"/>
  <c r="D114"/>
  <c r="D50"/>
  <c r="D70"/>
  <c r="C92"/>
  <c r="C191"/>
  <c r="C127"/>
  <c r="D84"/>
  <c r="D20"/>
  <c r="D41"/>
  <c r="D135"/>
  <c r="D71"/>
  <c r="D206"/>
  <c r="B164"/>
  <c r="B100"/>
  <c r="D14"/>
  <c r="C204"/>
  <c r="C160"/>
  <c r="B95"/>
  <c r="C171"/>
  <c r="C107"/>
  <c r="C43"/>
  <c r="C88"/>
  <c r="B201"/>
  <c r="D115"/>
  <c r="B73"/>
  <c r="D186"/>
  <c r="D122"/>
  <c r="B80"/>
  <c r="B16"/>
  <c r="AS214" i="4"/>
  <c r="I215"/>
  <c r="AS186"/>
  <c r="AS204"/>
  <c r="AS213"/>
  <c r="AS203"/>
  <c r="AS201"/>
  <c r="AS209"/>
  <c r="AS197"/>
  <c r="AS191"/>
  <c r="AS182"/>
  <c r="AS192"/>
  <c r="AS190"/>
  <c r="AS196"/>
  <c r="AS183"/>
  <c r="AS184"/>
  <c r="AS198"/>
  <c r="AS200"/>
  <c r="AS194"/>
  <c r="AS210"/>
  <c r="AS188"/>
  <c r="AS202"/>
  <c r="AS180"/>
  <c r="AS193"/>
  <c r="AS185"/>
  <c r="S372"/>
  <c r="C18" i="3" s="1"/>
  <c r="BD191" i="4"/>
  <c r="BJ196"/>
  <c r="BD200"/>
  <c r="BD208"/>
  <c r="BH202"/>
  <c r="M201"/>
  <c r="AH201" s="1"/>
  <c r="M207"/>
  <c r="AG203"/>
  <c r="M210"/>
  <c r="AG210" s="1"/>
  <c r="BI204"/>
  <c r="BH191"/>
  <c r="AY203"/>
  <c r="AZ203"/>
  <c r="BA203"/>
  <c r="BB203"/>
  <c r="AN203"/>
  <c r="AK203"/>
  <c r="AZ202"/>
  <c r="BB202"/>
  <c r="BA202"/>
  <c r="AY202"/>
  <c r="AI201"/>
  <c r="AJ201"/>
  <c r="AG201"/>
  <c r="AZ212"/>
  <c r="BA212"/>
  <c r="AY212"/>
  <c r="BB212"/>
  <c r="AI203"/>
  <c r="BH203"/>
  <c r="BH212"/>
  <c r="M212"/>
  <c r="M204"/>
  <c r="N210"/>
  <c r="AJ213"/>
  <c r="AG213"/>
  <c r="BD212"/>
  <c r="BB211"/>
  <c r="BA201"/>
  <c r="BD206"/>
  <c r="BD205"/>
  <c r="N207"/>
  <c r="BH211"/>
  <c r="BD211"/>
  <c r="M206"/>
  <c r="AY205"/>
  <c r="BF205" s="1"/>
  <c r="AJ203"/>
  <c r="AH210"/>
  <c r="AK210" s="1"/>
  <c r="AI213"/>
  <c r="AY211"/>
  <c r="BF211" s="1"/>
  <c r="BJ201"/>
  <c r="AY213"/>
  <c r="BH207"/>
  <c r="M211"/>
  <c r="M205"/>
  <c r="BH206"/>
  <c r="N206"/>
  <c r="M208"/>
  <c r="AY209"/>
  <c r="BA205"/>
  <c r="AZ209"/>
  <c r="BB201"/>
  <c r="AY201"/>
  <c r="BC201" s="1"/>
  <c r="BH205"/>
  <c r="N208"/>
  <c r="BD207"/>
  <c r="BB205"/>
  <c r="BB204"/>
  <c r="M209"/>
  <c r="M202"/>
  <c r="BA211"/>
  <c r="BD201"/>
  <c r="M200"/>
  <c r="AH200" s="1"/>
  <c r="AQ204"/>
  <c r="BH200"/>
  <c r="BJ200"/>
  <c r="N200"/>
  <c r="BI195"/>
  <c r="BK204"/>
  <c r="BK195"/>
  <c r="BD195"/>
  <c r="M199"/>
  <c r="AJ199" s="1"/>
  <c r="V20" i="9"/>
  <c r="AQ203" i="4"/>
  <c r="AQ182"/>
  <c r="BK210"/>
  <c r="BK191"/>
  <c r="BK206"/>
  <c r="V10" i="9"/>
  <c r="BI191" i="4"/>
  <c r="AQ206"/>
  <c r="BI206"/>
  <c r="BI203"/>
  <c r="M192"/>
  <c r="AG192" s="1"/>
  <c r="AQ195"/>
  <c r="BI184"/>
  <c r="AQ210"/>
  <c r="V12" i="9"/>
  <c r="BK182" i="4"/>
  <c r="BI207"/>
  <c r="BI183"/>
  <c r="BD187"/>
  <c r="M189"/>
  <c r="AG189" s="1"/>
  <c r="AY194"/>
  <c r="T23" i="9"/>
  <c r="M181" i="4"/>
  <c r="AG181" s="1"/>
  <c r="BK208"/>
  <c r="BD199"/>
  <c r="BB195"/>
  <c r="AQ196"/>
  <c r="AQ188"/>
  <c r="N183"/>
  <c r="AY183" s="1"/>
  <c r="AZ195"/>
  <c r="U23" i="9"/>
  <c r="AQ208" i="4"/>
  <c r="M195"/>
  <c r="AI195" s="1"/>
  <c r="BD196"/>
  <c r="BJ199"/>
  <c r="BK203"/>
  <c r="M194"/>
  <c r="AI194" s="1"/>
  <c r="AQ199"/>
  <c r="BK196"/>
  <c r="BK212"/>
  <c r="AQ207"/>
  <c r="AQ200"/>
  <c r="M190"/>
  <c r="AG190" s="1"/>
  <c r="M22" i="11"/>
  <c r="AQ184" i="4"/>
  <c r="BA193"/>
  <c r="BI212"/>
  <c r="AQ212"/>
  <c r="M197"/>
  <c r="AJ197" s="1"/>
  <c r="M191"/>
  <c r="AH191" s="1"/>
  <c r="BJ192"/>
  <c r="BH190"/>
  <c r="M198"/>
  <c r="AI198" s="1"/>
  <c r="V15" i="9"/>
  <c r="N184" i="4"/>
  <c r="AZ184" s="1"/>
  <c r="AQ180"/>
  <c r="M179"/>
  <c r="AJ179" s="1"/>
  <c r="BI208"/>
  <c r="BK192"/>
  <c r="BH192"/>
  <c r="BD193"/>
  <c r="BH197"/>
  <c r="BH198"/>
  <c r="V31" i="9"/>
  <c r="BB192" i="4"/>
  <c r="AY192"/>
  <c r="BA192"/>
  <c r="AZ192"/>
  <c r="AZ191"/>
  <c r="BB191"/>
  <c r="AY191"/>
  <c r="BA191"/>
  <c r="BA190"/>
  <c r="BB190"/>
  <c r="AY190"/>
  <c r="AZ190"/>
  <c r="BG191"/>
  <c r="AO191"/>
  <c r="BG208"/>
  <c r="AO208"/>
  <c r="BG193"/>
  <c r="AO193"/>
  <c r="BG190"/>
  <c r="AO190"/>
  <c r="BG194"/>
  <c r="AO194"/>
  <c r="BG211"/>
  <c r="AO211"/>
  <c r="BD192"/>
  <c r="BK199"/>
  <c r="BK198"/>
  <c r="BI198"/>
  <c r="AZ193"/>
  <c r="AQ205"/>
  <c r="AQ194"/>
  <c r="BD194"/>
  <c r="BB197"/>
  <c r="BK197"/>
  <c r="BI211"/>
  <c r="AZ213"/>
  <c r="AO213"/>
  <c r="BG213"/>
  <c r="BG210"/>
  <c r="AO210"/>
  <c r="AO203"/>
  <c r="BG203"/>
  <c r="BG195"/>
  <c r="AO195"/>
  <c r="BC204"/>
  <c r="BF204"/>
  <c r="BG196"/>
  <c r="AO196"/>
  <c r="BG198"/>
  <c r="AO198"/>
  <c r="AO207"/>
  <c r="BG207"/>
  <c r="BG206"/>
  <c r="AO206"/>
  <c r="AO209"/>
  <c r="BG209"/>
  <c r="BD198"/>
  <c r="BI193"/>
  <c r="BK193"/>
  <c r="AY193"/>
  <c r="BI209"/>
  <c r="BI205"/>
  <c r="BI190"/>
  <c r="BD190"/>
  <c r="BA194"/>
  <c r="BB194"/>
  <c r="BD197"/>
  <c r="AY197"/>
  <c r="BI197"/>
  <c r="BK211"/>
  <c r="BI201"/>
  <c r="BG192"/>
  <c r="AO192"/>
  <c r="BG202"/>
  <c r="AO202"/>
  <c r="AO199"/>
  <c r="BG199"/>
  <c r="AO200"/>
  <c r="BG200"/>
  <c r="AO205"/>
  <c r="BG205"/>
  <c r="BG197"/>
  <c r="AO197"/>
  <c r="BG201"/>
  <c r="AO201"/>
  <c r="BH193"/>
  <c r="M193"/>
  <c r="BI202"/>
  <c r="AY195"/>
  <c r="BH195"/>
  <c r="BJ193"/>
  <c r="BB193"/>
  <c r="BI200"/>
  <c r="BK209"/>
  <c r="AQ209"/>
  <c r="M196"/>
  <c r="BJ190"/>
  <c r="BJ194"/>
  <c r="BJ197"/>
  <c r="AZ197"/>
  <c r="AQ211"/>
  <c r="BG204"/>
  <c r="AO204"/>
  <c r="AO212"/>
  <c r="BG212"/>
  <c r="BD183"/>
  <c r="BI192"/>
  <c r="BH194"/>
  <c r="BK202"/>
  <c r="BI199"/>
  <c r="BJ195"/>
  <c r="BA195"/>
  <c r="BK205"/>
  <c r="N196"/>
  <c r="N198"/>
  <c r="BK190"/>
  <c r="AZ194"/>
  <c r="BI194"/>
  <c r="N199"/>
  <c r="BK201"/>
  <c r="M180"/>
  <c r="AJ180" s="1"/>
  <c r="T24" i="9"/>
  <c r="M183" i="4"/>
  <c r="AH183" s="1"/>
  <c r="M187"/>
  <c r="AI187" s="1"/>
  <c r="M182"/>
  <c r="AI182" s="1"/>
  <c r="BI187"/>
  <c r="BH188"/>
  <c r="N188"/>
  <c r="AY188" s="1"/>
  <c r="BA187"/>
  <c r="V22" i="9"/>
  <c r="BH185" i="4"/>
  <c r="M184"/>
  <c r="AJ184" s="1"/>
  <c r="AQ183"/>
  <c r="AQ187"/>
  <c r="BI181"/>
  <c r="BJ185"/>
  <c r="BB182"/>
  <c r="AY182"/>
  <c r="M188"/>
  <c r="AG188" s="1"/>
  <c r="BJ182"/>
  <c r="BK187"/>
  <c r="BJ187"/>
  <c r="AQ181"/>
  <c r="AP372"/>
  <c r="M222" s="1"/>
  <c r="C16" i="3" s="1"/>
  <c r="G28" i="27" s="1"/>
  <c r="BH187" i="4"/>
  <c r="M186"/>
  <c r="AJ186" s="1"/>
  <c r="M23" i="11"/>
  <c r="V11" i="9"/>
  <c r="V19"/>
  <c r="V17"/>
  <c r="V25"/>
  <c r="V26"/>
  <c r="BD182" i="4"/>
  <c r="BH182"/>
  <c r="N181"/>
  <c r="BB181" s="1"/>
  <c r="BD189"/>
  <c r="BB187"/>
  <c r="V14" i="9"/>
  <c r="V16"/>
  <c r="M185" i="4"/>
  <c r="AH185" s="1"/>
  <c r="BH184"/>
  <c r="BB185"/>
  <c r="AY185"/>
  <c r="AZ185"/>
  <c r="BA185"/>
  <c r="BB180"/>
  <c r="BA180"/>
  <c r="AZ180"/>
  <c r="AY180"/>
  <c r="BR178"/>
  <c r="BQ372"/>
  <c r="AG178"/>
  <c r="BG186"/>
  <c r="AO186"/>
  <c r="AQ189"/>
  <c r="BU372"/>
  <c r="AC372"/>
  <c r="V28" i="9"/>
  <c r="BA182" i="4"/>
  <c r="BD188"/>
  <c r="BW372"/>
  <c r="U24" i="9" s="1"/>
  <c r="BH189" i="4"/>
  <c r="BX372"/>
  <c r="AR372"/>
  <c r="M224" s="1"/>
  <c r="C25" i="3" s="1"/>
  <c r="BD184" i="4"/>
  <c r="BI186"/>
  <c r="BJ186"/>
  <c r="AQ185"/>
  <c r="AA372"/>
  <c r="BT178"/>
  <c r="BT372" s="1"/>
  <c r="AI178"/>
  <c r="BS372"/>
  <c r="AO188"/>
  <c r="BG188"/>
  <c r="AO187"/>
  <c r="BG187"/>
  <c r="AO181"/>
  <c r="BG181"/>
  <c r="BZ189"/>
  <c r="N23" i="11" s="1"/>
  <c r="BY372" i="4"/>
  <c r="BJ179"/>
  <c r="BD179"/>
  <c r="BG182"/>
  <c r="AO182"/>
  <c r="BG183"/>
  <c r="AO183"/>
  <c r="BG185"/>
  <c r="AO185"/>
  <c r="J214"/>
  <c r="J215" s="1"/>
  <c r="J216" s="1"/>
  <c r="J226" s="1"/>
  <c r="J369" s="1"/>
  <c r="J372" s="1"/>
  <c r="V18" i="9"/>
  <c r="V27"/>
  <c r="M33"/>
  <c r="BA178" i="4"/>
  <c r="BH180"/>
  <c r="BI188"/>
  <c r="BK180"/>
  <c r="BD180"/>
  <c r="BJ180"/>
  <c r="AZ187"/>
  <c r="AF372"/>
  <c r="L214"/>
  <c r="L215" s="1"/>
  <c r="L216" s="1"/>
  <c r="L226" s="1"/>
  <c r="L369" s="1"/>
  <c r="L372" s="1"/>
  <c r="BK186"/>
  <c r="N179"/>
  <c r="BD185"/>
  <c r="BI189"/>
  <c r="AB372"/>
  <c r="BG180"/>
  <c r="AO180"/>
  <c r="AO184"/>
  <c r="BG184"/>
  <c r="BG189"/>
  <c r="AO189"/>
  <c r="AD372"/>
  <c r="AE372"/>
  <c r="V9" i="9"/>
  <c r="V21"/>
  <c r="V29"/>
  <c r="G11" i="15" s="1"/>
  <c r="V13" i="9"/>
  <c r="V30"/>
  <c r="AZ182" i="4"/>
  <c r="AY187"/>
  <c r="BH181"/>
  <c r="BK181"/>
  <c r="BD181"/>
  <c r="N189"/>
  <c r="BD186"/>
  <c r="BI185"/>
  <c r="N186"/>
  <c r="BK189"/>
  <c r="Z372"/>
  <c r="G186" i="39" l="1"/>
  <c r="E186"/>
  <c r="F186"/>
  <c r="G135"/>
  <c r="F135"/>
  <c r="E135"/>
  <c r="E50"/>
  <c r="F50" s="1"/>
  <c r="E107"/>
  <c r="F107" s="1"/>
  <c r="E31"/>
  <c r="F31" s="1"/>
  <c r="G118"/>
  <c r="E118"/>
  <c r="F118"/>
  <c r="G198"/>
  <c r="F198"/>
  <c r="E198"/>
  <c r="E74"/>
  <c r="F74" s="1"/>
  <c r="G202"/>
  <c r="F202"/>
  <c r="E202"/>
  <c r="E80"/>
  <c r="F80" s="1"/>
  <c r="G80" s="1"/>
  <c r="G158"/>
  <c r="E158"/>
  <c r="F158"/>
  <c r="E36"/>
  <c r="F36" s="1"/>
  <c r="E66"/>
  <c r="F66" s="1"/>
  <c r="G123"/>
  <c r="F123"/>
  <c r="E123"/>
  <c r="G200"/>
  <c r="E200"/>
  <c r="F200"/>
  <c r="G150"/>
  <c r="F150"/>
  <c r="E150"/>
  <c r="E69"/>
  <c r="F69" s="1"/>
  <c r="G69" s="1"/>
  <c r="G189"/>
  <c r="F189"/>
  <c r="E189"/>
  <c r="G138"/>
  <c r="E138"/>
  <c r="F138"/>
  <c r="E90"/>
  <c r="F90" s="1"/>
  <c r="G90" s="1"/>
  <c r="G147"/>
  <c r="F147"/>
  <c r="E147"/>
  <c r="E65"/>
  <c r="F65" s="1"/>
  <c r="E46"/>
  <c r="F46" s="1"/>
  <c r="E103"/>
  <c r="F103" s="1"/>
  <c r="G180"/>
  <c r="E180"/>
  <c r="F180"/>
  <c r="E11"/>
  <c r="F11" s="1"/>
  <c r="G137"/>
  <c r="F137"/>
  <c r="E137"/>
  <c r="E88"/>
  <c r="F88" s="1"/>
  <c r="E102"/>
  <c r="F102" s="1"/>
  <c r="G156"/>
  <c r="E156"/>
  <c r="F156"/>
  <c r="G127"/>
  <c r="E127"/>
  <c r="F127"/>
  <c r="G204"/>
  <c r="F204"/>
  <c r="E204"/>
  <c r="E53"/>
  <c r="F53" s="1"/>
  <c r="E78"/>
  <c r="F78" s="1"/>
  <c r="G148"/>
  <c r="E148"/>
  <c r="F148"/>
  <c r="E99"/>
  <c r="F99" s="1"/>
  <c r="G176"/>
  <c r="E176"/>
  <c r="F176"/>
  <c r="E105"/>
  <c r="F105" s="1"/>
  <c r="G113"/>
  <c r="E113"/>
  <c r="F113"/>
  <c r="G132"/>
  <c r="F132"/>
  <c r="E132"/>
  <c r="E27"/>
  <c r="F27" s="1"/>
  <c r="G27" s="1"/>
  <c r="E104"/>
  <c r="F104" s="1"/>
  <c r="G166"/>
  <c r="E166"/>
  <c r="F166"/>
  <c r="E44"/>
  <c r="F44" s="1"/>
  <c r="G149"/>
  <c r="E149"/>
  <c r="F149"/>
  <c r="G153"/>
  <c r="F153"/>
  <c r="E153"/>
  <c r="G191"/>
  <c r="F191"/>
  <c r="E191"/>
  <c r="AS215" i="4"/>
  <c r="I216"/>
  <c r="AS216" s="1"/>
  <c r="G122" i="39"/>
  <c r="F122"/>
  <c r="E122"/>
  <c r="E14"/>
  <c r="F14" s="1"/>
  <c r="E71"/>
  <c r="F71" s="1"/>
  <c r="E84"/>
  <c r="F84" s="1"/>
  <c r="E70"/>
  <c r="F70" s="1"/>
  <c r="E43"/>
  <c r="F43" s="1"/>
  <c r="E67"/>
  <c r="F67" s="1"/>
  <c r="E77"/>
  <c r="F77" s="1"/>
  <c r="G144"/>
  <c r="E144"/>
  <c r="F144"/>
  <c r="G205"/>
  <c r="F205"/>
  <c r="E205"/>
  <c r="E22"/>
  <c r="F22" s="1"/>
  <c r="E23"/>
  <c r="F23" s="1"/>
  <c r="E100"/>
  <c r="F100" s="1"/>
  <c r="G130"/>
  <c r="F130"/>
  <c r="E130"/>
  <c r="G187"/>
  <c r="E187"/>
  <c r="F187"/>
  <c r="E8"/>
  <c r="F8" s="1"/>
  <c r="G197"/>
  <c r="E197"/>
  <c r="F197"/>
  <c r="E45"/>
  <c r="F45" s="1"/>
  <c r="E37"/>
  <c r="F37" s="1"/>
  <c r="G154"/>
  <c r="E154"/>
  <c r="F154"/>
  <c r="E21"/>
  <c r="F21" s="1"/>
  <c r="E32"/>
  <c r="F32" s="1"/>
  <c r="G169"/>
  <c r="F169"/>
  <c r="E169"/>
  <c r="G110"/>
  <c r="F110"/>
  <c r="E110"/>
  <c r="G167"/>
  <c r="E167"/>
  <c r="F167"/>
  <c r="E18"/>
  <c r="F18" s="1"/>
  <c r="E75"/>
  <c r="F75" s="1"/>
  <c r="E93"/>
  <c r="F93" s="1"/>
  <c r="G152"/>
  <c r="E152"/>
  <c r="F152"/>
  <c r="G159"/>
  <c r="E159"/>
  <c r="F159"/>
  <c r="E57"/>
  <c r="F57" s="1"/>
  <c r="E47"/>
  <c r="F47" s="1"/>
  <c r="G124"/>
  <c r="E124"/>
  <c r="F124"/>
  <c r="E101"/>
  <c r="F101" s="1"/>
  <c r="G179"/>
  <c r="E179"/>
  <c r="F179"/>
  <c r="G192"/>
  <c r="E192"/>
  <c r="F192"/>
  <c r="E56"/>
  <c r="F56" s="1"/>
  <c r="G143"/>
  <c r="F143"/>
  <c r="E143"/>
  <c r="E106"/>
  <c r="F106" s="1"/>
  <c r="G163"/>
  <c r="E163"/>
  <c r="F163"/>
  <c r="E38"/>
  <c r="F38" s="1"/>
  <c r="E62"/>
  <c r="F62" s="1"/>
  <c r="G119"/>
  <c r="F119"/>
  <c r="E119"/>
  <c r="G196"/>
  <c r="E196"/>
  <c r="F196"/>
  <c r="E34"/>
  <c r="F34" s="1"/>
  <c r="E91"/>
  <c r="F91" s="1"/>
  <c r="G125"/>
  <c r="F125"/>
  <c r="E125"/>
  <c r="G168"/>
  <c r="E168"/>
  <c r="F168"/>
  <c r="E89"/>
  <c r="F89" s="1"/>
  <c r="E92"/>
  <c r="F92" s="1"/>
  <c r="G111"/>
  <c r="E111"/>
  <c r="F111"/>
  <c r="G188"/>
  <c r="F188"/>
  <c r="E188"/>
  <c r="G115"/>
  <c r="F115"/>
  <c r="E115"/>
  <c r="G178"/>
  <c r="E178"/>
  <c r="F178"/>
  <c r="G193"/>
  <c r="F193"/>
  <c r="E193"/>
  <c r="E33"/>
  <c r="F33" s="1"/>
  <c r="G161"/>
  <c r="E161"/>
  <c r="F161"/>
  <c r="G117"/>
  <c r="F117"/>
  <c r="E117"/>
  <c r="E81"/>
  <c r="F81" s="1"/>
  <c r="E97"/>
  <c r="F97" s="1"/>
  <c r="G145"/>
  <c r="F145"/>
  <c r="E145"/>
  <c r="E28"/>
  <c r="F28" s="1"/>
  <c r="E19"/>
  <c r="F19" s="1"/>
  <c r="G133"/>
  <c r="E133"/>
  <c r="F133"/>
  <c r="E29"/>
  <c r="F29" s="1"/>
  <c r="E82"/>
  <c r="F82" s="1"/>
  <c r="E49"/>
  <c r="F49" s="1"/>
  <c r="E79"/>
  <c r="F79" s="1"/>
  <c r="E58"/>
  <c r="F58" s="1"/>
  <c r="G128"/>
  <c r="F128"/>
  <c r="E128"/>
  <c r="G129"/>
  <c r="F129"/>
  <c r="E129"/>
  <c r="G185"/>
  <c r="F185"/>
  <c r="E185"/>
  <c r="G170"/>
  <c r="F170"/>
  <c r="E170"/>
  <c r="E48"/>
  <c r="F48" s="1"/>
  <c r="G126"/>
  <c r="F126"/>
  <c r="E126"/>
  <c r="G183"/>
  <c r="E183"/>
  <c r="F183"/>
  <c r="E98"/>
  <c r="F98" s="1"/>
  <c r="G155"/>
  <c r="E155"/>
  <c r="F155"/>
  <c r="G181"/>
  <c r="E181"/>
  <c r="F181"/>
  <c r="G206"/>
  <c r="E206"/>
  <c r="F206"/>
  <c r="E20"/>
  <c r="F20" s="1"/>
  <c r="G121"/>
  <c r="E121"/>
  <c r="F121"/>
  <c r="G131"/>
  <c r="E131"/>
  <c r="F131"/>
  <c r="E9"/>
  <c r="F9" s="1"/>
  <c r="E30"/>
  <c r="F30" s="1"/>
  <c r="E87"/>
  <c r="F87" s="1"/>
  <c r="G164"/>
  <c r="E164"/>
  <c r="F164"/>
  <c r="G194"/>
  <c r="E194"/>
  <c r="F194"/>
  <c r="E72"/>
  <c r="F72" s="1"/>
  <c r="G177"/>
  <c r="E177"/>
  <c r="F177"/>
  <c r="E63"/>
  <c r="F63" s="1"/>
  <c r="G140"/>
  <c r="E140"/>
  <c r="F140"/>
  <c r="E85"/>
  <c r="F85" s="1"/>
  <c r="G184"/>
  <c r="F184"/>
  <c r="E184"/>
  <c r="E96"/>
  <c r="F96" s="1"/>
  <c r="E86"/>
  <c r="F86" s="1"/>
  <c r="G174"/>
  <c r="F174"/>
  <c r="E174"/>
  <c r="E52"/>
  <c r="F52" s="1"/>
  <c r="G139"/>
  <c r="F139"/>
  <c r="E139"/>
  <c r="E17"/>
  <c r="F17" s="1"/>
  <c r="E7"/>
  <c r="F7" s="1"/>
  <c r="E41"/>
  <c r="F41" s="1"/>
  <c r="G114"/>
  <c r="F114"/>
  <c r="E114"/>
  <c r="G171"/>
  <c r="F171"/>
  <c r="E171"/>
  <c r="E108"/>
  <c r="F108" s="1"/>
  <c r="E76"/>
  <c r="F76" s="1"/>
  <c r="G195"/>
  <c r="F195"/>
  <c r="E195"/>
  <c r="E16"/>
  <c r="F16" s="1"/>
  <c r="E94"/>
  <c r="F94" s="1"/>
  <c r="G151"/>
  <c r="E151"/>
  <c r="F151"/>
  <c r="E54"/>
  <c r="F54" s="1"/>
  <c r="E59"/>
  <c r="F59" s="1"/>
  <c r="G136"/>
  <c r="F136"/>
  <c r="E136"/>
  <c r="G173"/>
  <c r="F173"/>
  <c r="E173"/>
  <c r="E95"/>
  <c r="F95" s="1"/>
  <c r="G172"/>
  <c r="E172"/>
  <c r="F172"/>
  <c r="G182"/>
  <c r="F182"/>
  <c r="E182"/>
  <c r="E60"/>
  <c r="F60" s="1"/>
  <c r="G120"/>
  <c r="E120"/>
  <c r="F120"/>
  <c r="E25"/>
  <c r="F25" s="1"/>
  <c r="E10"/>
  <c r="F10" s="1"/>
  <c r="E26"/>
  <c r="F26" s="1"/>
  <c r="E83"/>
  <c r="F83" s="1"/>
  <c r="E109"/>
  <c r="F109" s="1"/>
  <c r="G160"/>
  <c r="E160"/>
  <c r="F160"/>
  <c r="E73"/>
  <c r="F73" s="1"/>
  <c r="E39"/>
  <c r="F39" s="1"/>
  <c r="G116"/>
  <c r="F116"/>
  <c r="E116"/>
  <c r="G146"/>
  <c r="E146"/>
  <c r="F146"/>
  <c r="G203"/>
  <c r="E203"/>
  <c r="F203"/>
  <c r="E24"/>
  <c r="F24" s="1"/>
  <c r="G141"/>
  <c r="F141"/>
  <c r="E141"/>
  <c r="G165"/>
  <c r="E165"/>
  <c r="F165"/>
  <c r="E51"/>
  <c r="F51" s="1"/>
  <c r="E64"/>
  <c r="F64" s="1"/>
  <c r="G142"/>
  <c r="F142"/>
  <c r="E142"/>
  <c r="G199"/>
  <c r="E199"/>
  <c r="F199"/>
  <c r="E13"/>
  <c r="F13" s="1"/>
  <c r="G175"/>
  <c r="F175"/>
  <c r="E175"/>
  <c r="E35"/>
  <c r="F35" s="1"/>
  <c r="G112"/>
  <c r="F112"/>
  <c r="E112"/>
  <c r="G157"/>
  <c r="E157"/>
  <c r="F157"/>
  <c r="G190"/>
  <c r="E190"/>
  <c r="F190"/>
  <c r="E68"/>
  <c r="F68" s="1"/>
  <c r="E61"/>
  <c r="F61" s="1"/>
  <c r="G162"/>
  <c r="F162"/>
  <c r="E162"/>
  <c r="E40"/>
  <c r="F40" s="1"/>
  <c r="G201"/>
  <c r="E201"/>
  <c r="F201"/>
  <c r="E15"/>
  <c r="F15" s="1"/>
  <c r="G134"/>
  <c r="F134"/>
  <c r="E134"/>
  <c r="E12"/>
  <c r="F12" s="1"/>
  <c r="D13" i="26"/>
  <c r="G26" i="27"/>
  <c r="K15" i="32"/>
  <c r="BC202" i="4"/>
  <c r="BC211"/>
  <c r="BL211" s="1"/>
  <c r="BM211" s="1"/>
  <c r="BP211" s="1"/>
  <c r="BF202"/>
  <c r="B18" i="3"/>
  <c r="J19" i="32" s="1"/>
  <c r="M19" s="1"/>
  <c r="BB184" i="4"/>
  <c r="BF201"/>
  <c r="BL201" s="1"/>
  <c r="BM201" s="1"/>
  <c r="BP201" s="1"/>
  <c r="AH199"/>
  <c r="BC205"/>
  <c r="BL205" s="1"/>
  <c r="BM205" s="1"/>
  <c r="BP205" s="1"/>
  <c r="BF209"/>
  <c r="BC209"/>
  <c r="AI200"/>
  <c r="AJ200"/>
  <c r="BC212"/>
  <c r="AJ207"/>
  <c r="AI207"/>
  <c r="AH207"/>
  <c r="AG207"/>
  <c r="AI210"/>
  <c r="AJ210"/>
  <c r="BF203"/>
  <c r="BF212"/>
  <c r="BB206"/>
  <c r="AZ206"/>
  <c r="AY206"/>
  <c r="BA206"/>
  <c r="AG206"/>
  <c r="AJ206"/>
  <c r="AI206"/>
  <c r="AH206"/>
  <c r="AN201"/>
  <c r="AK201"/>
  <c r="BC203"/>
  <c r="BL203" s="1"/>
  <c r="BM203" s="1"/>
  <c r="BP203" s="1"/>
  <c r="AT203"/>
  <c r="AU203" s="1"/>
  <c r="AX203" s="1"/>
  <c r="AN213"/>
  <c r="AK213"/>
  <c r="AJ209"/>
  <c r="AI209"/>
  <c r="AH209"/>
  <c r="AG209"/>
  <c r="AZ208"/>
  <c r="BA208"/>
  <c r="BB208"/>
  <c r="AY208"/>
  <c r="AG208"/>
  <c r="AH208"/>
  <c r="AI208"/>
  <c r="AJ208"/>
  <c r="AH211"/>
  <c r="AG211"/>
  <c r="AI211"/>
  <c r="AJ211"/>
  <c r="BB207"/>
  <c r="BA207"/>
  <c r="AZ207"/>
  <c r="AY207"/>
  <c r="AZ210"/>
  <c r="BB210"/>
  <c r="AY210"/>
  <c r="BA210"/>
  <c r="BC213"/>
  <c r="AN210"/>
  <c r="AT210" s="1"/>
  <c r="AU210" s="1"/>
  <c r="AX210" s="1"/>
  <c r="AH204"/>
  <c r="AI204"/>
  <c r="AG204"/>
  <c r="AJ204"/>
  <c r="AH202"/>
  <c r="AJ202"/>
  <c r="AI202"/>
  <c r="AG202"/>
  <c r="AH205"/>
  <c r="AJ205"/>
  <c r="AG205"/>
  <c r="AI205"/>
  <c r="AH212"/>
  <c r="AG212"/>
  <c r="AI212"/>
  <c r="AJ212"/>
  <c r="AG200"/>
  <c r="AK200" s="1"/>
  <c r="BA200"/>
  <c r="AY200"/>
  <c r="BB200"/>
  <c r="AZ200"/>
  <c r="BA184"/>
  <c r="AI189"/>
  <c r="AI199"/>
  <c r="AJ181"/>
  <c r="AH181"/>
  <c r="AN181" s="1"/>
  <c r="AJ182"/>
  <c r="AJ189"/>
  <c r="AG199"/>
  <c r="AJ194"/>
  <c r="AG184"/>
  <c r="AY184"/>
  <c r="BC184" s="1"/>
  <c r="AI183"/>
  <c r="AZ183"/>
  <c r="BF183" s="1"/>
  <c r="AG187"/>
  <c r="AI192"/>
  <c r="J33" i="9"/>
  <c r="AY181" i="4"/>
  <c r="AH187"/>
  <c r="AZ188"/>
  <c r="BF188" s="1"/>
  <c r="AJ192"/>
  <c r="AH192"/>
  <c r="AN192" s="1"/>
  <c r="AH198"/>
  <c r="BA181"/>
  <c r="AH197"/>
  <c r="BC193"/>
  <c r="N22" i="11"/>
  <c r="N32" s="1"/>
  <c r="V24" i="9"/>
  <c r="AI181" i="4"/>
  <c r="AH189"/>
  <c r="AK189" s="1"/>
  <c r="BF194"/>
  <c r="AG180"/>
  <c r="AJ185"/>
  <c r="AJ190"/>
  <c r="BF182"/>
  <c r="AZ181"/>
  <c r="AI184"/>
  <c r="AH188"/>
  <c r="AK188" s="1"/>
  <c r="BC195"/>
  <c r="AI190"/>
  <c r="AH184"/>
  <c r="AJ183"/>
  <c r="AG191"/>
  <c r="AN191" s="1"/>
  <c r="AI191"/>
  <c r="AJ187"/>
  <c r="AG179"/>
  <c r="AH186"/>
  <c r="AJ191"/>
  <c r="V23" i="9"/>
  <c r="AH180" i="4"/>
  <c r="AH182"/>
  <c r="AG198"/>
  <c r="AJ198"/>
  <c r="AH194"/>
  <c r="AH190"/>
  <c r="AN190" s="1"/>
  <c r="BA183"/>
  <c r="BB183"/>
  <c r="AI180"/>
  <c r="AG182"/>
  <c r="AJ195"/>
  <c r="AG194"/>
  <c r="AI197"/>
  <c r="AG195"/>
  <c r="AH195"/>
  <c r="AG197"/>
  <c r="AI179"/>
  <c r="AI186"/>
  <c r="M32" i="11"/>
  <c r="AH179" i="4"/>
  <c r="AG186"/>
  <c r="AG183"/>
  <c r="AN183" s="1"/>
  <c r="AG185"/>
  <c r="AN185" s="1"/>
  <c r="BF213"/>
  <c r="BC192"/>
  <c r="AI185"/>
  <c r="BL204"/>
  <c r="BM204" s="1"/>
  <c r="BP204" s="1"/>
  <c r="AH193"/>
  <c r="AI193"/>
  <c r="AJ193"/>
  <c r="AG193"/>
  <c r="BA196"/>
  <c r="AZ196"/>
  <c r="AY196"/>
  <c r="BB196"/>
  <c r="BC197"/>
  <c r="BF197"/>
  <c r="BF190"/>
  <c r="BC190"/>
  <c r="BC191"/>
  <c r="BF191"/>
  <c r="BF193"/>
  <c r="BC194"/>
  <c r="BA199"/>
  <c r="AY199"/>
  <c r="AZ199"/>
  <c r="BB199"/>
  <c r="BA198"/>
  <c r="AY198"/>
  <c r="AZ198"/>
  <c r="BB198"/>
  <c r="AI196"/>
  <c r="AG196"/>
  <c r="AJ196"/>
  <c r="AH196"/>
  <c r="BF192"/>
  <c r="BF195"/>
  <c r="D15" i="26"/>
  <c r="K17" i="32"/>
  <c r="BJ372" i="4"/>
  <c r="N224" s="1"/>
  <c r="B25" i="3" s="1"/>
  <c r="D37" i="27" s="1"/>
  <c r="BB188" i="4"/>
  <c r="BA188"/>
  <c r="BD372"/>
  <c r="AI188"/>
  <c r="BK372"/>
  <c r="N225" s="1"/>
  <c r="B23" i="3" s="1"/>
  <c r="C22" i="26" s="1"/>
  <c r="AJ188" i="4"/>
  <c r="BC182"/>
  <c r="M214"/>
  <c r="M215" s="1"/>
  <c r="D17" i="26"/>
  <c r="G30" i="27"/>
  <c r="K19" i="32"/>
  <c r="BG178" i="4"/>
  <c r="BG372" s="1"/>
  <c r="AO178"/>
  <c r="AO372" s="1"/>
  <c r="AH178"/>
  <c r="AN178" s="1"/>
  <c r="BR372"/>
  <c r="AZ178"/>
  <c r="AY186"/>
  <c r="BB186"/>
  <c r="BA186"/>
  <c r="AZ186"/>
  <c r="N214"/>
  <c r="AY189"/>
  <c r="AZ189"/>
  <c r="BB189"/>
  <c r="BA189"/>
  <c r="BF180"/>
  <c r="BC180"/>
  <c r="BC185"/>
  <c r="BF185"/>
  <c r="BH372"/>
  <c r="N222" s="1"/>
  <c r="B16" i="3" s="1"/>
  <c r="BF187" i="4"/>
  <c r="O33" i="9"/>
  <c r="AS372" i="4"/>
  <c r="M225" s="1"/>
  <c r="C23" i="3" s="1"/>
  <c r="G37" i="27"/>
  <c r="D24" i="26"/>
  <c r="K26" i="32"/>
  <c r="AY179" i="4"/>
  <c r="BB179"/>
  <c r="BA179"/>
  <c r="AZ179"/>
  <c r="AJ178"/>
  <c r="BB178"/>
  <c r="BC187"/>
  <c r="BI372"/>
  <c r="N223" s="1"/>
  <c r="B22" i="3" s="1"/>
  <c r="AQ372" i="4"/>
  <c r="M223" s="1"/>
  <c r="C22" i="3" s="1"/>
  <c r="L19" i="32" l="1"/>
  <c r="N19"/>
  <c r="D30" i="27"/>
  <c r="C17" i="26"/>
  <c r="G40" i="39"/>
  <c r="G68"/>
  <c r="G25"/>
  <c r="G94"/>
  <c r="G108"/>
  <c r="G41"/>
  <c r="G17"/>
  <c r="G9"/>
  <c r="G20"/>
  <c r="G97"/>
  <c r="G56"/>
  <c r="G101"/>
  <c r="G76"/>
  <c r="G7"/>
  <c r="G63"/>
  <c r="G81"/>
  <c r="G33"/>
  <c r="G13"/>
  <c r="G64"/>
  <c r="G109"/>
  <c r="G105"/>
  <c r="G12"/>
  <c r="G35"/>
  <c r="G39"/>
  <c r="G54"/>
  <c r="G96"/>
  <c r="G98"/>
  <c r="G48"/>
  <c r="G79"/>
  <c r="G82"/>
  <c r="G28"/>
  <c r="G92"/>
  <c r="G106"/>
  <c r="G57"/>
  <c r="G93"/>
  <c r="G18"/>
  <c r="G37"/>
  <c r="G78"/>
  <c r="G15"/>
  <c r="G73"/>
  <c r="G26"/>
  <c r="G60"/>
  <c r="G95"/>
  <c r="G59"/>
  <c r="G86"/>
  <c r="G72"/>
  <c r="G87"/>
  <c r="G58"/>
  <c r="G49"/>
  <c r="G29"/>
  <c r="G34"/>
  <c r="G62"/>
  <c r="G47"/>
  <c r="G75"/>
  <c r="G45"/>
  <c r="G104"/>
  <c r="G53"/>
  <c r="G11"/>
  <c r="BL213" i="4"/>
  <c r="BM213" s="1"/>
  <c r="BP213" s="1"/>
  <c r="G61" i="39"/>
  <c r="G51"/>
  <c r="G24"/>
  <c r="G83"/>
  <c r="G10"/>
  <c r="G16"/>
  <c r="G52"/>
  <c r="G85"/>
  <c r="G30"/>
  <c r="G19"/>
  <c r="G89"/>
  <c r="G91"/>
  <c r="G38"/>
  <c r="G32"/>
  <c r="G23"/>
  <c r="G67"/>
  <c r="G70"/>
  <c r="G71"/>
  <c r="G44"/>
  <c r="G99"/>
  <c r="G88"/>
  <c r="G46"/>
  <c r="G36"/>
  <c r="G107"/>
  <c r="F207"/>
  <c r="N218" i="4" s="1"/>
  <c r="G21" i="39"/>
  <c r="G8"/>
  <c r="G100"/>
  <c r="G22"/>
  <c r="G77"/>
  <c r="G43"/>
  <c r="G84"/>
  <c r="G14"/>
  <c r="G102"/>
  <c r="G103"/>
  <c r="G65"/>
  <c r="G66"/>
  <c r="G74"/>
  <c r="G31"/>
  <c r="G50"/>
  <c r="BL209" i="4"/>
  <c r="BM209" s="1"/>
  <c r="BP209" s="1"/>
  <c r="AN182"/>
  <c r="BL202"/>
  <c r="BM202" s="1"/>
  <c r="BP202" s="1"/>
  <c r="BL212"/>
  <c r="BM212" s="1"/>
  <c r="BP212" s="1"/>
  <c r="BC183"/>
  <c r="BL183" s="1"/>
  <c r="BM183" s="1"/>
  <c r="BP183" s="1"/>
  <c r="AN199"/>
  <c r="BF184"/>
  <c r="BL184" s="1"/>
  <c r="BM184" s="1"/>
  <c r="BP184" s="1"/>
  <c r="AK199"/>
  <c r="AN207"/>
  <c r="AK207"/>
  <c r="AT207" s="1"/>
  <c r="AU207" s="1"/>
  <c r="AX207" s="1"/>
  <c r="AN202"/>
  <c r="AK202"/>
  <c r="BC210"/>
  <c r="BF210"/>
  <c r="AK206"/>
  <c r="AN206"/>
  <c r="AK212"/>
  <c r="AT212" s="1"/>
  <c r="AU212" s="1"/>
  <c r="AX212" s="1"/>
  <c r="AN212"/>
  <c r="BF207"/>
  <c r="BC207"/>
  <c r="BC208"/>
  <c r="BF208"/>
  <c r="AK209"/>
  <c r="AN209"/>
  <c r="AN200"/>
  <c r="AT200" s="1"/>
  <c r="AU200" s="1"/>
  <c r="AX200" s="1"/>
  <c r="AT213"/>
  <c r="AU213" s="1"/>
  <c r="AX213" s="1"/>
  <c r="AT201"/>
  <c r="AU201" s="1"/>
  <c r="AX201" s="1"/>
  <c r="AK211"/>
  <c r="AN211"/>
  <c r="AK205"/>
  <c r="AN205"/>
  <c r="AN204"/>
  <c r="AK204"/>
  <c r="AT204" s="1"/>
  <c r="AU204" s="1"/>
  <c r="AX204" s="1"/>
  <c r="AK208"/>
  <c r="AN208"/>
  <c r="BF206"/>
  <c r="BC206"/>
  <c r="BF200"/>
  <c r="BC200"/>
  <c r="AK181"/>
  <c r="AT181" s="1"/>
  <c r="AU181" s="1"/>
  <c r="AX181" s="1"/>
  <c r="AK197"/>
  <c r="AK187"/>
  <c r="AK184"/>
  <c r="BC181"/>
  <c r="AK192"/>
  <c r="AT192" s="1"/>
  <c r="AU192" s="1"/>
  <c r="AX192" s="1"/>
  <c r="BF181"/>
  <c r="AK191"/>
  <c r="AT191" s="1"/>
  <c r="AU191" s="1"/>
  <c r="AX191" s="1"/>
  <c r="BC188"/>
  <c r="BL188" s="1"/>
  <c r="BM188" s="1"/>
  <c r="BP188" s="1"/>
  <c r="AN186"/>
  <c r="AN189"/>
  <c r="AT189" s="1"/>
  <c r="AU189" s="1"/>
  <c r="AX189" s="1"/>
  <c r="BL193"/>
  <c r="BM193" s="1"/>
  <c r="BP193" s="1"/>
  <c r="AN187"/>
  <c r="AK198"/>
  <c r="BL195"/>
  <c r="BM195" s="1"/>
  <c r="BP195" s="1"/>
  <c r="BL194"/>
  <c r="BM194" s="1"/>
  <c r="BP194" s="1"/>
  <c r="AN184"/>
  <c r="AK179"/>
  <c r="AN198"/>
  <c r="AN195"/>
  <c r="BL187"/>
  <c r="BM187" s="1"/>
  <c r="BP187" s="1"/>
  <c r="BL182"/>
  <c r="BM182" s="1"/>
  <c r="BP182" s="1"/>
  <c r="AN188"/>
  <c r="AT188" s="1"/>
  <c r="AU188" s="1"/>
  <c r="AX188" s="1"/>
  <c r="AK190"/>
  <c r="AT190" s="1"/>
  <c r="AU190" s="1"/>
  <c r="AX190" s="1"/>
  <c r="AK182"/>
  <c r="AK180"/>
  <c r="AN179"/>
  <c r="BL192"/>
  <c r="BM192" s="1"/>
  <c r="BP192" s="1"/>
  <c r="AI372"/>
  <c r="AK194"/>
  <c r="AK183"/>
  <c r="AT183" s="1"/>
  <c r="AU183" s="1"/>
  <c r="AX183" s="1"/>
  <c r="AN197"/>
  <c r="AN194"/>
  <c r="AK185"/>
  <c r="AT185" s="1"/>
  <c r="AU185" s="1"/>
  <c r="AX185" s="1"/>
  <c r="AG372"/>
  <c r="AN180"/>
  <c r="D35" i="27"/>
  <c r="AH372" i="4"/>
  <c r="AK195"/>
  <c r="J24" i="32"/>
  <c r="AJ372" i="4"/>
  <c r="BL190"/>
  <c r="BM190" s="1"/>
  <c r="BP190" s="1"/>
  <c r="AK186"/>
  <c r="C9" i="3"/>
  <c r="D8" i="26" s="1"/>
  <c r="J26" i="32"/>
  <c r="AN196" i="4"/>
  <c r="AK196"/>
  <c r="BC198"/>
  <c r="BF198"/>
  <c r="BF199"/>
  <c r="BC199"/>
  <c r="BC196"/>
  <c r="BF196"/>
  <c r="AK178"/>
  <c r="AN193"/>
  <c r="AK193"/>
  <c r="BL191"/>
  <c r="BM191" s="1"/>
  <c r="BP191" s="1"/>
  <c r="BL197"/>
  <c r="BM197" s="1"/>
  <c r="BP197" s="1"/>
  <c r="BL185"/>
  <c r="BM185" s="1"/>
  <c r="BP185" s="1"/>
  <c r="C24" i="26"/>
  <c r="BA372" i="4"/>
  <c r="K24" i="32"/>
  <c r="D22" i="26"/>
  <c r="G35" i="27"/>
  <c r="BC189" i="4"/>
  <c r="BF189"/>
  <c r="K23" i="32"/>
  <c r="G34" i="27"/>
  <c r="D21" i="26"/>
  <c r="BC179" i="4"/>
  <c r="BF179"/>
  <c r="AY372"/>
  <c r="C15" i="26"/>
  <c r="D28" i="27"/>
  <c r="J17" i="32"/>
  <c r="M216" i="4"/>
  <c r="M220"/>
  <c r="C15" i="3" s="1"/>
  <c r="M217" i="4"/>
  <c r="C12" i="3" s="1"/>
  <c r="BB372" i="4"/>
  <c r="C21" i="26"/>
  <c r="J23" i="32"/>
  <c r="D34" i="27"/>
  <c r="B9" i="3"/>
  <c r="N215" i="4"/>
  <c r="BF186"/>
  <c r="BC186"/>
  <c r="AZ372"/>
  <c r="BF178"/>
  <c r="BC178"/>
  <c r="BL180"/>
  <c r="BM180" s="1"/>
  <c r="BP180" s="1"/>
  <c r="G207" i="39" l="1"/>
  <c r="M218" i="4" s="1"/>
  <c r="C13" i="3" s="1"/>
  <c r="AT182" i="4"/>
  <c r="AU182" s="1"/>
  <c r="AX182" s="1"/>
  <c r="AT199"/>
  <c r="AU199" s="1"/>
  <c r="AX199" s="1"/>
  <c r="AT197"/>
  <c r="AU197" s="1"/>
  <c r="AX197" s="1"/>
  <c r="BL207"/>
  <c r="BM207" s="1"/>
  <c r="BP207" s="1"/>
  <c r="AT202"/>
  <c r="AU202" s="1"/>
  <c r="AX202" s="1"/>
  <c r="BL208"/>
  <c r="BM208" s="1"/>
  <c r="BP208" s="1"/>
  <c r="BL210"/>
  <c r="BM210" s="1"/>
  <c r="BP210" s="1"/>
  <c r="BL200"/>
  <c r="BM200" s="1"/>
  <c r="BP200" s="1"/>
  <c r="BL206"/>
  <c r="BM206" s="1"/>
  <c r="BP206" s="1"/>
  <c r="AT208"/>
  <c r="AU208" s="1"/>
  <c r="AX208" s="1"/>
  <c r="AT205"/>
  <c r="AU205" s="1"/>
  <c r="AX205" s="1"/>
  <c r="AT209"/>
  <c r="AU209" s="1"/>
  <c r="AX209" s="1"/>
  <c r="AT206"/>
  <c r="AU206" s="1"/>
  <c r="AX206" s="1"/>
  <c r="AT211"/>
  <c r="AU211" s="1"/>
  <c r="AX211" s="1"/>
  <c r="AT184"/>
  <c r="AU184" s="1"/>
  <c r="AX184" s="1"/>
  <c r="BL181"/>
  <c r="BM181" s="1"/>
  <c r="BP181" s="1"/>
  <c r="K10" i="32"/>
  <c r="AT187" i="4"/>
  <c r="AU187" s="1"/>
  <c r="AX187" s="1"/>
  <c r="AT198"/>
  <c r="AU198" s="1"/>
  <c r="AX198" s="1"/>
  <c r="AT186"/>
  <c r="AU186" s="1"/>
  <c r="AX186" s="1"/>
  <c r="AT195"/>
  <c r="AU195" s="1"/>
  <c r="AX195" s="1"/>
  <c r="AT180"/>
  <c r="AU180" s="1"/>
  <c r="AX180" s="1"/>
  <c r="AT179"/>
  <c r="AU179" s="1"/>
  <c r="AX179" s="1"/>
  <c r="AT194"/>
  <c r="AU194" s="1"/>
  <c r="AX194" s="1"/>
  <c r="AK372"/>
  <c r="AT178"/>
  <c r="AU178" s="1"/>
  <c r="BL179"/>
  <c r="BM179" s="1"/>
  <c r="BP179" s="1"/>
  <c r="AN372"/>
  <c r="G21" i="27"/>
  <c r="G22" s="1"/>
  <c r="AT193" i="4"/>
  <c r="AU193" s="1"/>
  <c r="AX193" s="1"/>
  <c r="C10" i="3"/>
  <c r="D9" i="26" s="1"/>
  <c r="BL199" i="4"/>
  <c r="BM199" s="1"/>
  <c r="BP199" s="1"/>
  <c r="AT196"/>
  <c r="AU196" s="1"/>
  <c r="AX196" s="1"/>
  <c r="BL196"/>
  <c r="BM196" s="1"/>
  <c r="BP196" s="1"/>
  <c r="BL198"/>
  <c r="BM198" s="1"/>
  <c r="BP198" s="1"/>
  <c r="M226"/>
  <c r="M369" s="1"/>
  <c r="M11" i="5" s="1"/>
  <c r="M14" s="1"/>
  <c r="M32" s="1"/>
  <c r="D14" i="26"/>
  <c r="G27" i="27"/>
  <c r="K16" i="32"/>
  <c r="BL186" i="4"/>
  <c r="BM186" s="1"/>
  <c r="BP186" s="1"/>
  <c r="N220"/>
  <c r="B15" i="3" s="1"/>
  <c r="N217" i="4"/>
  <c r="B12" i="3" s="1"/>
  <c r="N216" i="4"/>
  <c r="BL178"/>
  <c r="BC372"/>
  <c r="D21" i="27"/>
  <c r="D22" s="1"/>
  <c r="C8" i="26"/>
  <c r="J10" i="32"/>
  <c r="B10" i="3"/>
  <c r="C9" i="26" s="1"/>
  <c r="D11"/>
  <c r="G24" i="27"/>
  <c r="K13" i="32"/>
  <c r="BF372" i="4"/>
  <c r="BL189"/>
  <c r="BM189" s="1"/>
  <c r="BP189" s="1"/>
  <c r="M155" i="38" l="1"/>
  <c r="AT372" i="4"/>
  <c r="N226"/>
  <c r="N369" s="1"/>
  <c r="N372" s="1"/>
  <c r="M372"/>
  <c r="BM178"/>
  <c r="BL372"/>
  <c r="J16" i="32"/>
  <c r="D27" i="27"/>
  <c r="C14" i="26"/>
  <c r="O11" i="5"/>
  <c r="O14" s="1"/>
  <c r="O32" s="1"/>
  <c r="K9" i="24"/>
  <c r="K19" s="1"/>
  <c r="AX178" i="4"/>
  <c r="AX372" s="1"/>
  <c r="AU372"/>
  <c r="M154" i="38"/>
  <c r="M156" s="1"/>
  <c r="B13" i="3"/>
  <c r="J13" i="32"/>
  <c r="C11" i="26"/>
  <c r="D24" i="27"/>
  <c r="B27" i="3"/>
  <c r="B28" s="1"/>
  <c r="B32" s="1"/>
  <c r="C27"/>
  <c r="C28" s="1"/>
  <c r="C32" s="1"/>
  <c r="D12" i="26"/>
  <c r="D26" s="1"/>
  <c r="D27" s="1"/>
  <c r="D30" s="1"/>
  <c r="G25" i="27"/>
  <c r="G39" s="1"/>
  <c r="G40" s="1"/>
  <c r="K14" i="32"/>
  <c r="L14" l="1"/>
  <c r="K28"/>
  <c r="K11" i="5"/>
  <c r="K14" s="1"/>
  <c r="K32" s="1"/>
  <c r="BP178" i="4"/>
  <c r="BP372" s="1"/>
  <c r="BM372"/>
  <c r="D44" i="27"/>
  <c r="B47" i="3"/>
  <c r="C12" i="26"/>
  <c r="C26" s="1"/>
  <c r="C27" s="1"/>
  <c r="C30" s="1"/>
  <c r="D25" i="27"/>
  <c r="D39" s="1"/>
  <c r="D40" s="1"/>
  <c r="J14" i="32"/>
  <c r="N14" s="1"/>
  <c r="C47" i="3"/>
  <c r="G44" i="27"/>
  <c r="M14" i="32" l="1"/>
  <c r="J28"/>
  <c r="N28" s="1"/>
  <c r="L28"/>
  <c r="K29"/>
  <c r="F10" i="8"/>
  <c r="G10" s="1"/>
  <c r="H10" s="1"/>
  <c r="L11" i="5"/>
  <c r="C48" i="3"/>
  <c r="G60" i="27" s="1"/>
  <c r="G59"/>
  <c r="B48" i="3"/>
  <c r="D60" i="27" s="1"/>
  <c r="D59"/>
  <c r="L29" i="32" l="1"/>
  <c r="N29"/>
  <c r="K33"/>
  <c r="J29"/>
  <c r="M28"/>
  <c r="P11" i="5"/>
  <c r="P14" s="1"/>
  <c r="P32" s="1"/>
  <c r="L14"/>
  <c r="L32" s="1"/>
  <c r="J9" i="24"/>
  <c r="J19" s="1"/>
  <c r="R11" i="5"/>
  <c r="R14" s="1"/>
  <c r="R32" s="1"/>
  <c r="Q11"/>
  <c r="Q14" s="1"/>
  <c r="Q32" s="1"/>
  <c r="M29" i="32" l="1"/>
  <c r="J33"/>
  <c r="M9" i="24"/>
  <c r="M19" s="1"/>
  <c r="N9"/>
  <c r="N19" s="1"/>
  <c r="L9"/>
  <c r="L19" s="1"/>
  <c r="A2" i="26" l="1"/>
  <c r="A1" i="37" s="1"/>
  <c r="A2" i="33" l="1"/>
  <c r="A2" i="34" l="1"/>
  <c r="A2" i="35"/>
</calcChain>
</file>

<file path=xl/comments1.xml><?xml version="1.0" encoding="utf-8"?>
<comments xmlns="http://schemas.openxmlformats.org/spreadsheetml/2006/main">
  <authors>
    <author>Author</author>
  </authors>
  <commentList>
    <comment ref="D6" authorId="0">
      <text>
        <r>
          <rPr>
            <b/>
            <sz val="9"/>
            <color indexed="81"/>
            <rFont val="Tahoma"/>
            <family val="2"/>
          </rPr>
          <t>UMMED:</t>
        </r>
        <r>
          <rPr>
            <sz val="9"/>
            <color indexed="81"/>
            <rFont val="Tahoma"/>
            <family val="2"/>
          </rPr>
          <t xml:space="preserve">
</t>
        </r>
        <r>
          <rPr>
            <b/>
            <sz val="9"/>
            <color indexed="81"/>
            <rFont val="Tahoma"/>
            <family val="2"/>
          </rPr>
          <t>इन पदों के अलावा आपके कार्यालय में कोई पद हो तो यहाँ जो लागु नहीं उसकी जगह उस पद को एडिट करें</t>
        </r>
      </text>
    </comment>
    <comment ref="J7" authorId="0">
      <text>
        <r>
          <rPr>
            <b/>
            <sz val="9"/>
            <color indexed="81"/>
            <rFont val="Tahoma"/>
            <family val="2"/>
          </rPr>
          <t xml:space="preserve">UMMED:
01-01-2004 से पहले तथा बाद नियुक्त कार्मिक संख्या यदि सही प्रदर्शित नहीं तो यहाँ एडिट कर लिखें </t>
        </r>
        <r>
          <rPr>
            <sz val="9"/>
            <color indexed="81"/>
            <rFont val="Tahoma"/>
            <family val="2"/>
          </rPr>
          <t xml:space="preserve">
</t>
        </r>
      </text>
    </comment>
  </commentList>
</comments>
</file>

<file path=xl/sharedStrings.xml><?xml version="1.0" encoding="utf-8"?>
<sst xmlns="http://schemas.openxmlformats.org/spreadsheetml/2006/main" count="2314" uniqueCount="940">
  <si>
    <t>dk;kZy; dk uke ¼vaxzsth esa½ %</t>
  </si>
  <si>
    <t>dk;kZy; dk uke ¼fgUnh esa½ %</t>
  </si>
  <si>
    <t>vkWfQl vkbZ-Mh- la[;k %</t>
  </si>
  <si>
    <t>ctV vuqeku fofÙk; o"kZ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</si>
  <si>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</si>
  <si>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</si>
  <si>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</si>
  <si>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</si>
  <si>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</si>
  <si>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</si>
  <si>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</si>
  <si>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</si>
  <si>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</si>
  <si>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</si>
  <si>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</si>
  <si>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</si>
  <si>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</si>
  <si>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</si>
  <si>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</si>
  <si>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</si>
  <si>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</si>
  <si>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</si>
  <si>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</si>
  <si>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</si>
  <si>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</si>
  <si>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</si>
  <si>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</si>
  <si>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</si>
  <si>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</si>
  <si>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1 ls 7 ¼c½</t>
  </si>
  <si>
    <t>dqy ;ksx ¼v½$¼c½</t>
  </si>
  <si>
    <t>loZ ;ksx</t>
  </si>
  <si>
    <t>okLrfod vk; ds vkadM+s</t>
  </si>
  <si>
    <t>uhykeh</t>
  </si>
  <si>
    <t>Hkou fdjk;k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</si>
  <si>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</si>
  <si>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</si>
  <si>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</si>
  <si>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</si>
  <si>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</si>
  <si>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</si>
  <si>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</si>
  <si>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</si>
  <si>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</si>
  <si>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</si>
  <si>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</si>
  <si>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</si>
  <si>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</si>
  <si>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</si>
  <si>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</si>
  <si>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</si>
  <si>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</si>
  <si>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Cashier 
Allowance</t>
  </si>
  <si>
    <t xml:space="preserve">GAZETTED / NON GAZETTED </t>
  </si>
  <si>
    <t>PRINCIPAL</t>
  </si>
  <si>
    <t>MALE</t>
  </si>
  <si>
    <t>GAZETTED - REGULAR</t>
  </si>
  <si>
    <t>TEACHER-I</t>
  </si>
  <si>
    <t>TEACHER-II</t>
  </si>
  <si>
    <t>NON GAZETTED - REGULAR</t>
  </si>
  <si>
    <t>TEACHER-III</t>
  </si>
  <si>
    <t>LIBRARIAN II</t>
  </si>
  <si>
    <t>CLERK GRADE II</t>
  </si>
  <si>
    <t>PEON</t>
  </si>
  <si>
    <t>in</t>
  </si>
  <si>
    <t>inLFkkiu LFkku</t>
  </si>
  <si>
    <t>UP TO</t>
  </si>
  <si>
    <t>FY</t>
  </si>
  <si>
    <t>TOTAL</t>
  </si>
  <si>
    <t>izi= 10</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</si>
  <si>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</si>
  <si>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</si>
  <si>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</si>
  <si>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</si>
  <si>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</si>
  <si>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</si>
  <si>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vxLr ls ekpZ rd dk lEHkkfor vk; ¼pkyw o"kZ½</t>
  </si>
  <si>
    <t>l'kksf/kr vuqeku ¼pkyw o"kZ½ ¼08$10½</t>
  </si>
  <si>
    <t>vk; O;;d vuqeku ¼vkxkeh o"kZ½</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</si>
  <si>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</si>
  <si>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</si>
  <si>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</si>
  <si>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</si>
  <si>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</si>
  <si>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</si>
  <si>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</si>
  <si>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</si>
  <si>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</si>
  <si>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</si>
  <si>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</si>
  <si>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</si>
  <si>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</si>
  <si>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</si>
  <si>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</si>
  <si>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</si>
  <si>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</si>
  <si>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</si>
  <si>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</si>
  <si>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</si>
  <si>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</si>
  <si>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</si>
  <si>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</si>
  <si>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</si>
  <si>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</si>
  <si>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</si>
  <si>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</si>
  <si>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</si>
  <si>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</si>
  <si>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</si>
  <si>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</si>
  <si>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</si>
  <si>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</si>
  <si>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</si>
  <si>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</si>
  <si>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</si>
  <si>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r>
      <t xml:space="preserve">;ksx laosru </t>
    </r>
    <r>
      <rPr>
        <b/>
        <sz val="12"/>
        <rFont val="Times New Roman"/>
        <family val="1"/>
      </rPr>
      <t>( I + II )</t>
    </r>
  </si>
  <si>
    <t>izi= &amp; 8</t>
  </si>
  <si>
    <t xml:space="preserve">fuf'pr O;;ksa ds foLr`r vuqeku vFkkZr vf/kdkfj;ksa o deZpkfj;ksa </t>
  </si>
  <si>
    <t>ds osru vuqeku o"kZ ¼vizSy ls ekpZ rd½</t>
  </si>
  <si>
    <t>¼ctV vuqeku vf/kdkfj;ksa }kjk foHkkxk/;{k dks izLrqr djus gsrq½</t>
  </si>
  <si>
    <t>¼jkf'k :i;ksa esa½</t>
  </si>
  <si>
    <t>ys[kk 'kh"kZd ¼foLr`r 'kh"kZ½</t>
  </si>
  <si>
    <t>Øe la[;k</t>
  </si>
  <si>
    <t>uke</t>
  </si>
  <si>
    <t>deZpkjh vkbZ-Mh- la[;k</t>
  </si>
  <si>
    <t>th-ih-,Q-@ ,u-ih-,l- uEcj</t>
  </si>
  <si>
    <t>ctV dh izkjfEHkd frfFk ;kfu 1 ekpZ dks deZpkjh dk osru</t>
  </si>
  <si>
    <t>igyh ekpZ ls vfUre Qjojh ds fy;s fu/kkZfjr jde</t>
  </si>
  <si>
    <t>o`f) tks bl vof/k esa gksxh</t>
  </si>
  <si>
    <t>vkxkeh o"kZ ds fy;s jde ¼dkWye 9 vkSj 11 dk ;ksx½</t>
  </si>
  <si>
    <t>pkyw o"kZ ds fy, la'kksf/kr vuqeku</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</si>
  <si>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</si>
  <si>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</si>
  <si>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</si>
  <si>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</si>
  <si>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</si>
  <si>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</si>
  <si>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</si>
  <si>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</si>
  <si>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</si>
  <si>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</si>
  <si>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</si>
  <si>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</si>
  <si>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</si>
  <si>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</si>
  <si>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</si>
  <si>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</si>
  <si>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</si>
  <si>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</si>
  <si>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</si>
  <si>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</si>
  <si>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</si>
  <si>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</si>
  <si>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</si>
  <si>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</si>
  <si>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</si>
  <si>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</si>
  <si>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</si>
  <si>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</si>
  <si>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</si>
  <si>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</si>
  <si>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</si>
  <si>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</si>
  <si>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</si>
  <si>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</si>
  <si>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</si>
  <si>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</si>
  <si>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</si>
  <si>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</si>
  <si>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</si>
  <si>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</si>
  <si>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</si>
  <si>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</si>
  <si>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</si>
  <si>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</si>
  <si>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</si>
  <si>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</si>
  <si>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</si>
  <si>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</si>
  <si>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</si>
  <si>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</si>
  <si>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</si>
  <si>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</si>
  <si>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</si>
  <si>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</si>
  <si>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</si>
  <si>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</si>
  <si>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</si>
  <si>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</si>
  <si>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</si>
  <si>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</si>
  <si>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</si>
  <si>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</si>
  <si>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</si>
  <si>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</si>
  <si>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</si>
  <si>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</si>
  <si>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</si>
  <si>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</si>
  <si>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</si>
  <si>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</si>
  <si>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</si>
  <si>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</si>
  <si>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</si>
  <si>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</si>
  <si>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</si>
  <si>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</si>
  <si>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</si>
  <si>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</si>
  <si>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</si>
  <si>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</si>
  <si>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</si>
  <si>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</si>
  <si>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</si>
  <si>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</si>
  <si>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</si>
  <si>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</si>
  <si>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</si>
  <si>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</si>
  <si>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</si>
  <si>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</si>
  <si>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</si>
  <si>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</si>
  <si>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</si>
  <si>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</si>
  <si>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</si>
  <si>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</si>
  <si>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</si>
  <si>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</si>
  <si>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</si>
  <si>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NON PLAN - GIRLS</t>
  </si>
  <si>
    <t>2202-02-109-(28)-(01) (STATE FUND)</t>
  </si>
  <si>
    <t>NON PLAN (TRIBAL AREA) - BOYS</t>
  </si>
  <si>
    <t>2202-02-796-(02)-(06) (STATE FUND)</t>
  </si>
  <si>
    <t>NON PLAN (TRIBAL AREA) - GIRLS</t>
  </si>
  <si>
    <t>2202-02-796-(02)-(07) (STATE FUND)</t>
  </si>
  <si>
    <t>PLAN - BOYS</t>
  </si>
  <si>
    <t>2202-02-109-(01) (STATE FUND)</t>
  </si>
  <si>
    <t>PLAN - GIRLS</t>
  </si>
  <si>
    <t>2202-02-109-(02) (STATE FUND)</t>
  </si>
  <si>
    <t>PLAN (TRIBAL AREA) - BOYS</t>
  </si>
  <si>
    <t>2202-02-796-(02)-01 (STATE FUND)</t>
  </si>
  <si>
    <t>PLAN (TRIBAL AREA) - GIRLS</t>
  </si>
  <si>
    <t>2202-02-796-(02)-(02) (STATE FUND)</t>
  </si>
  <si>
    <t>PLAN (789)</t>
  </si>
  <si>
    <t>2202-02-789-(01)-(01) (STATE FUND)</t>
  </si>
  <si>
    <t>PLAN (RMSA) - 01</t>
  </si>
  <si>
    <t>PLAN (RMSA) - 02</t>
  </si>
  <si>
    <t>2202-02-109-(07)-(02) (STATE FUND)</t>
  </si>
  <si>
    <t>PLAN (RMSA) - 03</t>
  </si>
  <si>
    <t>2202-02-109-(07)-(03) (STATE FUND)</t>
  </si>
  <si>
    <t>izi= 9</t>
  </si>
  <si>
    <t xml:space="preserve">         O;; ds foLr`r ctV vuqeku ¼e; laosru foLr`r 'kh"kZ lfgr½</t>
  </si>
  <si>
    <t>fofÙk; o"kZ</t>
  </si>
  <si>
    <t>foHkkx dk uke %&amp; f'k{kk foHkkx</t>
  </si>
  <si>
    <t>nrer @izHk`r</t>
  </si>
  <si>
    <t>okLrfod O;; vkadM+s ¼xr rhu o"kksZa ds½</t>
  </si>
  <si>
    <t xml:space="preserve">okLrfod O;; vkadM+s </t>
  </si>
  <si>
    <t>vxLr ls ekpZ rd dk lEHkkfor O;; ¼pkyw o"kZ½</t>
  </si>
  <si>
    <t>l'kksf/kr vuqeku ¼pkyw o"kZ½ ¼09$11½</t>
  </si>
  <si>
    <t>vk; O;;d vuqeku 
¼vkxkeh o"kZ½</t>
  </si>
  <si>
    <t>uohu vkbZVe gk¡@ugha</t>
  </si>
  <si>
    <t>vxLr ls ekpZ rd ¼xr o"kZ½</t>
  </si>
  <si>
    <t>vizSy ls tqykbZ rd ¼pkyw o"kZ½</t>
  </si>
  <si>
    <t>dkWye 8 o 9 dk ;ksx</t>
  </si>
  <si>
    <t>dfeVsM ¼000000000½</t>
  </si>
  <si>
    <t>uohu ¼000½</t>
  </si>
  <si>
    <t>dqy ¼13$14½</t>
  </si>
  <si>
    <t>dkWye 7 o 12 esa</t>
  </si>
  <si>
    <t>dkWye 10 o 12 esa</t>
  </si>
  <si>
    <t>dkWye 12 o 15 esa</t>
  </si>
  <si>
    <t>laosru</t>
  </si>
  <si>
    <t>ugha</t>
  </si>
  <si>
    <t>;k=k O;;</t>
  </si>
  <si>
    <t>fpfdRlk O;;</t>
  </si>
  <si>
    <t>dk;kZy; O;;</t>
  </si>
  <si>
    <t>fofo/k</t>
  </si>
  <si>
    <t>iqLrdky;</t>
  </si>
  <si>
    <t>iz;ksx'kkyk</t>
  </si>
  <si>
    <t>fof'k"V lsok,sa</t>
  </si>
  <si>
    <t>ofnZ;ka</t>
  </si>
  <si>
    <r>
      <t xml:space="preserve">foHkkx dk uke %&amp; </t>
    </r>
    <r>
      <rPr>
        <b/>
        <sz val="11"/>
        <rFont val="DevLys 010"/>
      </rPr>
      <t>f'k{kk foHkkx</t>
    </r>
  </si>
  <si>
    <t>vk; izi=k &amp;1 ¼[k½</t>
  </si>
  <si>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</si>
  <si>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</si>
  <si>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</si>
  <si>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</si>
  <si>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</si>
  <si>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</si>
  <si>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</si>
  <si>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</si>
  <si>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</si>
  <si>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</si>
  <si>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</si>
  <si>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</si>
  <si>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</si>
  <si>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</si>
  <si>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</si>
  <si>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</si>
  <si>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</si>
  <si>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</si>
  <si>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</si>
  <si>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</si>
  <si>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</si>
  <si>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</si>
  <si>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</si>
  <si>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</si>
  <si>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</si>
  <si>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</si>
  <si>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</si>
  <si>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</si>
  <si>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</si>
  <si>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</si>
  <si>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</si>
  <si>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</si>
  <si>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</si>
  <si>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</si>
  <si>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</si>
  <si>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</si>
  <si>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</si>
  <si>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</si>
  <si>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</si>
  <si>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Ø- la-</t>
  </si>
  <si>
    <t>vkWfQl vkbZMh</t>
  </si>
  <si>
    <t>fo|ky; dk uke</t>
  </si>
  <si>
    <t>;ksx dkWye ¼5$6½</t>
  </si>
  <si>
    <t>;ksx dkWye ¼4&amp;7½</t>
  </si>
  <si>
    <t>izi= &amp; 1</t>
  </si>
  <si>
    <t>¼v½ fu;fer Lohd`r inksa dk fooj.k</t>
  </si>
  <si>
    <t>ys[ks dk 'kh"kZ nh?kZ 'kh"kZ@ minh?kZ 'kh"kZ @ y?kq 'kh"kZ @ mi'kh"kZ</t>
  </si>
  <si>
    <t>ukWu Iyku@ Iyku@ lh-,l-,l-</t>
  </si>
  <si>
    <t xml:space="preserve">in uke </t>
  </si>
  <si>
    <t>is eSfVªDl ysoy</t>
  </si>
  <si>
    <t>orZeku inksa dh la[;k ¼dkWye la[;k 5$6&amp;7½</t>
  </si>
  <si>
    <t>fnukad ftlls in fjDr gS</t>
  </si>
  <si>
    <t>2202 lkekU; f'k{kk</t>
  </si>
  <si>
    <t>L-16</t>
  </si>
  <si>
    <t>-</t>
  </si>
  <si>
    <t>L-12</t>
  </si>
  <si>
    <t>L-10</t>
  </si>
  <si>
    <t>L-11</t>
  </si>
  <si>
    <t>L-9</t>
  </si>
  <si>
    <t>L-5</t>
  </si>
  <si>
    <t>L-1</t>
  </si>
  <si>
    <t>Total</t>
  </si>
  <si>
    <t>GAZETTED SANVIDA</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</si>
  <si>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</si>
  <si>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</si>
  <si>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</si>
  <si>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</si>
  <si>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</si>
  <si>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</si>
  <si>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</si>
  <si>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</si>
  <si>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</si>
  <si>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</si>
  <si>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</si>
  <si>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</si>
  <si>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</si>
  <si>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</si>
  <si>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</si>
  <si>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</si>
  <si>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</si>
  <si>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</si>
  <si>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</si>
  <si>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</si>
  <si>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</si>
  <si>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</si>
  <si>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</si>
  <si>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¼l½ foHkkx esa dk;Zjr vU; dkfeZdksa dk fooj.k ¼Lohd`r inksa ds vfrfjDr½</t>
  </si>
  <si>
    <t>vk;kstuk fHkUu @ vk;kstuk @ dsUnz izofrZr ;kstuk</t>
  </si>
  <si>
    <t>la[;k</t>
  </si>
  <si>
    <t>okf"kZd fofÙk; Hkkj ¼:i;s lgL= esa½</t>
  </si>
  <si>
    <t>izi=k la[;k 13</t>
  </si>
  <si>
    <t>vuqlwfpr tkfr ds Nk=k o Nk=kkvksa ds fy, Nk=ko``fRr dk fooj.k</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</si>
  <si>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</si>
  <si>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</si>
  <si>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</si>
  <si>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</si>
  <si>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</si>
  <si>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</si>
  <si>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</si>
  <si>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</si>
  <si>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</si>
  <si>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</si>
  <si>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</si>
  <si>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</si>
  <si>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</si>
  <si>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</si>
  <si>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</si>
  <si>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</si>
  <si>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</si>
  <si>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</si>
  <si>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</si>
  <si>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</si>
  <si>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l'kksf/kr vuqeku ¼pkyw o"kZ½</t>
  </si>
  <si>
    <t>1</t>
  </si>
  <si>
    <t>2</t>
  </si>
  <si>
    <t>3</t>
  </si>
  <si>
    <t>4</t>
  </si>
  <si>
    <t>5</t>
  </si>
  <si>
    <t>6</t>
  </si>
  <si>
    <t>7</t>
  </si>
  <si>
    <t>vodk'k udnhdj.k Hkqxrku fooj.k</t>
  </si>
  <si>
    <t xml:space="preserve">BUDGET HEAD : 2071 - Pension and other Retirement Benefits  115 - Leave encashment    01 - Civil  104 - Gratuities </t>
  </si>
  <si>
    <t>lsokfuo`fr frfFk</t>
  </si>
  <si>
    <t>vodk'k dh la[;k</t>
  </si>
  <si>
    <t>ewy osru</t>
  </si>
  <si>
    <t>Hkqxrku ;ksX; dqy jkf'k</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</si>
  <si>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</si>
  <si>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</si>
  <si>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</si>
  <si>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</si>
  <si>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</si>
  <si>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</si>
  <si>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</si>
  <si>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</si>
  <si>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</si>
  <si>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</si>
  <si>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</si>
  <si>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</si>
  <si>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</si>
  <si>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</si>
  <si>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</si>
  <si>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</si>
  <si>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</si>
  <si>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</si>
  <si>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</si>
  <si>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</si>
  <si>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</si>
  <si>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</si>
  <si>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</si>
  <si>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</si>
  <si>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</si>
  <si>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</si>
  <si>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</si>
  <si>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</si>
  <si>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</si>
  <si>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</si>
  <si>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</si>
  <si>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</si>
  <si>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</si>
  <si>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</si>
  <si>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</si>
  <si>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</si>
  <si>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</si>
  <si>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</si>
  <si>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</si>
  <si>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</si>
  <si>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</si>
  <si>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</si>
  <si>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</si>
  <si>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</si>
  <si>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</si>
  <si>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</si>
  <si>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</si>
  <si>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</si>
  <si>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ek/;fed fo|ky;ks dh la[;k</t>
  </si>
  <si>
    <t xml:space="preserve">                        ek/;fed f'k{kk                                                       </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</si>
  <si>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</si>
  <si>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</si>
  <si>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</si>
  <si>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</si>
  <si>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</si>
  <si>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</si>
  <si>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</si>
  <si>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</si>
  <si>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</si>
  <si>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</si>
  <si>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</si>
  <si>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</si>
  <si>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</si>
  <si>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</si>
  <si>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</si>
  <si>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</si>
  <si>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</si>
  <si>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</si>
  <si>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</si>
  <si>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</si>
  <si>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 xml:space="preserve">ofnZ;ksa ds O;; dk izi=  </t>
  </si>
  <si>
    <t>Ø-la0</t>
  </si>
  <si>
    <t>dkfeZd dh la[;k</t>
  </si>
  <si>
    <t>iq#"k</t>
  </si>
  <si>
    <t>vf/kD;@cpr</t>
  </si>
  <si>
    <t>7(5X6)</t>
  </si>
  <si>
    <t>10(8X9)</t>
  </si>
  <si>
    <t>11(7+10)</t>
  </si>
  <si>
    <t>13(11-12)</t>
  </si>
  <si>
    <t>Name</t>
  </si>
  <si>
    <t xml:space="preserve">Post </t>
  </si>
  <si>
    <t>01-10-17 to -------</t>
  </si>
  <si>
    <t>Budget (NP,PLAN etc</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</si>
  <si>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</si>
  <si>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</si>
  <si>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</si>
  <si>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</si>
  <si>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</si>
  <si>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</si>
  <si>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</si>
  <si>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</si>
  <si>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</si>
  <si>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</si>
  <si>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</si>
  <si>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</si>
  <si>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</si>
  <si>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</si>
  <si>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</si>
  <si>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</si>
  <si>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</si>
  <si>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</si>
  <si>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</si>
  <si>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</si>
  <si>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r>
      <t>Actuals</t>
    </r>
    <r>
      <rPr>
        <sz val="10"/>
        <rFont val="Kruti Dev 010"/>
      </rPr>
      <t xml:space="preserve"> </t>
    </r>
    <r>
      <rPr>
        <sz val="12"/>
        <rFont val="Kruti Dev 010"/>
      </rPr>
      <t>okLrfod vkadMs</t>
    </r>
  </si>
  <si>
    <r>
      <t xml:space="preserve">Actuals </t>
    </r>
    <r>
      <rPr>
        <sz val="12"/>
        <rFont val="Kruti Dev 010"/>
      </rPr>
      <t>okLrfod O;; vkadMs</t>
    </r>
  </si>
  <si>
    <r>
      <t>Increment</t>
    </r>
    <r>
      <rPr>
        <sz val="10"/>
        <rFont val="Kruti Dev 010"/>
      </rPr>
      <t>¼ $½</t>
    </r>
    <r>
      <rPr>
        <sz val="10"/>
        <rFont val="Arial"/>
        <family val="2"/>
      </rPr>
      <t>or decrese</t>
    </r>
    <r>
      <rPr>
        <sz val="10"/>
        <rFont val="Kruti Dev 010"/>
      </rPr>
      <t>¼­½</t>
    </r>
    <r>
      <rPr>
        <sz val="10"/>
        <rFont val="Arial"/>
        <family val="2"/>
      </rPr>
      <t>between columns</t>
    </r>
  </si>
  <si>
    <t>Total of columns 7 &amp; 8</t>
  </si>
  <si>
    <t>6 and 10</t>
  </si>
  <si>
    <t>9 and 10</t>
  </si>
  <si>
    <t>10 and 11</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</si>
  <si>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</si>
  <si>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</si>
  <si>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</si>
  <si>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</si>
  <si>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</si>
  <si>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</si>
  <si>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</si>
  <si>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</si>
  <si>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</si>
  <si>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</si>
  <si>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</si>
  <si>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</si>
  <si>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</si>
  <si>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izi= 9 ¼th-,-­3½</t>
  </si>
  <si>
    <t>2019-20</t>
  </si>
  <si>
    <t>vk; O;;d vuqeku l= 2019&amp;2020 ,oa la'kksf/kr l= 2018&amp;2019</t>
  </si>
  <si>
    <t>vk; O;;d vuqeku 2018&amp;19 ,oa la'kksf/kr vuqeku 2019&amp;20</t>
  </si>
  <si>
    <t>izkIr ctV vkoaVu 2019&amp;20</t>
  </si>
  <si>
    <t>7th pay Fixation arrear paid &amp; to be paid  during 2019-20</t>
  </si>
  <si>
    <t>lafonk ¼fo|kFkhZ fe= ;kstukUrxZr½ o"kZ 2019&amp;20 ds O;; dh lwpuk</t>
  </si>
  <si>
    <t>2202-02-109-(07)-(01) (STATE FUND+CENTRAL ASS.)</t>
  </si>
  <si>
    <t>&amp;</t>
  </si>
  <si>
    <t>Basic Pay On Fixation Completed</t>
  </si>
  <si>
    <t>Pay Metrix Level</t>
  </si>
  <si>
    <t>o"kZ 2019&amp;20 dk la'kksf/kr</t>
  </si>
  <si>
    <t>o"kZ 2020&amp;21 dk vuqekfur</t>
  </si>
  <si>
    <t>o"kZ 2019&amp;2020 dk la'kksf/kr vuqeku</t>
  </si>
  <si>
    <t>o"kZ 2020&amp;2021 dk vk; O;;d vuqeku</t>
  </si>
  <si>
    <t>o"kZ 2019&amp;20 ds fy, 
la'kksf/kr vuqeku
10 ekg ds fy,</t>
  </si>
  <si>
    <t>o"kZ 2020&amp;21 ds fy, 
vuqekfur jkf'k 
10 ekg ds fy,</t>
  </si>
  <si>
    <t>izi= v] c] l</t>
  </si>
  <si>
    <t>en</t>
  </si>
  <si>
    <t>¼1½- laosru</t>
  </si>
  <si>
    <t>;ksx osru &amp; ¼ d ls [k rd ½</t>
  </si>
  <si>
    <t>HkRrs ,oa ekuns; &amp;</t>
  </si>
  <si>
    <t>3- fLFkjhdj.k ,fj;j</t>
  </si>
  <si>
    <t>4- edku fdjk;k 8 çfr'kr</t>
  </si>
  <si>
    <t>6- 'kgjh HkRrk</t>
  </si>
  <si>
    <t>7- cksul</t>
  </si>
  <si>
    <t>8-fn-20-01-06 ls fu;qDr dkfeZdksa dks fu;r ikfjJfed ¼ fQDl is ½</t>
  </si>
  <si>
    <t>;ksx&amp;¼ 1ls 14 ½ HkRrs ,oa ekuns;    kk</t>
  </si>
  <si>
    <t>;ksx laosru  ¼1½++  ,oa ¼2½</t>
  </si>
  <si>
    <t>loZ ;ksx &amp; ¼QkeZ th-,-&amp;4½</t>
  </si>
  <si>
    <t>izekf.kr fd;k tkrk gS fd inksa ds lanHkZ esa mi;qZä lwpuk dh esjs }kjk O;fäxr :i ls tkap dj yh xbZ gS
 vkSj bls lgh ik;k x;k gSA</t>
  </si>
  <si>
    <t xml:space="preserve"> lkajk'k ¼nks izfr;ksa esa½</t>
  </si>
  <si>
    <t>¼lEcfU/kr ys[kken esa Lohd`r inks vuqlkj leLr½ in uke</t>
  </si>
  <si>
    <t>Lohd`r</t>
  </si>
  <si>
    <t>p0Js0deZ0</t>
  </si>
  <si>
    <t xml:space="preserve">iq:"k
</t>
  </si>
  <si>
    <t>jktif=r dkfeZd</t>
  </si>
  <si>
    <t>vjktif=r dkfeZd</t>
  </si>
  <si>
    <t>dqy</t>
  </si>
  <si>
    <t>fLFkj osru deZpkjh</t>
  </si>
  <si>
    <t>fQDl osru deZpkjh</t>
  </si>
  <si>
    <t xml:space="preserve">dk;Zjr fo|kFkhZ fe= </t>
  </si>
  <si>
    <t>Lohd`r lafonk deZpkjh ;fn gks</t>
  </si>
  <si>
    <t>fuyfEcr dkfeZd</t>
  </si>
  <si>
    <t>01 laaosru</t>
  </si>
  <si>
    <r>
      <t xml:space="preserve">¼d½ osru jktif=r ¼xzsM is </t>
    </r>
    <r>
      <rPr>
        <sz val="8"/>
        <rFont val="Kruti Dev 010"/>
      </rPr>
      <t>$</t>
    </r>
    <r>
      <rPr>
        <sz val="8"/>
        <rFont val="DevLys 010"/>
      </rPr>
      <t xml:space="preserve"> is cS.M½</t>
    </r>
  </si>
  <si>
    <r>
      <t xml:space="preserve">¼[k½ osru vjktif=r ¼xzsM is </t>
    </r>
    <r>
      <rPr>
        <sz val="8"/>
        <rFont val="Kruti Dev 010"/>
      </rPr>
      <t>$</t>
    </r>
    <r>
      <rPr>
        <sz val="8"/>
        <rFont val="DevLys 010"/>
      </rPr>
      <t xml:space="preserve"> is cS.M½</t>
    </r>
  </si>
  <si>
    <t>02 HkRrs ,oa ekuns;</t>
  </si>
  <si>
    <t>;ksx HkRrs ,oa ekuns;</t>
  </si>
  <si>
    <t>izekf.kr fd;k tkrk gS fd mDr fooj.k dk O;fDrxr ijh{k.k dj fy;k x;k gS rFkk fooj.k iw.kZ #i ls lgh gSA leLr cdk;k nkf;Roksa dk mDr lwpuk esa 'kkfey dj fy;k x;k gS ftrus Hkh cdk;k nkf;Ro gZS mudk foLr`r enokj fooj.k layXu gSA</t>
  </si>
  <si>
    <t>izi= &amp; 1 ¼v½</t>
  </si>
  <si>
    <t>fu;fer@dk;Z&amp;izHkkfjr Lohd`r inksa dk fooj.k</t>
  </si>
  <si>
    <t>Ø-l-</t>
  </si>
  <si>
    <t>ys[kksa dk 'kh"kZ nh?kZ 'kh"kZ@ minh?kZ 'kh"kZ@y/kq 'kh"kZ@mi'kh"kZ</t>
  </si>
  <si>
    <t>jkT; fuf/k@dsUnzh; lgk;rk</t>
  </si>
  <si>
    <t>in uke</t>
  </si>
  <si>
    <t xml:space="preserve">orZeku Lohd`r inksa dh 
la[;k </t>
  </si>
  <si>
    <t>fu;fer dk;Zjr deZpkjh</t>
  </si>
  <si>
    <t>jkT; fuf/k</t>
  </si>
  <si>
    <r>
      <t>is eSfV</t>
    </r>
    <r>
      <rPr>
        <sz val="14"/>
        <rFont val="Kruti Dev 010"/>
      </rPr>
      <t>ª</t>
    </r>
    <r>
      <rPr>
        <sz val="14"/>
        <rFont val="DevLys 010"/>
      </rPr>
      <t>Dl ysoy</t>
    </r>
  </si>
  <si>
    <r>
      <t xml:space="preserve"> </t>
    </r>
    <r>
      <rPr>
        <b/>
        <sz val="14"/>
        <rFont val="DevLys 010"/>
      </rPr>
      <t xml:space="preserve">  ;ksx osru ¼d ls [k rd½</t>
    </r>
    <r>
      <rPr>
        <b/>
        <sz val="12"/>
        <rFont val="DevLys 010"/>
      </rPr>
      <t xml:space="preserve"> </t>
    </r>
  </si>
  <si>
    <t xml:space="preserve">loZ;ksx laosru ¼01$02½ </t>
  </si>
  <si>
    <t>egk;ksx%&amp; ¼th-,- 4 $ th-,- 5½</t>
  </si>
  <si>
    <t>3 laEcfU/kr dkfeZd %&amp;</t>
  </si>
  <si>
    <t>2202 -सामान्य शिक्षा-02-109 -राजकीय माध्यमिक विद्यालय-27 -लडकों के विद्यालय-01 -लडकों के विद्यालयों का संचालन व्यय   (STATE FUND)</t>
  </si>
  <si>
    <t>2202 -सामान्य शिक्षा-02-109 -राजकीय माध्यमिक विद्यालय-28 -बालिका विद्यालय-01 -बालिका विद्यालयों का संचालन व्यय (STATE FUND)</t>
  </si>
  <si>
    <t>2202 -सामान्य शिक्षा-02-109 -राजकीय माध्यमिक विद्यालय-01 -लडकों के विद्यालय-00 -- (STATE FUND)</t>
  </si>
  <si>
    <t>2202 -सामान्य शिक्षा-02-109 -राजकीय माध्यमिक विद्यालय-02 -बालिका विद्यालय-00 -- (STATE FUND)</t>
  </si>
  <si>
    <t>2202 -सामान्य शिक्षा-02-796 -जनजातीय क्षेत्र उपयोजना-02 -राजकीय माध्यमिक विद्यालय-06 -लडकों के विद्यालय का संचालन व्यय (STATE FUND)</t>
  </si>
  <si>
    <t>2202 -सामान्य शिक्षा-02-796 -जनजातीय क्षेत्र उपयोजना-02 -राजकीय माध्यमिक विद्यालय-07 -बालिका के विद्यालय का संचालन व्यय  (STATE FUND)</t>
  </si>
  <si>
    <t>2202 -सामान्य शिक्षा-02-796 -जनजातीय क्षेत्र उपयोजना-02 -राजकीय माध्यमिक विद्यालय-01 -लड़कों के विद्यालय (STATE FUND)</t>
  </si>
  <si>
    <t>2202 -सामान्य शिक्षा-02-796 -जनजातीय क्षेत्र उपयोजना-02 -राजकीय माध्यमिक विद्यालय-02 -बालिका विद्यालय (STATE FUND)</t>
  </si>
  <si>
    <t>2202 -सामान्य शिक्षा-02-789 -अनुसूचित जातियों के लिए विशिष्ट संघटक योजना-01 -विशिष्ठ संघटक योजना (अनुसूचित जातियों के लिये)-01 -लड़को के विद्यालय (आवासीय विद्यालय) (STATE FUND)</t>
  </si>
  <si>
    <t>2202 -सामान्य शिक्षा-02-109 -राजकीय माध्यमिक विद्यालय-07 -राष्ट्रीय माध्यमिक शिक्षा अभियान-01 -माध्यमिक शिक्षा अभियान- सामान्य व्यय (S.F. + C.A.)</t>
  </si>
  <si>
    <t>2202 -सामान्य शिक्षा-02-109 -राजकीय माध्यमिक विद्यालय-07 -राष्ट्रीय माध्यमिक शिक्षा अभियान-02 -माध्यमिक शिक्षा अभियान - अनुसूचित जातियों के लिए (S.F. + C.A.)</t>
  </si>
  <si>
    <t>2202 -सामान्य शिक्षा-02-109 -राजकीय माध्यमिक विद्यालय-07 -राष्ट्रीय माध्यमिक शिक्षा अभियान-03 -माध्यमिक शिक्षा अभियान - अनुसूचित जन जातियों के लिए (S.F. + C.A.)</t>
  </si>
  <si>
    <t>State (197-03-01)</t>
  </si>
  <si>
    <t>2202-01-197-(03)-(01)</t>
  </si>
  <si>
    <t>2202 -सामान्य शिक्षा-01-प्रारम्भिक शिक्षा-197-ब्लॉक/मध्यवर्ती स्तर की पंचायतें-03 -बालकों हेतु प्राथमिक विद्यालय-(01)-स्थापना व्य्य (STATE FUND)</t>
  </si>
  <si>
    <t>State (101-03-00)</t>
  </si>
  <si>
    <t>2202-01-101-(03)-(00)</t>
  </si>
  <si>
    <t>2202 -सामान्य शिक्षा-01-101 -राजकीय प्राथमिक विद्यालय-03 -बालकों के लिए प्राथमिक विद्यालय-00 (STATE FUND)</t>
  </si>
  <si>
    <t>State (197-01-02)</t>
  </si>
  <si>
    <t>2202-01-197-(01)-(02)</t>
  </si>
  <si>
    <t>2202 -सामान्य शिक्षा-01-197 -ब्लॉक स्तर / मध्यवर्ती स्तर की पंचायतों को सहायता -01 -उच्च प्राथमिक विद्यालय (बालक)-02 -बालकों के विद्यालय का संचालन व्यय (STATE FUND)</t>
  </si>
  <si>
    <t>çi=&amp;2</t>
  </si>
  <si>
    <t>foHkkx esa fy, Lohd`r VsfyQksu rFkk eksckbZy dk fooj.k</t>
  </si>
  <si>
    <t>vkWfQl vkbZMh%&amp;</t>
  </si>
  <si>
    <t>dza0la0</t>
  </si>
  <si>
    <t>dk;kZy; dk uke</t>
  </si>
  <si>
    <t>VsfyQksuksa dh la[;k</t>
  </si>
  <si>
    <t>dk;kZy;</t>
  </si>
  <si>
    <t>fuokl</t>
  </si>
  <si>
    <t>eksckbZy</t>
  </si>
  <si>
    <t>çi=&amp;3</t>
  </si>
  <si>
    <t>foHkkx esa miyC/k dEI;wVlZ ,oa fdjk, ij fy, x, dEI;wVlZ dh lwpuk</t>
  </si>
  <si>
    <t>foHkkxh;</t>
  </si>
  <si>
    <t>fdjk;s ij fy, x, dEI;wVlZ dh la[;k</t>
  </si>
  <si>
    <t>dEI;wVlZ ¼la[;k½</t>
  </si>
  <si>
    <t>fçaVj ¼la[;k½</t>
  </si>
  <si>
    <t>e'khu fon esu</t>
  </si>
  <si>
    <t>dsoy e'khu</t>
  </si>
  <si>
    <t>okf"kZd foRrh; Hkkj ¼:- lgL=ksa esa½</t>
  </si>
  <si>
    <t>çi=&amp;4 ¼v½</t>
  </si>
  <si>
    <t>foHkkx esa miyC/k okguksa dh lwph</t>
  </si>
  <si>
    <t>okguksa dk fooj.k</t>
  </si>
  <si>
    <r>
      <t>jftLV</t>
    </r>
    <r>
      <rPr>
        <sz val="12"/>
        <rFont val="Kruti Dev 010"/>
      </rPr>
      <t>ª</t>
    </r>
    <r>
      <rPr>
        <sz val="12"/>
        <rFont val="DevLys 010"/>
      </rPr>
      <t>s'ku la[;k</t>
    </r>
  </si>
  <si>
    <t>Ø; dk o"kZ</t>
  </si>
  <si>
    <t>5- lefiZr vodk'k osru ¼15 fnol½</t>
  </si>
  <si>
    <t>PD (8443-106)</t>
  </si>
  <si>
    <t>Prabodhak</t>
  </si>
  <si>
    <t xml:space="preserve"> 9- lafonk dkfeZdksa dks fu;r ikfjJfed</t>
  </si>
  <si>
    <t xml:space="preserve"> 10- iz-v- HkRrk</t>
  </si>
  <si>
    <t>11- jksdM+ HkRrk</t>
  </si>
  <si>
    <t>12- /kqykbZ HkRrk</t>
  </si>
  <si>
    <t>13- lkbZfdy HkRrk</t>
  </si>
  <si>
    <t>14- fodkykax HkRrk</t>
  </si>
  <si>
    <t>15- vU; HkRrs</t>
  </si>
  <si>
    <t>9- alafonk dkfeZdksa dks fu;r ikfjJfed ¼ fQDl is ½</t>
  </si>
  <si>
    <t>10- ç-v- HkRrk</t>
  </si>
  <si>
    <t>11- jksdM HkRrk</t>
  </si>
  <si>
    <t>14- fodykax HkRrk</t>
  </si>
  <si>
    <t>13- vU; HkRrs</t>
  </si>
  <si>
    <t xml:space="preserve">    O;; ds foLr`r ctV vuqeku ¼e; laosru foLr`r 'kh"kZ lfgr½</t>
  </si>
  <si>
    <t>okLrfod O;; vkadMs ¼xr rhu o"kksZa ds½</t>
  </si>
  <si>
    <t>]01 laosru</t>
  </si>
  <si>
    <t>;ksx laosru   k+++  ,oa kk</t>
  </si>
  <si>
    <t>dkWye 9 o 10 esa</t>
  </si>
  <si>
    <t>dkWye 10 o 11 esa</t>
  </si>
  <si>
    <t>10- iz-v- HkRrk</t>
  </si>
  <si>
    <t>;ksx&amp;¼ 1ls 15 ½ HkRrs ,oa ekuns;&amp;kk</t>
  </si>
  <si>
    <t xml:space="preserve">HkRrs ,oa ekuns;&amp;kk </t>
  </si>
  <si>
    <t>fofÙk; o"kZ%&amp;</t>
  </si>
  <si>
    <t>Office ID:-</t>
  </si>
  <si>
    <r>
      <t>çi=&amp;9 ¼</t>
    </r>
    <r>
      <rPr>
        <b/>
        <sz val="14"/>
        <rFont val="Cambria"/>
        <family val="1"/>
        <scheme val="major"/>
      </rPr>
      <t>G.A.-4</t>
    </r>
    <r>
      <rPr>
        <b/>
        <sz val="16"/>
        <rFont val="DevLys 010"/>
      </rPr>
      <t>½</t>
    </r>
  </si>
  <si>
    <t>RJJO201325036063</t>
  </si>
  <si>
    <t>RJSR201834028851</t>
  </si>
  <si>
    <t>RJJO200725008042</t>
  </si>
  <si>
    <t>RJJO201825018004</t>
  </si>
  <si>
    <t>2020-21</t>
  </si>
  <si>
    <t>vtey jke</t>
  </si>
  <si>
    <t>vkuUn dqekjh 'kekZ</t>
  </si>
  <si>
    <t>vfuy dqekj ehuk</t>
  </si>
  <si>
    <t>vk'kk dqekjh</t>
  </si>
  <si>
    <t>v'kksd dqekj</t>
  </si>
  <si>
    <t>ctjaxx yky</t>
  </si>
  <si>
    <t>HkkxhjFk</t>
  </si>
  <si>
    <t>Hkaojk jke</t>
  </si>
  <si>
    <t>Hkkseflag</t>
  </si>
  <si>
    <t>psruk</t>
  </si>
  <si>
    <t>nhikjke</t>
  </si>
  <si>
    <t>fnfidk HkkVh</t>
  </si>
  <si>
    <t>/keZohj flag</t>
  </si>
  <si>
    <t>/kesZUnz</t>
  </si>
  <si>
    <t>fMEiy dqekjh</t>
  </si>
  <si>
    <t>x.ks'kjke xksnkjk</t>
  </si>
  <si>
    <t>x.ks'kjke</t>
  </si>
  <si>
    <t>xkSjUrh ckbZ ehuk</t>
  </si>
  <si>
    <t>fxj/kkjh yky tkVo</t>
  </si>
  <si>
    <t>gqdek jke</t>
  </si>
  <si>
    <t>t;ukjk;.k</t>
  </si>
  <si>
    <t>ftrsUnz dqekj ehuk</t>
  </si>
  <si>
    <t>dYiuk</t>
  </si>
  <si>
    <t>deys'k ;kno</t>
  </si>
  <si>
    <t>dkuflag</t>
  </si>
  <si>
    <t>[ksyUrh ehuk</t>
  </si>
  <si>
    <t>fdj.k HkkVh</t>
  </si>
  <si>
    <t>dqynhi tk[kM</t>
  </si>
  <si>
    <t>dq'k dqekj HknkSfj;k</t>
  </si>
  <si>
    <t>egkohj izlkn ;kno</t>
  </si>
  <si>
    <t>egsUnz dqekj /krjoky</t>
  </si>
  <si>
    <t>ekaxqnku</t>
  </si>
  <si>
    <t>eatw dqekjh</t>
  </si>
  <si>
    <t>ehuk dqekjh dqynhi</t>
  </si>
  <si>
    <t>ewykjke flgkx</t>
  </si>
  <si>
    <t>eqds'k xqtZj</t>
  </si>
  <si>
    <t>eqds'k dqekj ehuk</t>
  </si>
  <si>
    <t>eqUuk jke es?koky</t>
  </si>
  <si>
    <t>ukud pUn</t>
  </si>
  <si>
    <t>ujs'k dqekj iwfu;ka</t>
  </si>
  <si>
    <t>ukFkwyky oekZ</t>
  </si>
  <si>
    <t>ujs'k dqekj</t>
  </si>
  <si>
    <t>vkse izdk'k</t>
  </si>
  <si>
    <t>izrki jke tkafxM</t>
  </si>
  <si>
    <t>jQhd</t>
  </si>
  <si>
    <t>jktu</t>
  </si>
  <si>
    <t>jkds'k dqekj</t>
  </si>
  <si>
    <t>jkds'k lSu</t>
  </si>
  <si>
    <t>jkefuokl</t>
  </si>
  <si>
    <t>js'kekjke fo'uksbZ</t>
  </si>
  <si>
    <t>lghjke</t>
  </si>
  <si>
    <t>le&gt; jkt ehuk</t>
  </si>
  <si>
    <t>ljkst nsoh</t>
  </si>
  <si>
    <t xml:space="preserve"> 'kSrku flag</t>
  </si>
  <si>
    <t xml:space="preserve"> 'kdqUryk nsoh</t>
  </si>
  <si>
    <t>f'keyk ehuk</t>
  </si>
  <si>
    <t>lhrkjke</t>
  </si>
  <si>
    <t>lqeu pkS/kjh</t>
  </si>
  <si>
    <t>lqeu dqekjh</t>
  </si>
  <si>
    <t>lqjs'k pUn cSjok</t>
  </si>
  <si>
    <t>lqjs'k tk;loky</t>
  </si>
  <si>
    <t>lqjs'k dqekj ehuk</t>
  </si>
  <si>
    <t>rkjkpUnz es?koky</t>
  </si>
  <si>
    <t>fotsUnz dqekj</t>
  </si>
  <si>
    <t>foØe tks'kh</t>
  </si>
  <si>
    <t>foey dqekj lSuh</t>
  </si>
  <si>
    <t>foeyk</t>
  </si>
  <si>
    <t>;ksxsUnz flag &lt;kdk</t>
  </si>
  <si>
    <t>ueZnk tk[kM</t>
  </si>
  <si>
    <t>dqEHkkjke xksnkjk</t>
  </si>
  <si>
    <t>d`".k vorkj cSjok</t>
  </si>
  <si>
    <t>toku jke</t>
  </si>
  <si>
    <t>1- eagxkbZ HkRrk 17 izfr'kr</t>
  </si>
  <si>
    <t>2- Mh-,-,fj;j 5 çfr-</t>
  </si>
  <si>
    <t>LP-10</t>
  </si>
  <si>
    <t>For FY - 2020-21 (April 2020 to March 2021)</t>
  </si>
  <si>
    <t>çkjfEHkd f'k{kk ¼f'k{kk foHkkx½</t>
  </si>
  <si>
    <t>chdkusjA</t>
  </si>
  <si>
    <t>izi=&amp;01</t>
  </si>
  <si>
    <t>izi= 14</t>
  </si>
  <si>
    <t>¼ih-Mh- [kkrs ds 'ks"k dh lwpuk½</t>
  </si>
  <si>
    <t>12&amp;lgk;rkFkZ xS vuqnku laosru</t>
  </si>
  <si>
    <t>92&amp;lgk;rkFkZ vuqnku</t>
  </si>
  <si>
    <t>ofnZ;k</t>
  </si>
  <si>
    <t>ekax la[;k&amp;30 ys[kken 2202&amp;01&amp;197&amp;15&amp;01 ¼jkT; fuf/k½</t>
  </si>
  <si>
    <t>izi= 07</t>
  </si>
  <si>
    <t>v- ih-Mh- [kkrks esa gLrkUrfjr jkf'k ,oa mlds mi;ksx dh faLFkfr dk fooj.k</t>
  </si>
  <si>
    <t>futh fu{ksi [kkrk la[;k ¼e; laiw.kZ 'kh"kZ lfgr½ ftlesa jkf'k LFkkukUrfjr  dh tkrh gSa</t>
  </si>
  <si>
    <t>[kkrs dk uke</t>
  </si>
  <si>
    <t>midks"kky; ¼dks"kky;½ dk uke</t>
  </si>
  <si>
    <t>foHkkxh;@ xSj fiHkkxh;</t>
  </si>
  <si>
    <t>iw.kZ 'kh"kZ ftlesa jkf'k gLrkUrfjr dh xbZ</t>
  </si>
  <si>
    <t>gLrkUrfjr jkf'k</t>
  </si>
  <si>
    <t>Osian (Jodhpur-Rural)</t>
  </si>
  <si>
    <t xml:space="preserve"> </t>
  </si>
  <si>
    <t>ekax la[;k&amp;24 ys[kken%&amp;</t>
  </si>
  <si>
    <r>
      <rPr>
        <b/>
        <sz val="18"/>
        <rFont val="DevLys 010"/>
      </rPr>
      <t xml:space="preserve">                                   </t>
    </r>
    <r>
      <rPr>
        <b/>
        <u/>
        <sz val="18"/>
        <rFont val="DevLys 010"/>
      </rPr>
      <t>izi= 05¼dsoy iapk;r jkt en gsrq½</t>
    </r>
  </si>
  <si>
    <t>P.D.-6292</t>
  </si>
  <si>
    <t>Budget Head</t>
  </si>
  <si>
    <t>Jheku~ eq[; ys[kkf/kdkjh</t>
  </si>
  <si>
    <t>Bonus Amount</t>
  </si>
  <si>
    <t>çi=</t>
  </si>
  <si>
    <t>cksul x.kuk</t>
  </si>
  <si>
    <t>Total Amount (Rs.)=</t>
  </si>
  <si>
    <t>MhMhvks dksM&amp;</t>
  </si>
  <si>
    <t>DA (17%)</t>
  </si>
  <si>
    <t>NPS (Basic+DA*10/100)</t>
  </si>
  <si>
    <t>Total (6+7)</t>
  </si>
  <si>
    <t>Salary on 1 July, 2020</t>
  </si>
  <si>
    <t xml:space="preserve">vkxkeh o"kZ ds vuqekfur fy;s jde </t>
  </si>
  <si>
    <t>Total (10+11)</t>
  </si>
  <si>
    <t>FORMAT NPS DETAIL (EMP. AFTER 01-01-2004)</t>
  </si>
  <si>
    <t>Total NPS (9+12)</t>
  </si>
  <si>
    <t>DA Arr. (5%) NPS 2020-21</t>
  </si>
  <si>
    <t>DA Arr. (5%) NPS 2021-22</t>
  </si>
  <si>
    <t>Grand Total Of NPS</t>
  </si>
  <si>
    <t>2022-23</t>
  </si>
  <si>
    <t>RJJO201525014204</t>
  </si>
  <si>
    <t>RJSR201734033654</t>
  </si>
  <si>
    <t>RJJO201325036050</t>
  </si>
  <si>
    <t>RJJO201725019704</t>
  </si>
  <si>
    <t>RJJO201525034739</t>
  </si>
  <si>
    <t>पद रिक्त</t>
  </si>
  <si>
    <t>Salary on 1st March 22</t>
  </si>
  <si>
    <t>REGULAR MONTH BEFORE 31-03-2024</t>
  </si>
  <si>
    <t>REGULAR MONTH BEFORE 31-03-2023</t>
  </si>
  <si>
    <t xml:space="preserve">2202 -सामान्य शिक्षा-01-197 -ब्लॉक स्तर / मध्यवर्ती स्तर की पंचायतों को सहायता -16 -प्राथमिक विद्यालयों के लिए पंचायत समितियों को अनुदान-01 -विद्यालय संचालन पर व्यय </t>
  </si>
  <si>
    <t>2202-01-197-16-(01)</t>
  </si>
  <si>
    <t xml:space="preserve">Budget Estimate for </t>
  </si>
  <si>
    <t>Budget Estimate for 2023­24</t>
  </si>
  <si>
    <t>2021-22</t>
  </si>
  <si>
    <t>01-04-2022 dks 'ks"k</t>
  </si>
  <si>
    <t>00&amp;laosru rFkk vU;</t>
  </si>
  <si>
    <t>2023-24</t>
  </si>
  <si>
    <t>o"kZ 2023&amp;24 dk la'kksf/kr</t>
  </si>
  <si>
    <t>o"kZ 2023&amp;24 dk la'kksf/kr vk;</t>
  </si>
  <si>
    <t>o"kZ 2024&amp;25 dk vuqekfur</t>
  </si>
  <si>
    <t>o"kZ 2024&amp;25 dk vuqekfur vk;</t>
  </si>
  <si>
    <t>la'kksf/kr vuqeku
2023&amp;24</t>
  </si>
  <si>
    <t>vk;O;;d vuqeku 2024&amp;25</t>
  </si>
  <si>
    <t xml:space="preserve">Principal </t>
  </si>
  <si>
    <t>vkWfQl vkbZMh %</t>
  </si>
  <si>
    <t>la'kksf/kr vuqeku 
l= 2023&amp;24</t>
  </si>
  <si>
    <t>vk;&amp;O;;d vuqeku
l= 2024&amp;25</t>
  </si>
  <si>
    <t>eksckbZy ua- %&amp;</t>
  </si>
  <si>
    <t>laLFkk iz/kku dk uke%&amp;</t>
  </si>
  <si>
    <t>ys[kk 'kk[kk dkfeZd ¼v½</t>
  </si>
  <si>
    <t>ys[kk 'kk[kk dkfeZd ¼c½</t>
  </si>
  <si>
    <t xml:space="preserve">1- dk;kZy; nwjHkk"k 
</t>
  </si>
  <si>
    <t>la'kksf/kr vuqeku
2023&amp;24
¼jkf'k yk[kks esa½</t>
  </si>
  <si>
    <t>vk; O;;d vuqeku
2024&amp;25
¼jkf'k yk[kks esa½</t>
  </si>
  <si>
    <t>la'kksf/kr vuqeku l= 2023&amp;24 vk;&amp;O;;d vuqeku lkjka'k 2024&amp;25</t>
  </si>
  <si>
    <t>WASHING ALLOWANCE @180 p.m.</t>
  </si>
  <si>
    <t>forh; o"kZ 2023&amp;24 ds fy, fuf'pr O;;ksa¼ vf/kdkfj;ksa ,ao deZpkfj;ksa ds laosru½  dk foLr`r vk;­O;;d vuqeku ¼ vizsy ls ekpZ rd½</t>
  </si>
  <si>
    <t>Revised Estimates for 2023­24</t>
  </si>
  <si>
    <t>Budget Estimate for 2024­25</t>
  </si>
  <si>
    <t xml:space="preserve">la'kksf/kr vuqeku o"kZ 2023&amp;24 </t>
  </si>
  <si>
    <t>vk; O;;d vuqeku o"kZ 2024&amp;25</t>
  </si>
  <si>
    <t>ys[kk en &amp; 01 laosru dk x.kuk @ ekax izi=       ¼jkf'k yk[kksaa es½ fofr; o"kZ%2023&amp;24</t>
  </si>
  <si>
    <t>fofÙk; o"kZ 2023&amp;24 esa      01 laosru esa vkoafVr jkf'k</t>
  </si>
  <si>
    <t>07@23 rd dk okLrfod O;;</t>
  </si>
  <si>
    <t>08@23 ls 03@24 rd gksus okyk vuqekfur O;;</t>
  </si>
  <si>
    <t xml:space="preserve">fofÙk; o"kZ 2023&amp;24 esa gksus okyk dqy O;; </t>
  </si>
  <si>
    <t>o"kZ 2023&amp;24 vfrfjDr ds fy;s vko';drk</t>
  </si>
  <si>
    <t>Lohd`r inksa dh la[;k 
¼fnukad 01-04-23 dh fLFkfr½</t>
  </si>
  <si>
    <t>pkyw o"kZ 2023&amp;24 esa Lohd`r inksa dh la[;k</t>
  </si>
  <si>
    <t>pkyw o"kZ 2023&amp;24 esa lekIr fd, inksa dh la[;k</t>
  </si>
  <si>
    <t>fnukad 31-08-2023 dks fjDr inksa dh la[;k</t>
  </si>
  <si>
    <t>Sanvida Employee</t>
  </si>
  <si>
    <t>L I S T   O F   P E N D I N G   T. A.   C L A I M S   FOR FY 2023-24</t>
  </si>
  <si>
    <t>L I S T   O F   P E N D I N G   M E D I C A L   C L A I M S   FOR FY 2023-24</t>
  </si>
  <si>
    <t>fo|ky;@dk;kZy; dk uke</t>
  </si>
  <si>
    <t>fofÙk; o"kZ 2023&amp;24</t>
  </si>
  <si>
    <t>Salary on 1st March 23</t>
  </si>
  <si>
    <t>Budget Estimate For FY 
2024-25</t>
  </si>
  <si>
    <t>Revised Estimate For FY 
2023-24</t>
  </si>
  <si>
    <t>Revised Estimate For FY 
2023-25</t>
  </si>
  <si>
    <t>01-04-2023 dks 'ks"k</t>
  </si>
  <si>
    <t>fofr; o"kZ 2023&amp;24 esa çkIr jkf'k</t>
  </si>
  <si>
    <t xml:space="preserve">fofr; o"kZ 2023&amp;24 esa O;; jkf'k </t>
  </si>
  <si>
    <t xml:space="preserve">31-08-2023 dks 'ks"k jkf'k </t>
  </si>
  <si>
    <t>fofr; o"kZ 2022-23 esa çkIr jkf'k</t>
  </si>
  <si>
    <t>fofr; o"kZ 2022&amp;23 esa O;; jkf'k</t>
  </si>
  <si>
    <t xml:space="preserve">31-03-2023 dks 'ks"k jkf'k </t>
  </si>
  <si>
    <t>01-04-2022 dks çkjfEHkd 'ks"k jkf'k</t>
  </si>
  <si>
    <t>2023&amp;24</t>
  </si>
  <si>
    <t>fnuksd 31 vxLr] 2023 rd O;; jkf'k</t>
  </si>
  <si>
    <r>
      <t>31-08-2023 dks 'ks"k ¼6</t>
    </r>
    <r>
      <rPr>
        <sz val="10"/>
        <rFont val="Kruti Dev 010"/>
      </rPr>
      <t>$</t>
    </r>
    <r>
      <rPr>
        <sz val="10"/>
        <rFont val="DevLys 010"/>
      </rPr>
      <t>8&amp;9½</t>
    </r>
  </si>
  <si>
    <r>
      <t xml:space="preserve">okLrfod </t>
    </r>
    <r>
      <rPr>
        <b/>
        <u/>
        <sz val="22"/>
        <color rgb="FF002060"/>
        <rFont val="DevLys 010"/>
      </rPr>
      <t>O;;</t>
    </r>
    <r>
      <rPr>
        <b/>
        <sz val="22"/>
        <color rgb="FF002060"/>
        <rFont val="DevLys 010"/>
      </rPr>
      <t xml:space="preserve"> ds vkadMksa dh uhps izfof"B djsa A</t>
    </r>
  </si>
  <si>
    <r>
      <t xml:space="preserve">okLrfod </t>
    </r>
    <r>
      <rPr>
        <b/>
        <u/>
        <sz val="22"/>
        <color rgb="FF002060"/>
        <rFont val="DevLys 010"/>
      </rPr>
      <t>vk;</t>
    </r>
    <r>
      <rPr>
        <b/>
        <sz val="22"/>
        <color rgb="FF002060"/>
        <rFont val="DevLys 010"/>
      </rPr>
      <t xml:space="preserve"> ds vkadMksa dh uhps izfof"B djsa A</t>
    </r>
  </si>
  <si>
    <r>
      <t xml:space="preserve">izos'k ,oa Vh-lh- ls </t>
    </r>
    <r>
      <rPr>
        <b/>
        <u/>
        <sz val="22"/>
        <color rgb="FF002060"/>
        <rFont val="DevLys 010"/>
      </rPr>
      <t>vk;</t>
    </r>
    <r>
      <rPr>
        <b/>
        <sz val="22"/>
        <color rgb="FF002060"/>
        <rFont val="DevLys 010"/>
      </rPr>
      <t xml:space="preserve"> ds vkadMksa dh uhps izfof"B djsa A</t>
    </r>
  </si>
  <si>
    <r>
      <t xml:space="preserve">dk;kZy;@fo|ky; esa </t>
    </r>
    <r>
      <rPr>
        <b/>
        <u/>
        <sz val="18"/>
        <color rgb="FF002060"/>
        <rFont val="DevLys 010"/>
      </rPr>
      <t>dk;Zjr</t>
    </r>
    <r>
      <rPr>
        <b/>
        <sz val="18"/>
        <color rgb="FF002060"/>
        <rFont val="DevLys 010"/>
      </rPr>
      <t xml:space="preserve"> deZpkfj;ksa ,oa </t>
    </r>
    <r>
      <rPr>
        <b/>
        <u/>
        <sz val="18"/>
        <color rgb="FF002060"/>
        <rFont val="DevLys 010"/>
      </rPr>
      <t>fjDr in</t>
    </r>
    <r>
      <rPr>
        <b/>
        <sz val="18"/>
        <color rgb="FF002060"/>
        <rFont val="DevLys 010"/>
      </rPr>
      <t xml:space="preserve"> ds vkadMksa dh uhps izfof"B djsa A</t>
    </r>
  </si>
  <si>
    <r>
      <t xml:space="preserve">izos'k 'kqYd </t>
    </r>
    <r>
      <rPr>
        <b/>
        <sz val="10"/>
        <color rgb="FF002060"/>
        <rFont val="Times New Roman"/>
        <family val="1"/>
      </rPr>
      <t>@ 10/-</t>
    </r>
  </si>
  <si>
    <r>
      <t xml:space="preserve">LFkkukUrj.k 'kqYd </t>
    </r>
    <r>
      <rPr>
        <b/>
        <sz val="10"/>
        <color rgb="FF002060"/>
        <rFont val="Times New Roman"/>
        <family val="1"/>
      </rPr>
      <t>@ 5/-</t>
    </r>
  </si>
  <si>
    <r>
      <t xml:space="preserve">dk;kZy;@fo|ky; esa </t>
    </r>
    <r>
      <rPr>
        <b/>
        <u/>
        <sz val="18"/>
        <color rgb="FF002060"/>
        <rFont val="DevLys 010"/>
      </rPr>
      <t>dk;Zjr@LFkkukUrfjr@lsokfuo`r</t>
    </r>
    <r>
      <rPr>
        <b/>
        <sz val="18"/>
        <color rgb="FF002060"/>
        <rFont val="DevLys 010"/>
      </rPr>
      <t xml:space="preserve"> deZpkfj;ksa isafMax fpfdRlk O;; ds vkadMksa dh uhps izfof"B djsa A</t>
    </r>
  </si>
  <si>
    <r>
      <t xml:space="preserve">dk;kZy;@fo|ky; esa </t>
    </r>
    <r>
      <rPr>
        <b/>
        <u/>
        <sz val="18"/>
        <color rgb="FF002060"/>
        <rFont val="DevLys 010"/>
      </rPr>
      <t>dk;Zjr@LFkkukUrfjr@lsokfuo`r</t>
    </r>
    <r>
      <rPr>
        <b/>
        <sz val="18"/>
        <color rgb="FF002060"/>
        <rFont val="DevLys 010"/>
      </rPr>
      <t xml:space="preserve"> deZpkfj;ksa isafMax ;k=k HkRrk ds O;; vkadMksa dh uhps izfof"B djsa A</t>
    </r>
  </si>
  <si>
    <t>foÙkh; o"kZ 2023&amp;24 ds fy, fuf'pr O;;ksa dk foLr`r vk;­O;;d vuqeku ¼vçsy] 2023 ls ekpZ] 2024 rd½</t>
  </si>
  <si>
    <t>Øekad %</t>
  </si>
  <si>
    <t>la'kksf/kr ctV vuqeku l= 2023&amp;24 ,oa vk;&amp;O;;d vuqeku 2024&amp;25 izLrqr djus ckcr A</t>
  </si>
  <si>
    <t xml:space="preserve">          mijksDr fo"k; esa fuosnu gS fd LFkkuh; fo|ky;@dk;kZy; esa dk;Zjr deZpkfj;ksa ,oa dk;kZy; v/khu dkfeZdksa dk la'kksf/kr ctV vuqeku l= 2023&amp;24 ,oa vk;&amp;O;;d vuqeku 2024&amp;25 fu/kkZfjr izi= esa rS;kj dj LFkkuh; dk;kZy; ds dkfeZd Jh -------------------------------------------------------------------------------------------------------------------- ds lkFk vko';d dk;Zokgh gsrq Jheku dh lsok esa lknj iszf"kr gS A</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</si>
  <si>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</si>
  <si>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</si>
  <si>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t>
  </si>
  <si>
    <r>
      <t xml:space="preserve">              Youtube Help Video  </t>
    </r>
    <r>
      <rPr>
        <b/>
        <sz val="18"/>
        <color theme="0"/>
        <rFont val="Calibri"/>
        <family val="2"/>
      </rPr>
      <t>↓</t>
    </r>
    <r>
      <rPr>
        <b/>
        <sz val="18"/>
        <color theme="0"/>
        <rFont val="Cambria"/>
        <family val="1"/>
        <scheme val="major"/>
      </rPr>
      <t xml:space="preserve">            (Please subscribe my channel)</t>
    </r>
  </si>
  <si>
    <t>Govt. Sr. Sec. School Raimalwada</t>
  </si>
  <si>
    <t>jkmekfo jk;eyok³k</t>
  </si>
  <si>
    <t>ABC</t>
  </si>
  <si>
    <t>ASDGDSG</t>
  </si>
  <si>
    <t>FGD</t>
  </si>
  <si>
    <t>ZGD</t>
  </si>
  <si>
    <t>DFBDZFB</t>
  </si>
  <si>
    <t>DBCZFB</t>
  </si>
  <si>
    <t>D</t>
  </si>
  <si>
    <t>BCBD</t>
  </si>
  <si>
    <t>GBGCBD</t>
  </si>
  <si>
    <t>CGBCB</t>
  </si>
  <si>
    <t>DGGBC</t>
  </si>
  <si>
    <t>LECTURER</t>
  </si>
  <si>
    <t>BASIC COMPUTER INST.</t>
  </si>
  <si>
    <t>L-8</t>
  </si>
  <si>
    <t>L-3</t>
  </si>
  <si>
    <r>
      <t xml:space="preserve">foHkkx dk uke %&amp; </t>
    </r>
    <r>
      <rPr>
        <b/>
        <sz val="8"/>
        <rFont val="DevLys 010"/>
      </rPr>
      <t>f'k{kk foHkkx</t>
    </r>
  </si>
  <si>
    <t>2203 lkekU; f'k{kk</t>
  </si>
  <si>
    <t>foHkkxh; okgu</t>
  </si>
  <si>
    <t>fdjk;s ij fy, x, okgu</t>
  </si>
  <si>
    <t>okgu la[;k</t>
  </si>
  <si>
    <t>31-08-2023 rd fdyksehVj pkyu</t>
  </si>
  <si>
    <t>fiNys o"kZ esa O;; dh xbZ jkf'k</t>
  </si>
  <si>
    <t>okgu dk çdkj&amp;thi@ dj@vU;</t>
  </si>
  <si>
    <t>Central (113-01)</t>
  </si>
  <si>
    <t>2202-01-113-(01)-(01)</t>
  </si>
  <si>
    <t xml:space="preserve">2202 -सामान्य शिक्षा-01-113 -समग्र शिक्षा -01 -प्रारम्भिक शिक्षा अंतर्गत समग्र शिक्षा-01 -समग्र शिक्षा पर व्यय सामान्य     </t>
  </si>
  <si>
    <t>Central (113-02)</t>
  </si>
  <si>
    <t>2202-01-113-(01)-(02)</t>
  </si>
  <si>
    <t xml:space="preserve">2202 -सामान्य शिक्षा-01-113 -समग्र शिक्षा -01 -प्रारम्भिक शिक्षा अंतर्गत समग्र शिक्षा-02 -समग्र शिक्षा अंतर्गत अनुसूचित जातियों के लिए विशिष्ठ संघटक योजना (SCSP) पर व्यय </t>
  </si>
  <si>
    <t>Central (113-03)</t>
  </si>
  <si>
    <t>2202-01-113-(01)-(03)</t>
  </si>
  <si>
    <t>2202 -सामान्य शिक्षा-01-113 -समग्र शिक्षा -01 -प्रारम्भिक शिक्षा अंतर्गत समग्र शिक्षा-03 -समग्र शिक्षा अंतर्गत जनजातियों क्षेत्र उपयोजना (TSP) पर व्यय</t>
  </si>
  <si>
    <t>State (197-01-01)</t>
  </si>
  <si>
    <t>2202-01-197-(01)-(01)</t>
  </si>
  <si>
    <t xml:space="preserve">2202 -सामान्य शिक्षा-01-197 -ब्लॉक स्तर / मध्यवर्ती स्तर की पंचायतों को सहायता -01 -उच्च प्राथमिक विद्यालय (बालक)-01 -स्थापना व्यय        </t>
  </si>
  <si>
    <t>State (197-02-02)</t>
  </si>
  <si>
    <t>2202-01-197-(02)-(02)</t>
  </si>
  <si>
    <t xml:space="preserve">2202 -सामान्य शिक्षा-01-197 -ब्लॉक स्तर / मध्यवर्ती स्तर की पंचायतों को सहायता -02 -उच्च प्राथमिक विद्यालय (बालिका)-01 -स्थापना व्यय       </t>
  </si>
  <si>
    <t>2202-01-197-(02)-(01)</t>
  </si>
  <si>
    <t>State (197-02-01)</t>
  </si>
  <si>
    <t>2202 -सामान्य शिक्षा-01-197 -ब्लॉक स्तर / मध्यवर्ती स्तर की पंचायतों को सहायता -02 -उच्च प्राथमिक विद्यालय (बालिका)-02 -बालिकाओं के विद्यालय का संचालन व्यय</t>
  </si>
  <si>
    <r>
      <rPr>
        <b/>
        <sz val="24"/>
        <color rgb="FFFFFF00"/>
        <rFont val="Cambria"/>
        <family val="1"/>
        <scheme val="major"/>
      </rPr>
      <t xml:space="preserve">UMMED TARAD </t>
    </r>
    <r>
      <rPr>
        <b/>
        <sz val="12"/>
        <color rgb="FFFFFF00"/>
        <rFont val="Cambria"/>
        <family val="1"/>
        <scheme val="major"/>
      </rPr>
      <t>Email id-ummedtrdedu@gmail.com</t>
    </r>
  </si>
  <si>
    <t>VICE PRINCIPAL</t>
  </si>
  <si>
    <t>L-14</t>
  </si>
  <si>
    <t>01-01-2004 ls iwoZ fu;qDr</t>
  </si>
  <si>
    <t>01-01-2004 ds ckn fu;qDr</t>
  </si>
  <si>
    <t>Updated On : 30-08-2023</t>
  </si>
  <si>
    <r>
      <t xml:space="preserve">fnukad 31-08-2023 dks fjDr inksa dh la[;k </t>
    </r>
    <r>
      <rPr>
        <sz val="11"/>
        <rFont val="Arial"/>
        <family val="2"/>
      </rPr>
      <t>[6-9)]</t>
    </r>
  </si>
  <si>
    <t>fnukad 31-08-23 dks fjDr inksa dh la[;k</t>
  </si>
  <si>
    <r>
      <rPr>
        <b/>
        <sz val="18"/>
        <color rgb="FF002060"/>
        <rFont val="Cambria"/>
        <family val="1"/>
        <scheme val="major"/>
      </rPr>
      <t xml:space="preserve">सहायक बिंदु:- </t>
    </r>
    <r>
      <rPr>
        <b/>
        <sz val="11"/>
        <color rgb="FF002060"/>
        <rFont val="Cambria"/>
        <family val="1"/>
        <scheme val="major"/>
      </rPr>
      <t xml:space="preserve">
1. सर्वप्रथम </t>
    </r>
    <r>
      <rPr>
        <b/>
        <sz val="11"/>
        <color rgb="FFFF0000"/>
        <rFont val="Cambria"/>
        <family val="1"/>
        <scheme val="major"/>
      </rPr>
      <t>"Master"</t>
    </r>
    <r>
      <rPr>
        <b/>
        <sz val="11"/>
        <color rgb="FF002060"/>
        <rFont val="Cambria"/>
        <family val="1"/>
        <scheme val="major"/>
      </rPr>
      <t xml:space="preserve"> शीट में विद्यालय का नाम तथा अन्य आवश्यक पूर्तियां करें.
2. बजट प्रस्ताव के अधिकांश प्रपत्र स्वत: निर्मित हो जायेंगे कुछ प्रपत्र में कुछ पूर्तियां मनुअली पूर्ति करें.
3. पद नाम तथा उनका संख्यात्मक विवर केवल Format 1A में एडिट करें.
4. हिंदी में Devlys 010 फॉण्ट को ही प्राथमिकता देवें.
5. यह बजट प्रस्ताव अधिक कार्मिकों वाले बजट हेड (जैसे पीडी मद-CBEO कार्यालय) के लिए भी उपयोग में लिया जा सकता है.
6. किसी प्रपत्र को प्रिंट करने से पूर्व अवांछित Rows अथवा Columns को आवश्यकतानुसार Hide कर सकते हैं.</t>
    </r>
  </si>
  <si>
    <t>vxLr 22 ls ekpZ 23 rd</t>
  </si>
  <si>
    <t>vizSy 23 ls tqykbZ 23 rd</t>
  </si>
  <si>
    <t>Vh-lh- 'kqYd</t>
  </si>
  <si>
    <t>izos'k 'kqYd</t>
  </si>
  <si>
    <t>vU; vk; ¼fo|kFkhZ nq/kZ chek½</t>
  </si>
  <si>
    <t>State (197-03-02)</t>
  </si>
  <si>
    <t>2202-01-197-(03)-(02)</t>
  </si>
  <si>
    <t>2202 -सामान्य शिक्षा-01-197 -ब्लॉक स्तर / मध्यवर्ती स्तर की पंचायतों को सहायता -03 -प्राथमिक विद्यालय (बालक)-02 -बालकों के विद्यालय का संचालन व्यय</t>
  </si>
  <si>
    <t xml:space="preserve">2202 -सामान्य शिक्षा-01-101 -राजकीय प्राथमिक विद्यालय-03 -बालकों के लिए प्राथमिक विद्यालय-00 --      </t>
  </si>
  <si>
    <t>SEC CA 113-01-01</t>
  </si>
  <si>
    <t>2202-02-113-(01)-(01) (CANTRAL FUND)</t>
  </si>
  <si>
    <t xml:space="preserve">2202 -सामान्य शिक्षा-02-113 -समग्र शिक्षा-01 -माध्यमिक शिक्षा के अन्तर्गत समग्र शिक्षा-01 -समग्र शिक्षा पर व्यय सामान्य   </t>
  </si>
</sst>
</file>

<file path=xl/styles.xml><?xml version="1.0" encoding="utf-8"?>
<styleSheet xmlns="http://schemas.openxmlformats.org/spreadsheetml/2006/main">
  <numFmts count="17">
    <numFmt numFmtId="164" formatCode="&quot;L-&quot;0"/>
    <numFmt numFmtId="165" formatCode="&quot;OFFICE ID &quot;0"/>
    <numFmt numFmtId="166" formatCode="&quot;OFFICE ID :- &quot;0"/>
    <numFmt numFmtId="167" formatCode="&quot;D.A. @ &quot;00%"/>
    <numFmt numFmtId="168" formatCode="&quot;D.A. Arear @ &quot;00%"/>
    <numFmt numFmtId="169" formatCode="&quot;HRA @ &quot;00%"/>
    <numFmt numFmtId="170" formatCode="&quot;D.A. @ &quot;0%"/>
    <numFmt numFmtId="171" formatCode="&quot;D.A. AREAR @ &quot;0%"/>
    <numFmt numFmtId="172" formatCode="&quot;H.R.A. @ &quot;0%"/>
    <numFmt numFmtId="173" formatCode="&quot;BONUS @ &quot;0&quot;/-&quot;"/>
    <numFmt numFmtId="174" formatCode="&quot;LP-&quot;0"/>
    <numFmt numFmtId="175" formatCode="&quot;OFFICE ID : &quot;0"/>
    <numFmt numFmtId="176" formatCode="0&quot;/-&quot;"/>
    <numFmt numFmtId="177" formatCode="&quot;DA @&quot;0%"/>
    <numFmt numFmtId="178" formatCode="dd\.mm\.yyyy;@"/>
    <numFmt numFmtId="179" formatCode="[$-F800]dddd\,\ mmmm\ dd\,\ yyyy"/>
    <numFmt numFmtId="180" formatCode="0.0"/>
  </numFmts>
  <fonts count="243">
    <font>
      <sz val="11"/>
      <color theme="1"/>
      <name val="Calibri"/>
      <family val="2"/>
      <scheme val="minor"/>
    </font>
    <font>
      <b/>
      <sz val="16"/>
      <color rgb="FF0000CC"/>
      <name val="DevLys 010"/>
    </font>
    <font>
      <sz val="8"/>
      <color rgb="FF0000CC"/>
      <name val="Times New Roman"/>
      <family val="1"/>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sz val="14"/>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12"/>
      <color rgb="FFFF0000"/>
      <name val="Times New Roman"/>
      <family val="1"/>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b/>
      <u/>
      <sz val="16"/>
      <color theme="1"/>
      <name val="Times New Roman"/>
      <family val="1"/>
    </font>
    <font>
      <sz val="14"/>
      <color theme="1"/>
      <name val="DevLys 010"/>
    </font>
    <font>
      <b/>
      <sz val="18"/>
      <name val="DevLys 010"/>
    </font>
    <font>
      <b/>
      <sz val="10"/>
      <name val="Times New Roman"/>
      <family val="1"/>
    </font>
    <font>
      <sz val="12"/>
      <name val="DevLys 010"/>
    </font>
    <font>
      <sz val="12"/>
      <name val="Arial"/>
      <family val="2"/>
    </font>
    <font>
      <b/>
      <sz val="12"/>
      <name val="DevLys 010"/>
    </font>
    <font>
      <b/>
      <sz val="12"/>
      <name val="Arial"/>
      <family val="2"/>
    </font>
    <font>
      <b/>
      <sz val="11"/>
      <name val="Calibri"/>
      <family val="2"/>
      <scheme val="minor"/>
    </font>
    <font>
      <sz val="11"/>
      <color rgb="FF0000CC"/>
      <name val="Calibri"/>
      <family val="2"/>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1"/>
      <name val="Calibri"/>
      <family val="2"/>
      <scheme val="minor"/>
    </font>
    <font>
      <b/>
      <u/>
      <sz val="14"/>
      <name val="Times New Roman"/>
      <family val="1"/>
    </font>
    <font>
      <b/>
      <sz val="20"/>
      <name val="DevLys 010"/>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sz val="11"/>
      <name val="Calibri"/>
      <family val="2"/>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i/>
      <sz val="10"/>
      <name val="Times New Roman"/>
      <family val="1"/>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22"/>
      <name val="DevLys 010"/>
    </font>
    <font>
      <sz val="14"/>
      <name val="Times New Roman"/>
      <family val="1"/>
    </font>
    <font>
      <b/>
      <sz val="18"/>
      <name val="Times New Roman"/>
      <family val="1"/>
    </font>
    <font>
      <sz val="16"/>
      <name val="Times New Roman"/>
      <family val="1"/>
    </font>
    <font>
      <b/>
      <sz val="9"/>
      <name val="Times New Roman"/>
      <family val="1"/>
    </font>
    <font>
      <b/>
      <sz val="10"/>
      <color rgb="FFFF0000"/>
      <name val="Arial"/>
      <family val="2"/>
    </font>
    <font>
      <b/>
      <u/>
      <sz val="12"/>
      <name val="Times New Roman"/>
      <family val="1"/>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color theme="1"/>
      <name val="Times New Roman"/>
      <family val="1"/>
    </font>
    <font>
      <b/>
      <i/>
      <u/>
      <sz val="12"/>
      <name val="Times New Roman"/>
      <family val="1"/>
    </font>
    <font>
      <b/>
      <i/>
      <sz val="18"/>
      <name val="DevLys 010"/>
    </font>
    <font>
      <b/>
      <sz val="9"/>
      <name val="Calibri"/>
      <family val="2"/>
      <scheme val="minor"/>
    </font>
    <font>
      <sz val="12"/>
      <name val="Arjun Wide"/>
    </font>
    <font>
      <sz val="9"/>
      <name val="Arial"/>
      <family val="2"/>
    </font>
    <font>
      <sz val="11"/>
      <name val="Arial"/>
      <family val="2"/>
    </font>
    <font>
      <b/>
      <sz val="11"/>
      <name val="Arial"/>
      <family val="2"/>
    </font>
    <font>
      <sz val="10"/>
      <name val="Arjun Wide"/>
    </font>
    <font>
      <b/>
      <sz val="16"/>
      <color rgb="FF0000CC"/>
      <name val="Arjun Wide"/>
    </font>
    <font>
      <sz val="12"/>
      <color rgb="FF0000CC"/>
      <name val="Arjun Wide"/>
    </font>
    <font>
      <b/>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b/>
      <i/>
      <u/>
      <sz val="16"/>
      <name val="Times New Roman"/>
      <family val="1"/>
    </font>
    <font>
      <sz val="10"/>
      <color rgb="FF0000CC"/>
      <name val="Arjun Wide"/>
    </font>
    <font>
      <sz val="13"/>
      <color rgb="FF0000CC"/>
      <name val="Arjun Wide"/>
    </font>
    <font>
      <sz val="10"/>
      <name val="Kruti Dev 010"/>
    </font>
    <font>
      <b/>
      <sz val="12"/>
      <name val="Kruti Dev 010"/>
    </font>
    <font>
      <sz val="12"/>
      <name val="Kruti Dev 010"/>
    </font>
    <font>
      <b/>
      <sz val="20"/>
      <name val="Kruti Dev 010"/>
    </font>
    <font>
      <b/>
      <sz val="13"/>
      <name val="Kruti Dev 010"/>
    </font>
    <font>
      <sz val="14"/>
      <name val="Kruti Dev 010"/>
    </font>
    <font>
      <b/>
      <i/>
      <u/>
      <sz val="16"/>
      <name val="Calibri"/>
      <family val="2"/>
      <scheme val="minor"/>
    </font>
    <font>
      <b/>
      <u/>
      <sz val="22"/>
      <color theme="1"/>
      <name val="DevLys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u/>
      <sz val="22"/>
      <name val="DevLys 010"/>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24"/>
      <name val="Kruti Dev 010"/>
    </font>
    <font>
      <sz val="16"/>
      <name val="Kruti Dev 010"/>
    </font>
    <font>
      <sz val="13"/>
      <name val="Kruti Dev 010"/>
    </font>
    <font>
      <u/>
      <sz val="14"/>
      <name val="Kruti Dev 010"/>
    </font>
    <font>
      <b/>
      <sz val="14"/>
      <name val="Kruti Dev 010"/>
    </font>
    <font>
      <sz val="14"/>
      <name val="Century"/>
      <family val="1"/>
    </font>
    <font>
      <b/>
      <sz val="8"/>
      <name val="Century"/>
      <family val="1"/>
    </font>
    <font>
      <b/>
      <u/>
      <sz val="14"/>
      <name val="Kruti Dev 010"/>
    </font>
    <font>
      <b/>
      <i/>
      <sz val="10"/>
      <name val="Arial"/>
      <family val="2"/>
    </font>
    <font>
      <b/>
      <sz val="7"/>
      <name val="Century"/>
      <family val="1"/>
    </font>
    <font>
      <b/>
      <sz val="10"/>
      <name val="Kruti Dev 010"/>
    </font>
    <font>
      <sz val="8"/>
      <name val="DevLys 010"/>
    </font>
    <font>
      <sz val="8"/>
      <name val="Kruti Dev 010"/>
    </font>
    <font>
      <b/>
      <sz val="10"/>
      <name val="Cambria"/>
      <family val="1"/>
      <scheme val="major"/>
    </font>
    <font>
      <sz val="12"/>
      <name val="Cambria"/>
      <family val="1"/>
      <scheme val="major"/>
    </font>
    <font>
      <sz val="9"/>
      <name val="Kruti Dev 010"/>
    </font>
    <font>
      <b/>
      <sz val="14"/>
      <name val="Cambria"/>
      <family val="1"/>
      <scheme val="major"/>
    </font>
    <font>
      <sz val="14"/>
      <name val="Cambria"/>
      <family val="1"/>
      <scheme val="major"/>
    </font>
    <font>
      <b/>
      <sz val="7"/>
      <name val="Calibri"/>
      <family val="2"/>
      <scheme val="minor"/>
    </font>
    <font>
      <b/>
      <sz val="7"/>
      <name val="Cambria"/>
      <family val="1"/>
      <scheme val="major"/>
    </font>
    <font>
      <sz val="8"/>
      <name val="Cambria"/>
      <family val="1"/>
      <scheme val="major"/>
    </font>
    <font>
      <sz val="7"/>
      <name val="Arial"/>
      <family val="2"/>
    </font>
    <font>
      <b/>
      <sz val="12"/>
      <name val="Cambria"/>
      <family val="1"/>
      <scheme val="major"/>
    </font>
    <font>
      <b/>
      <sz val="11"/>
      <name val="Cambria"/>
      <family val="1"/>
      <scheme val="major"/>
    </font>
    <font>
      <b/>
      <sz val="9"/>
      <color rgb="FF000000"/>
      <name val="Arial"/>
      <family val="2"/>
    </font>
    <font>
      <b/>
      <sz val="11"/>
      <color theme="1"/>
      <name val="Calibri"/>
      <family val="2"/>
      <scheme val="minor"/>
    </font>
    <font>
      <sz val="12"/>
      <color indexed="8"/>
      <name val="DevLys 010"/>
    </font>
    <font>
      <b/>
      <sz val="12"/>
      <color indexed="8"/>
      <name val="DevLys 010"/>
    </font>
    <font>
      <sz val="10"/>
      <color indexed="8"/>
      <name val="DevLys 010"/>
    </font>
    <font>
      <b/>
      <sz val="10"/>
      <color indexed="8"/>
      <name val="DevLys 010"/>
    </font>
    <font>
      <sz val="9"/>
      <name val="DevLys 010"/>
    </font>
    <font>
      <b/>
      <sz val="16"/>
      <name val="Cambria"/>
      <family val="1"/>
      <scheme val="major"/>
    </font>
    <font>
      <sz val="14"/>
      <name val="Cambria"/>
      <family val="1"/>
    </font>
    <font>
      <sz val="12"/>
      <name val="Cambria"/>
      <family val="1"/>
    </font>
    <font>
      <sz val="10"/>
      <color theme="1"/>
      <name val="Calibri"/>
      <family val="2"/>
      <scheme val="minor"/>
    </font>
    <font>
      <sz val="9"/>
      <name val="Cambria"/>
      <family val="1"/>
      <scheme val="major"/>
    </font>
    <font>
      <sz val="9"/>
      <color theme="1"/>
      <name val="Calibri"/>
      <family val="2"/>
      <scheme val="minor"/>
    </font>
    <font>
      <b/>
      <sz val="9"/>
      <name val="DevLys 010"/>
    </font>
    <font>
      <b/>
      <sz val="9"/>
      <name val="Cambria"/>
      <family val="1"/>
      <scheme val="major"/>
    </font>
    <font>
      <b/>
      <sz val="9"/>
      <name val="Kruti Dev 010"/>
    </font>
    <font>
      <sz val="10"/>
      <name val="Cambria"/>
      <family val="1"/>
    </font>
    <font>
      <sz val="10"/>
      <color rgb="FF000099"/>
      <name val="Times New Roman"/>
      <family val="1"/>
    </font>
    <font>
      <b/>
      <sz val="14"/>
      <name val="Calibri"/>
      <family val="2"/>
      <scheme val="minor"/>
    </font>
    <font>
      <b/>
      <sz val="14"/>
      <name val="Cambria"/>
      <family val="1"/>
    </font>
    <font>
      <b/>
      <sz val="8"/>
      <name val="Cambria"/>
      <family val="1"/>
    </font>
    <font>
      <b/>
      <sz val="9"/>
      <name val="Cambria"/>
      <family val="1"/>
    </font>
    <font>
      <b/>
      <sz val="16"/>
      <color theme="1"/>
      <name val="DevLys 010"/>
    </font>
    <font>
      <b/>
      <sz val="22"/>
      <color theme="1"/>
      <name val="Calibri"/>
      <family val="2"/>
      <scheme val="minor"/>
    </font>
    <font>
      <b/>
      <sz val="20"/>
      <color theme="1"/>
      <name val="Calibri"/>
      <family val="2"/>
      <scheme val="minor"/>
    </font>
    <font>
      <sz val="20"/>
      <color theme="1"/>
      <name val="Calibri"/>
      <family val="2"/>
      <scheme val="minor"/>
    </font>
    <font>
      <sz val="26"/>
      <color theme="1"/>
      <name val="Calibri"/>
      <family val="2"/>
      <scheme val="minor"/>
    </font>
    <font>
      <sz val="22"/>
      <color theme="1"/>
      <name val="DevLys 010"/>
    </font>
    <font>
      <sz val="18"/>
      <color theme="1"/>
      <name val="Calibri"/>
      <family val="2"/>
      <scheme val="minor"/>
    </font>
    <font>
      <b/>
      <sz val="20"/>
      <color theme="1"/>
      <name val="DevLys 010"/>
    </font>
    <font>
      <sz val="9"/>
      <color rgb="FF0000CC"/>
      <name val="Times New Roman"/>
      <family val="1"/>
    </font>
    <font>
      <sz val="11"/>
      <name val="Cambria"/>
      <family val="1"/>
    </font>
    <font>
      <sz val="9"/>
      <color theme="1"/>
      <name val="Arial"/>
      <family val="2"/>
    </font>
    <font>
      <sz val="11"/>
      <name val="Cambria"/>
      <family val="1"/>
      <scheme val="major"/>
    </font>
    <font>
      <sz val="12"/>
      <color rgb="FF0000CC"/>
      <name val="Cambria"/>
      <family val="1"/>
      <scheme val="major"/>
    </font>
    <font>
      <sz val="11"/>
      <color rgb="FF0000CC"/>
      <name val="Cambria"/>
      <family val="1"/>
      <scheme val="major"/>
    </font>
    <font>
      <sz val="8"/>
      <color rgb="FF000099"/>
      <name val="Times New Roman"/>
      <family val="1"/>
    </font>
    <font>
      <sz val="12"/>
      <color indexed="12"/>
      <name val="Cambria"/>
      <family val="1"/>
      <scheme val="major"/>
    </font>
    <font>
      <sz val="11"/>
      <color theme="1"/>
      <name val="Cambria"/>
      <family val="1"/>
      <scheme val="major"/>
    </font>
    <font>
      <b/>
      <sz val="11"/>
      <name val="Kruti Dev 010"/>
    </font>
    <font>
      <b/>
      <sz val="12"/>
      <color rgb="FF0000CC"/>
      <name val="Cambria"/>
      <family val="1"/>
      <scheme val="major"/>
    </font>
    <font>
      <b/>
      <sz val="18"/>
      <name val="Cambria"/>
      <family val="1"/>
      <scheme val="major"/>
    </font>
    <font>
      <sz val="11"/>
      <color indexed="12"/>
      <name val="Cambria"/>
      <family val="1"/>
      <scheme val="major"/>
    </font>
    <font>
      <sz val="24"/>
      <color theme="1"/>
      <name val="DevLys 010"/>
    </font>
    <font>
      <b/>
      <sz val="18"/>
      <color theme="1"/>
      <name val="DevLys 010"/>
    </font>
    <font>
      <b/>
      <sz val="14"/>
      <color theme="1"/>
      <name val="Cambria"/>
      <family val="1"/>
      <scheme val="major"/>
    </font>
    <font>
      <b/>
      <sz val="16"/>
      <color rgb="FF002060"/>
      <name val="DevLys 010"/>
    </font>
    <font>
      <b/>
      <sz val="13"/>
      <color rgb="FF002060"/>
      <name val="DevLys 010"/>
    </font>
    <font>
      <b/>
      <sz val="14"/>
      <color rgb="FF002060"/>
      <name val="Times New Roman"/>
      <family val="1"/>
    </font>
    <font>
      <b/>
      <sz val="22"/>
      <color rgb="FF002060"/>
      <name val="DevLys 010"/>
    </font>
    <font>
      <b/>
      <u/>
      <sz val="22"/>
      <color rgb="FF002060"/>
      <name val="DevLys 010"/>
    </font>
    <font>
      <sz val="12"/>
      <color rgb="FF002060"/>
      <name val="DevLys 010"/>
    </font>
    <font>
      <b/>
      <sz val="14"/>
      <color rgb="FF002060"/>
      <name val="DevLys 010"/>
    </font>
    <font>
      <sz val="10"/>
      <color rgb="FF002060"/>
      <name val="Times New Roman"/>
      <family val="1"/>
    </font>
    <font>
      <sz val="12"/>
      <color rgb="FF002060"/>
      <name val="Times New Roman"/>
      <family val="1"/>
    </font>
    <font>
      <sz val="14"/>
      <color rgb="FF002060"/>
      <name val="DevLys 010"/>
    </font>
    <font>
      <b/>
      <sz val="11"/>
      <color rgb="FF002060"/>
      <name val="Times New Roman"/>
      <family val="1"/>
    </font>
    <font>
      <sz val="11"/>
      <color rgb="FF002060"/>
      <name val="Calibri"/>
      <family val="2"/>
      <scheme val="minor"/>
    </font>
    <font>
      <b/>
      <sz val="12"/>
      <color rgb="FF002060"/>
      <name val="Times New Roman"/>
      <family val="1"/>
    </font>
    <font>
      <b/>
      <sz val="18"/>
      <color rgb="FF002060"/>
      <name val="DevLys 010"/>
    </font>
    <font>
      <b/>
      <u/>
      <sz val="18"/>
      <color rgb="FF002060"/>
      <name val="DevLys 010"/>
    </font>
    <font>
      <sz val="8"/>
      <color rgb="FF002060"/>
      <name val="Calibri"/>
      <family val="2"/>
      <scheme val="minor"/>
    </font>
    <font>
      <sz val="11"/>
      <color rgb="FF002060"/>
      <name val="Times New Roman"/>
      <family val="1"/>
    </font>
    <font>
      <b/>
      <sz val="10"/>
      <color rgb="FF002060"/>
      <name val="Times New Roman"/>
      <family val="1"/>
    </font>
    <font>
      <b/>
      <sz val="12"/>
      <color rgb="FF002060"/>
      <name val="DevLys 010"/>
    </font>
    <font>
      <b/>
      <sz val="11"/>
      <color theme="1"/>
      <name val="DevLys 010"/>
    </font>
    <font>
      <b/>
      <sz val="16"/>
      <color theme="1"/>
      <name val="Cambria"/>
      <family val="1"/>
      <scheme val="major"/>
    </font>
    <font>
      <b/>
      <sz val="10"/>
      <color theme="9" tint="0.59999389629810485"/>
      <name val="Times New Roman"/>
      <family val="1"/>
    </font>
    <font>
      <b/>
      <sz val="11"/>
      <color theme="9" tint="0.59999389629810485"/>
      <name val="Times New Roman"/>
      <family val="1"/>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1"/>
      <color rgb="FF002060"/>
      <name val="Cambria"/>
      <family val="1"/>
      <scheme val="major"/>
    </font>
    <font>
      <b/>
      <sz val="11"/>
      <color rgb="FFFF0000"/>
      <name val="Cambria"/>
      <family val="1"/>
      <scheme val="major"/>
    </font>
    <font>
      <b/>
      <sz val="16"/>
      <color theme="0"/>
      <name val="Cambria"/>
      <family val="1"/>
      <scheme val="major"/>
    </font>
    <font>
      <b/>
      <sz val="18"/>
      <color rgb="FF002060"/>
      <name val="Cambria"/>
      <family val="1"/>
      <scheme val="major"/>
    </font>
    <font>
      <b/>
      <sz val="18"/>
      <color theme="0"/>
      <name val="Cambria"/>
      <family val="1"/>
      <scheme val="major"/>
    </font>
    <font>
      <b/>
      <sz val="12"/>
      <color rgb="FFFFFF00"/>
      <name val="Cambria"/>
      <family val="1"/>
      <scheme val="major"/>
    </font>
    <font>
      <b/>
      <sz val="18"/>
      <color theme="0"/>
      <name val="Calibri"/>
      <family val="2"/>
    </font>
    <font>
      <b/>
      <sz val="16"/>
      <name val="Kruti Dev 010"/>
    </font>
    <font>
      <b/>
      <u/>
      <sz val="16"/>
      <name val="Kruti Dev 010"/>
    </font>
    <font>
      <sz val="10"/>
      <color theme="1"/>
      <name val="DevLys 010"/>
    </font>
    <font>
      <b/>
      <sz val="28"/>
      <color theme="1"/>
      <name val="DevLys 010"/>
    </font>
    <font>
      <b/>
      <sz val="8"/>
      <name val="DevLys 010"/>
    </font>
    <font>
      <sz val="9"/>
      <color indexed="81"/>
      <name val="Tahoma"/>
      <family val="2"/>
    </font>
    <font>
      <b/>
      <sz val="9"/>
      <color indexed="81"/>
      <name val="Tahoma"/>
      <family val="2"/>
    </font>
    <font>
      <sz val="18"/>
      <color rgb="FF002060"/>
      <name val="DevLys 010"/>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249977111117893"/>
        <bgColor indexed="64"/>
      </patternFill>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s>
  <borders count="135">
    <border>
      <left/>
      <right/>
      <top/>
      <bottom/>
      <diagonal/>
    </border>
    <border>
      <left style="thick">
        <color rgb="FF002060"/>
      </left>
      <right/>
      <top style="thick">
        <color rgb="FF002060"/>
      </top>
      <bottom style="thin">
        <color indexed="64"/>
      </bottom>
      <diagonal/>
    </border>
    <border>
      <left/>
      <right/>
      <top style="thick">
        <color rgb="FF002060"/>
      </top>
      <bottom style="thin">
        <color indexed="64"/>
      </bottom>
      <diagonal/>
    </border>
    <border>
      <left/>
      <right style="thick">
        <color rgb="FF002060"/>
      </right>
      <top style="thick">
        <color rgb="FF002060"/>
      </top>
      <bottom style="thin">
        <color indexed="64"/>
      </bottom>
      <diagonal/>
    </border>
    <border>
      <left style="thick">
        <color rgb="FF002060"/>
      </left>
      <right/>
      <top style="thin">
        <color indexed="64"/>
      </top>
      <bottom style="thin">
        <color indexed="64"/>
      </bottom>
      <diagonal/>
    </border>
    <border>
      <left/>
      <right/>
      <top style="thin">
        <color indexed="64"/>
      </top>
      <bottom style="thin">
        <color indexed="64"/>
      </bottom>
      <diagonal/>
    </border>
    <border>
      <left style="thick">
        <color rgb="FF002060"/>
      </left>
      <right/>
      <top style="thin">
        <color indexed="64"/>
      </top>
      <bottom style="thick">
        <color rgb="FF002060"/>
      </bottom>
      <diagonal/>
    </border>
    <border>
      <left/>
      <right/>
      <top style="thin">
        <color indexed="64"/>
      </top>
      <bottom style="thick">
        <color rgb="FF002060"/>
      </bottom>
      <diagonal/>
    </border>
    <border>
      <left/>
      <right/>
      <top style="thick">
        <color rgb="FF002060"/>
      </top>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thick">
        <color rgb="FF00206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thick">
        <color rgb="FF002060"/>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thick">
        <color rgb="FF002060"/>
      </left>
      <right style="thin">
        <color indexed="64"/>
      </right>
      <top style="thick">
        <color rgb="FF002060"/>
      </top>
      <bottom/>
      <diagonal/>
    </border>
    <border>
      <left style="thick">
        <color rgb="FF002060"/>
      </left>
      <right style="thin">
        <color indexed="64"/>
      </right>
      <top/>
      <bottom/>
      <diagonal/>
    </border>
    <border>
      <left style="thick">
        <color rgb="FF002060"/>
      </left>
      <right style="thin">
        <color indexed="64"/>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18" fillId="0" borderId="0"/>
  </cellStyleXfs>
  <cellXfs count="1417">
    <xf numFmtId="0" fontId="0" fillId="0" borderId="0" xfId="0"/>
    <xf numFmtId="0" fontId="7" fillId="2" borderId="13" xfId="0" applyFont="1" applyFill="1" applyBorder="1" applyAlignment="1">
      <alignment horizontal="center" vertical="center" shrinkToFit="1"/>
    </xf>
    <xf numFmtId="0" fontId="8" fillId="2" borderId="13" xfId="0" applyFont="1" applyFill="1" applyBorder="1" applyAlignment="1">
      <alignment horizontal="center" vertical="center" shrinkToFit="1"/>
    </xf>
    <xf numFmtId="0" fontId="0" fillId="0" borderId="0" xfId="0" applyAlignment="1">
      <alignment vertical="center"/>
    </xf>
    <xf numFmtId="0" fontId="3" fillId="0" borderId="0" xfId="0" applyFont="1" applyAlignment="1">
      <alignment vertical="center"/>
    </xf>
    <xf numFmtId="0" fontId="9" fillId="0" borderId="0" xfId="0" applyFont="1" applyAlignment="1">
      <alignment vertical="center"/>
    </xf>
    <xf numFmtId="14" fontId="7" fillId="2" borderId="13" xfId="0" applyNumberFormat="1" applyFont="1" applyFill="1" applyBorder="1" applyAlignment="1">
      <alignment horizontal="center" vertical="center" shrinkToFit="1"/>
    </xf>
    <xf numFmtId="0" fontId="3" fillId="0" borderId="0" xfId="0" applyFont="1" applyAlignment="1">
      <alignment horizontal="left" vertical="center"/>
    </xf>
    <xf numFmtId="0" fontId="3" fillId="4" borderId="0" xfId="0" applyFont="1" applyFill="1" applyAlignment="1">
      <alignment vertical="center"/>
    </xf>
    <xf numFmtId="0" fontId="9" fillId="4" borderId="0" xfId="0" applyFont="1" applyFill="1" applyAlignment="1">
      <alignment vertical="center"/>
    </xf>
    <xf numFmtId="0" fontId="14" fillId="4" borderId="0" xfId="0" applyFont="1" applyFill="1" applyAlignment="1">
      <alignment horizontal="left" vertical="center"/>
    </xf>
    <xf numFmtId="0" fontId="25" fillId="0" borderId="13" xfId="0" applyFont="1" applyBorder="1" applyAlignment="1">
      <alignment horizontal="left" vertical="center" wrapText="1"/>
    </xf>
    <xf numFmtId="0" fontId="22" fillId="0" borderId="13" xfId="0" applyFont="1" applyBorder="1" applyAlignment="1">
      <alignment horizontal="center" vertical="center" wrapText="1"/>
    </xf>
    <xf numFmtId="0" fontId="27" fillId="0" borderId="13" xfId="0" applyFont="1" applyBorder="1" applyAlignment="1">
      <alignment horizontal="center" vertical="center"/>
    </xf>
    <xf numFmtId="0" fontId="0" fillId="2" borderId="0" xfId="0" applyFill="1"/>
    <xf numFmtId="0" fontId="26" fillId="5" borderId="25" xfId="0" applyFont="1" applyFill="1" applyBorder="1" applyAlignment="1">
      <alignment horizontal="center" vertical="center"/>
    </xf>
    <xf numFmtId="0" fontId="26" fillId="5" borderId="25" xfId="0" applyFont="1" applyFill="1" applyBorder="1" applyAlignment="1">
      <alignment horizontal="center" vertical="center" wrapText="1"/>
    </xf>
    <xf numFmtId="0" fontId="22" fillId="6" borderId="25" xfId="0" applyFont="1" applyFill="1" applyBorder="1" applyAlignment="1">
      <alignment vertical="center"/>
    </xf>
    <xf numFmtId="0" fontId="34" fillId="6" borderId="25" xfId="0" applyFont="1" applyFill="1" applyBorder="1" applyAlignment="1">
      <alignment vertical="center"/>
    </xf>
    <xf numFmtId="0" fontId="34" fillId="5" borderId="25" xfId="0" applyFont="1" applyFill="1" applyBorder="1" applyAlignment="1">
      <alignment horizontal="left" vertical="center"/>
    </xf>
    <xf numFmtId="1" fontId="37" fillId="5" borderId="25" xfId="0" applyNumberFormat="1" applyFont="1" applyFill="1" applyBorder="1" applyAlignment="1">
      <alignment horizontal="right" vertical="center" indent="2"/>
    </xf>
    <xf numFmtId="0" fontId="22" fillId="6" borderId="25" xfId="0" applyFont="1" applyFill="1" applyBorder="1" applyAlignment="1">
      <alignment horizontal="left" vertical="center"/>
    </xf>
    <xf numFmtId="2" fontId="35" fillId="6" borderId="25" xfId="0" applyNumberFormat="1" applyFont="1" applyFill="1" applyBorder="1" applyAlignment="1">
      <alignment horizontal="right" vertical="center" indent="2"/>
    </xf>
    <xf numFmtId="0" fontId="22" fillId="6" borderId="25" xfId="0" applyFont="1" applyFill="1" applyBorder="1" applyAlignment="1">
      <alignment horizontal="right" vertical="center" indent="2"/>
    </xf>
    <xf numFmtId="1" fontId="37" fillId="6" borderId="25" xfId="0" applyNumberFormat="1" applyFont="1" applyFill="1" applyBorder="1" applyAlignment="1">
      <alignment horizontal="right" vertical="center" indent="2"/>
    </xf>
    <xf numFmtId="0" fontId="34" fillId="5" borderId="25" xfId="0" applyFont="1" applyFill="1" applyBorder="1" applyAlignment="1">
      <alignment horizontal="left" vertical="center" indent="2"/>
    </xf>
    <xf numFmtId="0" fontId="26" fillId="6" borderId="25" xfId="0" applyFont="1" applyFill="1" applyBorder="1" applyAlignment="1">
      <alignment horizontal="right" vertical="center" indent="2"/>
    </xf>
    <xf numFmtId="1" fontId="35" fillId="6" borderId="25" xfId="0" applyNumberFormat="1" applyFont="1" applyFill="1" applyBorder="1" applyAlignment="1">
      <alignment horizontal="right" vertical="center" indent="2"/>
    </xf>
    <xf numFmtId="0" fontId="3" fillId="0" borderId="0" xfId="0" applyFont="1"/>
    <xf numFmtId="0" fontId="3" fillId="0" borderId="0" xfId="0" applyFont="1" applyFill="1"/>
    <xf numFmtId="0" fontId="3" fillId="0" borderId="0" xfId="0" applyFont="1" applyFill="1" applyAlignment="1">
      <alignment horizontal="center" vertical="center"/>
    </xf>
    <xf numFmtId="0" fontId="3" fillId="0" borderId="0" xfId="0" applyFont="1" applyFill="1" applyAlignment="1">
      <alignment vertical="center"/>
    </xf>
    <xf numFmtId="0" fontId="6" fillId="2" borderId="13" xfId="0" applyFont="1" applyFill="1" applyBorder="1" applyAlignment="1">
      <alignment horizontal="center" vertical="center" shrinkToFit="1"/>
    </xf>
    <xf numFmtId="0" fontId="10" fillId="0" borderId="0" xfId="0" applyFont="1" applyAlignment="1">
      <alignment vertical="center"/>
    </xf>
    <xf numFmtId="0" fontId="45" fillId="0" borderId="0" xfId="0" applyFont="1" applyBorder="1" applyAlignment="1">
      <alignment vertical="center"/>
    </xf>
    <xf numFmtId="0" fontId="7" fillId="0" borderId="0" xfId="0" applyFont="1" applyAlignment="1">
      <alignment vertical="center"/>
    </xf>
    <xf numFmtId="0" fontId="26" fillId="2" borderId="0" xfId="0" applyFont="1" applyFill="1" applyAlignment="1">
      <alignment horizontal="center" vertical="top" wrapText="1"/>
    </xf>
    <xf numFmtId="0" fontId="7" fillId="0" borderId="0" xfId="0" applyFont="1"/>
    <xf numFmtId="0" fontId="0" fillId="0" borderId="13" xfId="0" applyBorder="1" applyAlignment="1">
      <alignment horizontal="center" vertical="center" shrinkToFit="1"/>
    </xf>
    <xf numFmtId="0" fontId="53" fillId="5" borderId="0" xfId="0" applyFont="1" applyFill="1" applyBorder="1" applyAlignment="1">
      <alignment horizontal="center" vertical="center" wrapText="1"/>
    </xf>
    <xf numFmtId="0" fontId="54" fillId="0" borderId="13" xfId="0" applyFont="1" applyBorder="1" applyAlignment="1">
      <alignment horizontal="center" vertical="center" shrinkToFit="1"/>
    </xf>
    <xf numFmtId="0" fontId="46" fillId="2" borderId="0" xfId="0" applyFont="1" applyFill="1"/>
    <xf numFmtId="0" fontId="26" fillId="2" borderId="0" xfId="0" applyFont="1" applyFill="1" applyAlignment="1">
      <alignment vertical="top" wrapText="1"/>
    </xf>
    <xf numFmtId="0" fontId="24" fillId="2" borderId="35"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34" fillId="2" borderId="34" xfId="0" applyFont="1" applyFill="1" applyBorder="1" applyAlignment="1">
      <alignment horizontal="centerContinuous" vertical="center" wrapText="1"/>
    </xf>
    <xf numFmtId="0" fontId="36" fillId="2" borderId="37" xfId="0" applyFont="1" applyFill="1" applyBorder="1" applyAlignment="1">
      <alignment horizontal="centerContinuous" vertical="center" wrapText="1"/>
    </xf>
    <xf numFmtId="0" fontId="19" fillId="2" borderId="0" xfId="0" applyFont="1" applyFill="1" applyAlignment="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18" fillId="2" borderId="0" xfId="0" applyFont="1" applyFill="1" applyAlignment="1">
      <alignment horizontal="center" vertical="center"/>
    </xf>
    <xf numFmtId="0" fontId="34" fillId="2" borderId="13"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51" fillId="2" borderId="13" xfId="0" applyFont="1" applyFill="1" applyBorder="1" applyAlignment="1">
      <alignment horizontal="center" vertical="center" wrapText="1"/>
    </xf>
    <xf numFmtId="0" fontId="25" fillId="2" borderId="13" xfId="0" applyFont="1" applyFill="1" applyBorder="1" applyAlignment="1">
      <alignment horizontal="center" vertical="center"/>
    </xf>
    <xf numFmtId="0" fontId="58" fillId="2" borderId="13" xfId="0" applyFont="1" applyFill="1" applyBorder="1" applyAlignment="1">
      <alignment vertical="center"/>
    </xf>
    <xf numFmtId="0" fontId="33" fillId="2" borderId="13" xfId="0" applyFont="1" applyFill="1" applyBorder="1" applyAlignment="1">
      <alignment horizontal="center" vertical="center" shrinkToFit="1"/>
    </xf>
    <xf numFmtId="0" fontId="51" fillId="2" borderId="13" xfId="0" applyFont="1" applyFill="1" applyBorder="1" applyAlignment="1">
      <alignment horizontal="left" vertical="center" shrinkToFit="1"/>
    </xf>
    <xf numFmtId="0" fontId="33" fillId="2" borderId="13" xfId="0" applyFont="1" applyFill="1" applyBorder="1" applyAlignment="1">
      <alignment horizontal="center" vertical="center"/>
    </xf>
    <xf numFmtId="0" fontId="51" fillId="2" borderId="13" xfId="0" applyFont="1" applyFill="1" applyBorder="1" applyAlignment="1">
      <alignment vertical="center"/>
    </xf>
    <xf numFmtId="0" fontId="19" fillId="2" borderId="0" xfId="0" applyFont="1" applyFill="1"/>
    <xf numFmtId="0" fontId="46" fillId="0" borderId="0" xfId="0" applyFont="1" applyFill="1"/>
    <xf numFmtId="0" fontId="7" fillId="3" borderId="19" xfId="0" applyFont="1" applyFill="1" applyBorder="1" applyAlignment="1">
      <alignment horizontal="center" vertical="center"/>
    </xf>
    <xf numFmtId="0" fontId="7" fillId="3" borderId="13" xfId="0" applyFont="1" applyFill="1" applyBorder="1" applyAlignment="1">
      <alignment horizontal="center" vertical="center"/>
    </xf>
    <xf numFmtId="0" fontId="61" fillId="3" borderId="13" xfId="0" applyFont="1" applyFill="1" applyBorder="1" applyAlignment="1">
      <alignment vertical="center"/>
    </xf>
    <xf numFmtId="0" fontId="4" fillId="3" borderId="13" xfId="0" applyFont="1" applyFill="1" applyBorder="1" applyAlignment="1">
      <alignment horizontal="left" vertical="center"/>
    </xf>
    <xf numFmtId="0" fontId="6" fillId="3" borderId="13" xfId="0" applyFont="1" applyFill="1" applyBorder="1" applyAlignment="1">
      <alignment horizontal="center" vertical="center" shrinkToFit="1"/>
    </xf>
    <xf numFmtId="0" fontId="6" fillId="3" borderId="13" xfId="0" applyFont="1" applyFill="1" applyBorder="1" applyAlignment="1">
      <alignment horizontal="center" vertical="center" wrapText="1" shrinkToFit="1"/>
    </xf>
    <xf numFmtId="0" fontId="4" fillId="2" borderId="13"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61" fillId="0" borderId="13" xfId="0" applyFont="1" applyBorder="1" applyAlignment="1">
      <alignment horizontal="center" vertical="center" shrinkToFit="1"/>
    </xf>
    <xf numFmtId="0" fontId="6" fillId="2" borderId="23" xfId="0" applyFont="1" applyFill="1" applyBorder="1" applyAlignment="1">
      <alignment horizontal="center" vertical="center" shrinkToFit="1"/>
    </xf>
    <xf numFmtId="0" fontId="62" fillId="2" borderId="13" xfId="0" applyFont="1" applyFill="1" applyBorder="1" applyAlignment="1">
      <alignment horizontal="left" vertical="center" shrinkToFit="1"/>
    </xf>
    <xf numFmtId="0" fontId="36" fillId="0" borderId="13" xfId="0" applyFont="1" applyBorder="1" applyAlignment="1">
      <alignment horizontal="center" vertical="center" wrapText="1"/>
    </xf>
    <xf numFmtId="0" fontId="66" fillId="2" borderId="35" xfId="0" applyFont="1" applyFill="1" applyBorder="1" applyAlignment="1">
      <alignment horizontal="center" vertical="center" wrapText="1"/>
    </xf>
    <xf numFmtId="0" fontId="67" fillId="2" borderId="13" xfId="0" applyFont="1" applyFill="1" applyBorder="1" applyAlignment="1">
      <alignment horizontal="center" vertical="center" wrapText="1"/>
    </xf>
    <xf numFmtId="0" fontId="66" fillId="2" borderId="13" xfId="0" applyFont="1" applyFill="1" applyBorder="1" applyAlignment="1">
      <alignment horizontal="center" vertical="center" wrapText="1"/>
    </xf>
    <xf numFmtId="0" fontId="67" fillId="2" borderId="36" xfId="0" applyFont="1" applyFill="1" applyBorder="1" applyAlignment="1">
      <alignment horizontal="center" vertical="center" wrapText="1"/>
    </xf>
    <xf numFmtId="0" fontId="68" fillId="2" borderId="38" xfId="0" applyFont="1" applyFill="1" applyBorder="1" applyAlignment="1">
      <alignment horizontal="center" vertical="center" wrapText="1"/>
    </xf>
    <xf numFmtId="0" fontId="68" fillId="2" borderId="39" xfId="0" applyFont="1" applyFill="1" applyBorder="1" applyAlignment="1">
      <alignment horizontal="center" vertical="center" wrapText="1"/>
    </xf>
    <xf numFmtId="0" fontId="68" fillId="2" borderId="40" xfId="0" applyFont="1" applyFill="1" applyBorder="1" applyAlignment="1">
      <alignment horizontal="center" vertical="center" wrapText="1"/>
    </xf>
    <xf numFmtId="166" fontId="71" fillId="2" borderId="0" xfId="0" applyNumberFormat="1" applyFont="1" applyFill="1" applyAlignment="1">
      <alignment horizontal="center" shrinkToFit="1"/>
    </xf>
    <xf numFmtId="0" fontId="15" fillId="0" borderId="0" xfId="0" applyFont="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5" fillId="0" borderId="0" xfId="0" applyFont="1"/>
    <xf numFmtId="0" fontId="26" fillId="2" borderId="13" xfId="0" applyFont="1" applyFill="1" applyBorder="1" applyAlignment="1">
      <alignment horizontal="center" vertical="center" wrapText="1"/>
    </xf>
    <xf numFmtId="0" fontId="46" fillId="2" borderId="13" xfId="0" applyFont="1" applyFill="1" applyBorder="1" applyAlignment="1">
      <alignment horizontal="center" vertical="center"/>
    </xf>
    <xf numFmtId="0" fontId="74" fillId="2" borderId="13" xfId="0" applyFont="1" applyFill="1" applyBorder="1" applyAlignment="1">
      <alignment horizontal="center" vertical="center"/>
    </xf>
    <xf numFmtId="0" fontId="26" fillId="2" borderId="0" xfId="0" applyFont="1" applyFill="1"/>
    <xf numFmtId="0" fontId="20" fillId="2" borderId="28" xfId="0" applyFont="1" applyFill="1" applyBorder="1" applyAlignment="1">
      <alignment horizontal="center"/>
    </xf>
    <xf numFmtId="0" fontId="2" fillId="0" borderId="0" xfId="0" applyFont="1" applyBorder="1" applyAlignment="1">
      <alignment vertical="center"/>
    </xf>
    <xf numFmtId="0" fontId="51" fillId="2" borderId="13" xfId="0" applyFont="1" applyFill="1" applyBorder="1" applyAlignment="1">
      <alignment horizontal="center" vertical="center" wrapText="1"/>
    </xf>
    <xf numFmtId="0" fontId="7" fillId="2" borderId="0" xfId="0" applyFont="1" applyFill="1" applyAlignment="1">
      <alignment vertical="center"/>
    </xf>
    <xf numFmtId="0" fontId="7" fillId="0" borderId="0" xfId="0" applyFont="1" applyFill="1" applyAlignment="1">
      <alignment vertical="center"/>
    </xf>
    <xf numFmtId="0" fontId="7" fillId="2" borderId="38" xfId="0" applyFont="1" applyFill="1" applyBorder="1" applyAlignment="1">
      <alignment horizontal="center" vertical="center" wrapText="1"/>
    </xf>
    <xf numFmtId="0" fontId="7" fillId="2"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wrapText="1"/>
    </xf>
    <xf numFmtId="0" fontId="78" fillId="2" borderId="39" xfId="0" applyFont="1" applyFill="1" applyBorder="1" applyAlignment="1" applyProtection="1">
      <alignment horizontal="center" vertical="center" shrinkToFit="1"/>
      <protection locked="0"/>
    </xf>
    <xf numFmtId="0" fontId="52" fillId="2" borderId="35" xfId="0" applyFont="1" applyFill="1" applyBorder="1" applyAlignment="1">
      <alignment horizontal="center" vertical="center" shrinkToFit="1"/>
    </xf>
    <xf numFmtId="0" fontId="18" fillId="2" borderId="39" xfId="0" applyFont="1" applyFill="1" applyBorder="1" applyAlignment="1">
      <alignment horizontal="center" vertical="center" shrinkToFit="1"/>
    </xf>
    <xf numFmtId="0" fontId="19" fillId="0" borderId="0" xfId="0" applyFont="1" applyFill="1" applyAlignment="1">
      <alignment vertical="center"/>
    </xf>
    <xf numFmtId="0" fontId="46" fillId="2" borderId="0" xfId="0" applyFont="1" applyFill="1" applyAlignment="1">
      <alignment vertical="center"/>
    </xf>
    <xf numFmtId="0" fontId="19" fillId="2" borderId="13" xfId="0" applyFont="1" applyFill="1" applyBorder="1" applyAlignment="1">
      <alignment horizontal="center" vertical="center"/>
    </xf>
    <xf numFmtId="0" fontId="18" fillId="2" borderId="13" xfId="0" applyFont="1" applyFill="1" applyBorder="1" applyAlignment="1">
      <alignment horizontal="center" vertical="center" shrinkToFit="1"/>
    </xf>
    <xf numFmtId="0" fontId="74" fillId="2" borderId="23" xfId="0" applyFont="1" applyFill="1" applyBorder="1" applyAlignment="1">
      <alignment horizontal="center" vertical="center" textRotation="90" wrapText="1"/>
    </xf>
    <xf numFmtId="0" fontId="74" fillId="2" borderId="13" xfId="0" applyFont="1" applyFill="1" applyBorder="1" applyAlignment="1">
      <alignment vertical="center"/>
    </xf>
    <xf numFmtId="0" fontId="21" fillId="2" borderId="13" xfId="0" applyFont="1" applyFill="1" applyBorder="1" applyAlignment="1">
      <alignment horizontal="center" vertical="center"/>
    </xf>
    <xf numFmtId="0" fontId="81" fillId="0" borderId="0" xfId="0" applyFont="1"/>
    <xf numFmtId="0" fontId="83" fillId="2" borderId="13" xfId="0" applyFont="1" applyFill="1" applyBorder="1" applyAlignment="1">
      <alignment vertical="center" shrinkToFit="1"/>
    </xf>
    <xf numFmtId="0" fontId="84" fillId="2" borderId="13" xfId="0" applyFont="1" applyFill="1" applyBorder="1" applyAlignment="1">
      <alignment vertical="center" shrinkToFit="1"/>
    </xf>
    <xf numFmtId="0" fontId="84" fillId="2" borderId="13" xfId="0" applyFont="1" applyFill="1" applyBorder="1" applyAlignment="1">
      <alignment horizontal="center" vertical="center"/>
    </xf>
    <xf numFmtId="0" fontId="85" fillId="0" borderId="0" xfId="0" applyFont="1"/>
    <xf numFmtId="0" fontId="87" fillId="0" borderId="0" xfId="0" applyFont="1"/>
    <xf numFmtId="0" fontId="86"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34" fillId="2" borderId="13" xfId="0" applyFont="1" applyFill="1" applyBorder="1" applyAlignment="1">
      <alignment horizontal="center" vertical="center" wrapText="1"/>
    </xf>
    <xf numFmtId="0" fontId="31" fillId="2" borderId="0" xfId="0" applyFont="1" applyFill="1" applyAlignment="1">
      <alignment horizontal="center" wrapText="1"/>
    </xf>
    <xf numFmtId="0" fontId="31" fillId="2" borderId="0" xfId="0" applyFont="1" applyFill="1" applyAlignment="1">
      <alignment horizontal="center"/>
    </xf>
    <xf numFmtId="0" fontId="26" fillId="2" borderId="13" xfId="0" applyFont="1" applyFill="1" applyBorder="1" applyAlignment="1">
      <alignment horizontal="center" vertical="center" wrapText="1"/>
    </xf>
    <xf numFmtId="0" fontId="46" fillId="0" borderId="0" xfId="0" applyFont="1"/>
    <xf numFmtId="0" fontId="19" fillId="2" borderId="13" xfId="0" applyFont="1" applyFill="1" applyBorder="1" applyAlignment="1">
      <alignment horizontal="center"/>
    </xf>
    <xf numFmtId="0" fontId="25" fillId="2" borderId="13" xfId="0" applyFont="1" applyFill="1" applyBorder="1" applyAlignment="1">
      <alignment vertical="center" shrinkToFit="1"/>
    </xf>
    <xf numFmtId="0" fontId="60" fillId="2" borderId="13" xfId="0" applyFont="1" applyFill="1" applyBorder="1" applyAlignment="1">
      <alignment horizontal="center"/>
    </xf>
    <xf numFmtId="0" fontId="27" fillId="2" borderId="13" xfId="0" applyFont="1" applyFill="1" applyBorder="1" applyAlignment="1">
      <alignment vertical="center" textRotation="90" wrapText="1"/>
    </xf>
    <xf numFmtId="0" fontId="27" fillId="2" borderId="13" xfId="0" applyFont="1" applyFill="1" applyBorder="1" applyAlignment="1">
      <alignment horizontal="center" vertical="center" textRotation="90" wrapText="1"/>
    </xf>
    <xf numFmtId="0" fontId="27" fillId="2" borderId="13" xfId="0" applyFont="1" applyFill="1" applyBorder="1"/>
    <xf numFmtId="0" fontId="18" fillId="2" borderId="13" xfId="0" applyFont="1" applyFill="1" applyBorder="1"/>
    <xf numFmtId="0" fontId="18" fillId="2" borderId="13" xfId="0" applyFont="1" applyFill="1" applyBorder="1" applyAlignment="1">
      <alignment horizontal="center"/>
    </xf>
    <xf numFmtId="0" fontId="27" fillId="2" borderId="13" xfId="0" quotePrefix="1" applyFont="1" applyFill="1" applyBorder="1" applyAlignment="1">
      <alignment horizontal="center"/>
    </xf>
    <xf numFmtId="0" fontId="3" fillId="0" borderId="0" xfId="0" applyFont="1" applyAlignment="1">
      <alignment horizontal="center" vertical="center" wrapText="1"/>
    </xf>
    <xf numFmtId="0" fontId="34" fillId="2" borderId="18" xfId="0" applyFont="1" applyFill="1" applyBorder="1" applyAlignment="1">
      <alignment horizontal="center" vertical="center" wrapText="1"/>
    </xf>
    <xf numFmtId="0" fontId="34" fillId="2" borderId="13" xfId="0" applyFont="1" applyFill="1" applyBorder="1" applyAlignment="1">
      <alignment horizontal="center"/>
    </xf>
    <xf numFmtId="0" fontId="34" fillId="2" borderId="18" xfId="0" applyFont="1" applyFill="1" applyBorder="1" applyAlignment="1">
      <alignment horizontal="center"/>
    </xf>
    <xf numFmtId="0" fontId="19" fillId="2" borderId="13" xfId="0" applyFont="1" applyFill="1" applyBorder="1"/>
    <xf numFmtId="0" fontId="46" fillId="2" borderId="13" xfId="0" applyFont="1" applyFill="1" applyBorder="1"/>
    <xf numFmtId="0" fontId="18" fillId="2" borderId="13" xfId="0" applyFont="1" applyFill="1" applyBorder="1" applyAlignment="1">
      <alignment vertical="center" shrinkToFit="1"/>
    </xf>
    <xf numFmtId="0" fontId="60" fillId="2" borderId="13" xfId="0" applyFont="1" applyFill="1" applyBorder="1" applyAlignment="1">
      <alignment horizontal="right" vertical="center"/>
    </xf>
    <xf numFmtId="0" fontId="18" fillId="2" borderId="13" xfId="0" applyFont="1" applyFill="1" applyBorder="1" applyAlignment="1">
      <alignment horizontal="center" vertical="center"/>
    </xf>
    <xf numFmtId="0" fontId="93" fillId="5" borderId="35" xfId="0" applyFont="1" applyFill="1" applyBorder="1" applyAlignment="1">
      <alignment horizontal="center" vertical="center" wrapText="1"/>
    </xf>
    <xf numFmtId="0" fontId="93" fillId="5" borderId="13" xfId="0" applyFont="1" applyFill="1" applyBorder="1" applyAlignment="1">
      <alignment horizontal="center" vertical="center" wrapText="1"/>
    </xf>
    <xf numFmtId="0" fontId="93" fillId="5" borderId="36" xfId="0" applyFont="1" applyFill="1" applyBorder="1" applyAlignment="1">
      <alignment horizontal="center" vertical="center" wrapText="1"/>
    </xf>
    <xf numFmtId="0" fontId="94" fillId="5" borderId="13" xfId="0" applyFont="1" applyFill="1" applyBorder="1" applyAlignment="1">
      <alignment horizontal="center" vertical="center" wrapText="1"/>
    </xf>
    <xf numFmtId="0" fontId="94" fillId="5" borderId="18" xfId="0" applyFont="1" applyFill="1" applyBorder="1" applyAlignment="1">
      <alignment horizontal="center" vertical="center" wrapText="1"/>
    </xf>
    <xf numFmtId="0" fontId="94" fillId="5" borderId="18" xfId="0" applyFont="1" applyFill="1" applyBorder="1" applyAlignment="1">
      <alignment horizontal="center" vertical="center" shrinkToFit="1"/>
    </xf>
    <xf numFmtId="0" fontId="94" fillId="5" borderId="5" xfId="0" applyFont="1" applyFill="1" applyBorder="1" applyAlignment="1">
      <alignment horizontal="center" vertical="center" shrinkToFit="1"/>
    </xf>
    <xf numFmtId="0" fontId="94" fillId="5" borderId="19" xfId="0" applyFont="1" applyFill="1" applyBorder="1" applyAlignment="1">
      <alignment horizontal="center" vertical="center" shrinkToFit="1"/>
    </xf>
    <xf numFmtId="0" fontId="94" fillId="5" borderId="13" xfId="0" applyFont="1" applyFill="1" applyBorder="1" applyAlignment="1">
      <alignment horizontal="left" vertical="center" wrapText="1"/>
    </xf>
    <xf numFmtId="0" fontId="94" fillId="5" borderId="36" xfId="0" applyFont="1" applyFill="1" applyBorder="1" applyAlignment="1">
      <alignment horizontal="left" vertical="center" wrapText="1"/>
    </xf>
    <xf numFmtId="0" fontId="94" fillId="5" borderId="26" xfId="0" applyFont="1" applyFill="1" applyBorder="1" applyAlignment="1">
      <alignment horizontal="center" vertical="center" wrapText="1"/>
    </xf>
    <xf numFmtId="0" fontId="94" fillId="5" borderId="26" xfId="0" applyFont="1" applyFill="1" applyBorder="1" applyAlignment="1">
      <alignment horizontal="left" vertical="center" wrapText="1"/>
    </xf>
    <xf numFmtId="0" fontId="94" fillId="5" borderId="50" xfId="0" applyFont="1" applyFill="1" applyBorder="1" applyAlignment="1">
      <alignment horizontal="left" vertical="center" wrapText="1"/>
    </xf>
    <xf numFmtId="0" fontId="94" fillId="5" borderId="54" xfId="0" applyFont="1" applyFill="1" applyBorder="1" applyAlignment="1">
      <alignment horizontal="center" vertical="center" shrinkToFit="1"/>
    </xf>
    <xf numFmtId="0" fontId="94" fillId="5" borderId="52" xfId="0" applyFont="1" applyFill="1" applyBorder="1" applyAlignment="1">
      <alignment horizontal="center" vertical="center" shrinkToFit="1"/>
    </xf>
    <xf numFmtId="0" fontId="95" fillId="5" borderId="52" xfId="0" applyFont="1" applyFill="1" applyBorder="1" applyAlignment="1">
      <alignment horizontal="center" vertical="center" shrinkToFit="1"/>
    </xf>
    <xf numFmtId="0" fontId="95" fillId="5" borderId="53" xfId="0" applyFont="1" applyFill="1" applyBorder="1" applyAlignment="1">
      <alignment horizontal="center" vertical="center" shrinkToFit="1"/>
    </xf>
    <xf numFmtId="0" fontId="95" fillId="5" borderId="54" xfId="0" applyFont="1" applyFill="1" applyBorder="1" applyAlignment="1">
      <alignment horizontal="center" vertical="center" shrinkToFit="1"/>
    </xf>
    <xf numFmtId="0" fontId="92" fillId="5" borderId="55" xfId="0" applyFont="1" applyFill="1" applyBorder="1" applyAlignment="1">
      <alignment horizontal="left" vertical="center" wrapText="1"/>
    </xf>
    <xf numFmtId="0" fontId="92" fillId="5" borderId="56" xfId="0" applyFont="1" applyFill="1" applyBorder="1" applyAlignment="1">
      <alignment horizontal="left" vertical="center" wrapText="1"/>
    </xf>
    <xf numFmtId="0" fontId="94" fillId="5" borderId="54" xfId="0" applyFont="1" applyFill="1" applyBorder="1" applyAlignment="1">
      <alignment horizontal="center" vertical="center" wrapText="1"/>
    </xf>
    <xf numFmtId="0" fontId="94" fillId="5" borderId="52" xfId="0" applyFont="1" applyFill="1" applyBorder="1" applyAlignment="1">
      <alignment horizontal="center" vertical="center" wrapText="1"/>
    </xf>
    <xf numFmtId="0" fontId="95" fillId="5" borderId="52" xfId="0" applyFont="1" applyFill="1" applyBorder="1" applyAlignment="1">
      <alignment horizontal="center" vertical="center" wrapText="1"/>
    </xf>
    <xf numFmtId="0" fontId="95" fillId="5" borderId="53" xfId="0" applyFont="1" applyFill="1" applyBorder="1" applyAlignment="1">
      <alignment horizontal="center" vertical="center" wrapText="1"/>
    </xf>
    <xf numFmtId="0" fontId="95" fillId="5" borderId="54" xfId="0" applyFont="1" applyFill="1" applyBorder="1" applyAlignment="1">
      <alignment horizontal="center" vertical="center" wrapText="1"/>
    </xf>
    <xf numFmtId="0" fontId="94" fillId="5" borderId="19" xfId="0" applyFont="1" applyFill="1" applyBorder="1" applyAlignment="1">
      <alignment horizontal="right" vertical="center" shrinkToFit="1"/>
    </xf>
    <xf numFmtId="0" fontId="34" fillId="5" borderId="13" xfId="0" applyFont="1" applyFill="1" applyBorder="1" applyAlignment="1">
      <alignment horizontal="center" vertical="center" wrapText="1"/>
    </xf>
    <xf numFmtId="0" fontId="34" fillId="5" borderId="36" xfId="0" applyFont="1" applyFill="1" applyBorder="1" applyAlignment="1">
      <alignment horizontal="center" vertical="center" wrapText="1"/>
    </xf>
    <xf numFmtId="0" fontId="34" fillId="5" borderId="26" xfId="0" applyFont="1" applyFill="1" applyBorder="1" applyAlignment="1">
      <alignment horizontal="center" vertical="center" wrapText="1"/>
    </xf>
    <xf numFmtId="0" fontId="26" fillId="2" borderId="0" xfId="0" applyFont="1" applyFill="1" applyAlignment="1"/>
    <xf numFmtId="177" fontId="19" fillId="0" borderId="13" xfId="0" applyNumberFormat="1" applyFont="1" applyFill="1" applyBorder="1" applyAlignment="1">
      <alignment horizontal="right" vertical="center" wrapText="1"/>
    </xf>
    <xf numFmtId="0" fontId="60" fillId="0" borderId="13" xfId="0" applyNumberFormat="1" applyFont="1" applyFill="1" applyBorder="1" applyAlignment="1">
      <alignment horizontal="center" vertical="center" wrapText="1"/>
    </xf>
    <xf numFmtId="0" fontId="36" fillId="2" borderId="13" xfId="0" applyNumberFormat="1" applyFont="1" applyFill="1" applyBorder="1" applyAlignment="1">
      <alignment horizontal="center" vertical="center" wrapText="1"/>
    </xf>
    <xf numFmtId="0" fontId="46" fillId="0" borderId="0" xfId="0" applyFont="1" applyFill="1" applyAlignment="1">
      <alignment vertical="center"/>
    </xf>
    <xf numFmtId="0" fontId="46" fillId="2" borderId="0" xfId="0" applyFont="1" applyFill="1" applyAlignment="1">
      <alignment horizontal="center" vertical="center"/>
    </xf>
    <xf numFmtId="0" fontId="34" fillId="2" borderId="13" xfId="0" applyFont="1" applyFill="1" applyBorder="1" applyAlignment="1">
      <alignment horizontal="center" vertical="center" textRotation="90" wrapText="1"/>
    </xf>
    <xf numFmtId="0" fontId="61" fillId="2" borderId="0" xfId="0" applyFont="1" applyFill="1"/>
    <xf numFmtId="0" fontId="61" fillId="0" borderId="0" xfId="0" applyFont="1"/>
    <xf numFmtId="0" fontId="99" fillId="5" borderId="0" xfId="0" applyFont="1" applyFill="1" applyBorder="1" applyAlignment="1">
      <alignment horizontal="center" vertical="center" shrinkToFit="1"/>
    </xf>
    <xf numFmtId="0" fontId="99" fillId="5" borderId="0" xfId="0" applyFont="1" applyFill="1" applyBorder="1" applyAlignment="1">
      <alignment horizontal="center" vertical="center" wrapText="1"/>
    </xf>
    <xf numFmtId="0" fontId="99" fillId="5" borderId="0" xfId="0" applyFont="1" applyFill="1" applyBorder="1" applyAlignment="1">
      <alignment horizontal="center" vertical="center"/>
    </xf>
    <xf numFmtId="0" fontId="99" fillId="9" borderId="13" xfId="0" applyFont="1" applyFill="1" applyBorder="1" applyAlignment="1">
      <alignment horizontal="center" vertical="center" shrinkToFit="1"/>
    </xf>
    <xf numFmtId="0" fontId="99" fillId="6" borderId="13" xfId="0" applyFont="1" applyFill="1" applyBorder="1" applyAlignment="1">
      <alignment horizontal="center" vertical="center" shrinkToFit="1"/>
    </xf>
    <xf numFmtId="0" fontId="25" fillId="2" borderId="13" xfId="0" applyFont="1" applyFill="1" applyBorder="1" applyAlignment="1">
      <alignment horizontal="center" vertical="center" wrapText="1" shrinkToFit="1"/>
    </xf>
    <xf numFmtId="0" fontId="61" fillId="2" borderId="13" xfId="0" applyFont="1" applyFill="1" applyBorder="1" applyAlignment="1">
      <alignment horizontal="center" vertical="center"/>
    </xf>
    <xf numFmtId="0" fontId="28" fillId="2" borderId="13" xfId="0" applyFont="1" applyFill="1" applyBorder="1" applyAlignment="1">
      <alignment horizontal="center" vertical="center" shrinkToFit="1"/>
    </xf>
    <xf numFmtId="0" fontId="101" fillId="0" borderId="0" xfId="0" applyFont="1"/>
    <xf numFmtId="0" fontId="102" fillId="0" borderId="0" xfId="0" applyFont="1"/>
    <xf numFmtId="0" fontId="103" fillId="5" borderId="0" xfId="0" applyFont="1" applyFill="1" applyBorder="1" applyAlignment="1">
      <alignment horizontal="center" vertical="center" shrinkToFit="1"/>
    </xf>
    <xf numFmtId="0" fontId="103" fillId="5" borderId="0" xfId="0" applyFont="1" applyFill="1" applyBorder="1" applyAlignment="1">
      <alignment horizontal="center" vertical="center" wrapText="1"/>
    </xf>
    <xf numFmtId="0" fontId="103" fillId="5" borderId="0" xfId="0" applyFont="1" applyFill="1" applyBorder="1" applyAlignment="1">
      <alignment horizontal="center" vertical="center"/>
    </xf>
    <xf numFmtId="0" fontId="103" fillId="9" borderId="13" xfId="0" applyFont="1" applyFill="1" applyBorder="1" applyAlignment="1">
      <alignment horizontal="center" vertical="center" shrinkToFit="1"/>
    </xf>
    <xf numFmtId="0" fontId="103" fillId="6" borderId="13" xfId="0" applyFont="1" applyFill="1" applyBorder="1" applyAlignment="1">
      <alignment horizontal="center" vertical="center" shrinkToFit="1"/>
    </xf>
    <xf numFmtId="0" fontId="104" fillId="0" borderId="0" xfId="0" applyFont="1"/>
    <xf numFmtId="0" fontId="106" fillId="0" borderId="0" xfId="0" applyFont="1" applyFill="1" applyAlignment="1">
      <alignment vertical="center"/>
    </xf>
    <xf numFmtId="0" fontId="97" fillId="0" borderId="0" xfId="0" applyFont="1" applyFill="1" applyAlignment="1">
      <alignment horizontal="center" vertical="center"/>
    </xf>
    <xf numFmtId="0" fontId="107" fillId="0" borderId="0" xfId="0" applyFont="1" applyFill="1" applyAlignment="1">
      <alignment horizontal="center" vertical="center"/>
    </xf>
    <xf numFmtId="0" fontId="98" fillId="0" borderId="0" xfId="0" applyFont="1" applyFill="1" applyAlignment="1">
      <alignment vertical="center" wrapText="1"/>
    </xf>
    <xf numFmtId="0" fontId="98" fillId="0" borderId="0" xfId="0" applyFont="1" applyFill="1" applyAlignment="1">
      <alignment vertical="center"/>
    </xf>
    <xf numFmtId="0" fontId="66" fillId="2" borderId="19" xfId="0" applyFont="1" applyFill="1" applyBorder="1" applyAlignment="1">
      <alignment horizontal="right" vertical="center"/>
    </xf>
    <xf numFmtId="0" fontId="67" fillId="2" borderId="13" xfId="0" applyFont="1" applyFill="1" applyBorder="1" applyAlignment="1">
      <alignment horizontal="center" vertical="center"/>
    </xf>
    <xf numFmtId="0" fontId="66" fillId="2" borderId="13" xfId="0" applyFont="1" applyFill="1" applyBorder="1" applyAlignment="1">
      <alignment horizontal="center" vertical="center"/>
    </xf>
    <xf numFmtId="0" fontId="108" fillId="2" borderId="0" xfId="0" applyFont="1" applyFill="1" applyAlignment="1">
      <alignment vertical="center"/>
    </xf>
    <xf numFmtId="0" fontId="110" fillId="2" borderId="0" xfId="0" applyFont="1" applyFill="1" applyAlignment="1">
      <alignment vertical="center" wrapText="1"/>
    </xf>
    <xf numFmtId="0" fontId="110" fillId="2" borderId="13" xfId="0" applyFont="1" applyFill="1" applyBorder="1" applyAlignment="1">
      <alignment horizontal="center" vertical="center" wrapText="1"/>
    </xf>
    <xf numFmtId="0" fontId="109" fillId="2" borderId="18" xfId="0" applyFont="1" applyFill="1" applyBorder="1" applyAlignment="1">
      <alignment horizontal="right" vertical="top" shrinkToFit="1"/>
    </xf>
    <xf numFmtId="0" fontId="113" fillId="2" borderId="19" xfId="0" applyFont="1" applyFill="1" applyBorder="1" applyAlignment="1">
      <alignment vertical="top" wrapText="1" shrinkToFit="1"/>
    </xf>
    <xf numFmtId="0" fontId="110" fillId="2" borderId="19" xfId="0" applyFont="1" applyFill="1" applyBorder="1" applyAlignment="1">
      <alignment vertical="top" wrapText="1" shrinkToFit="1"/>
    </xf>
    <xf numFmtId="0" fontId="109" fillId="2" borderId="18" xfId="0" applyFont="1" applyFill="1" applyBorder="1" applyAlignment="1">
      <alignment horizontal="center" vertical="top" shrinkToFit="1"/>
    </xf>
    <xf numFmtId="0" fontId="110" fillId="2" borderId="19" xfId="0" quotePrefix="1" applyFont="1" applyFill="1" applyBorder="1" applyAlignment="1">
      <alignment vertical="top" wrapText="1" shrinkToFit="1"/>
    </xf>
    <xf numFmtId="0" fontId="92" fillId="2" borderId="0" xfId="0" applyFont="1" applyFill="1" applyAlignment="1">
      <alignment vertical="center"/>
    </xf>
    <xf numFmtId="0" fontId="31" fillId="0" borderId="0" xfId="0" applyFont="1"/>
    <xf numFmtId="0" fontId="31" fillId="2" borderId="0" xfId="0" applyFont="1" applyFill="1"/>
    <xf numFmtId="165" fontId="89" fillId="2" borderId="0" xfId="0" applyNumberFormat="1" applyFont="1" applyFill="1" applyAlignment="1">
      <alignment shrinkToFit="1"/>
    </xf>
    <xf numFmtId="0" fontId="0" fillId="0" borderId="0" xfId="0"/>
    <xf numFmtId="0" fontId="26" fillId="0" borderId="13"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13" xfId="0" applyBorder="1"/>
    <xf numFmtId="0" fontId="60" fillId="0" borderId="13" xfId="0" applyFont="1" applyBorder="1" applyAlignment="1">
      <alignment horizontal="center" vertical="center" wrapText="1"/>
    </xf>
    <xf numFmtId="0" fontId="0" fillId="0" borderId="13" xfId="0" applyBorder="1" applyAlignment="1">
      <alignment horizontal="center" vertical="center"/>
    </xf>
    <xf numFmtId="0" fontId="10" fillId="0" borderId="13" xfId="0" applyFont="1" applyBorder="1"/>
    <xf numFmtId="0" fontId="117" fillId="0" borderId="13" xfId="0" applyFont="1" applyBorder="1" applyAlignment="1">
      <alignment horizontal="center" vertical="center"/>
    </xf>
    <xf numFmtId="0" fontId="0" fillId="0" borderId="13" xfId="0" applyBorder="1" applyAlignment="1">
      <alignment horizontal="center" vertical="center" wrapText="1"/>
    </xf>
    <xf numFmtId="0" fontId="20" fillId="2" borderId="0" xfId="0" applyFont="1" applyFill="1" applyAlignment="1">
      <alignment vertical="center" shrinkToFit="1"/>
    </xf>
    <xf numFmtId="0" fontId="25" fillId="2" borderId="0" xfId="0" applyFont="1" applyFill="1" applyBorder="1" applyAlignment="1">
      <alignment vertical="center"/>
    </xf>
    <xf numFmtId="0" fontId="119" fillId="0" borderId="13" xfId="0" applyFont="1" applyBorder="1" applyAlignment="1">
      <alignment horizontal="center" vertical="center"/>
    </xf>
    <xf numFmtId="0" fontId="119" fillId="0" borderId="13" xfId="0" applyFont="1" applyFill="1" applyBorder="1" applyAlignment="1">
      <alignment horizontal="center" vertical="center" wrapText="1"/>
    </xf>
    <xf numFmtId="0" fontId="122" fillId="0" borderId="0" xfId="0" applyFont="1" applyAlignment="1">
      <alignment horizontal="center"/>
    </xf>
    <xf numFmtId="0" fontId="122" fillId="0" borderId="26" xfId="0" applyFont="1" applyBorder="1" applyAlignment="1">
      <alignment horizontal="center" vertical="center" wrapText="1"/>
    </xf>
    <xf numFmtId="0" fontId="0" fillId="0" borderId="0" xfId="0" applyAlignment="1">
      <alignment vertical="center" wrapText="1"/>
    </xf>
    <xf numFmtId="0" fontId="122" fillId="0" borderId="13" xfId="0" applyFont="1" applyBorder="1" applyAlignment="1">
      <alignment horizontal="center" vertical="center" wrapText="1"/>
    </xf>
    <xf numFmtId="0" fontId="122" fillId="0" borderId="13" xfId="0" applyFont="1" applyBorder="1" applyAlignment="1">
      <alignment vertical="center" wrapText="1"/>
    </xf>
    <xf numFmtId="0" fontId="122" fillId="0" borderId="0" xfId="0" applyFont="1" applyAlignment="1">
      <alignment vertical="center" wrapText="1"/>
    </xf>
    <xf numFmtId="0" fontId="124" fillId="0" borderId="13" xfId="0" applyFont="1" applyBorder="1" applyAlignment="1">
      <alignment horizontal="center" vertical="center" wrapText="1"/>
    </xf>
    <xf numFmtId="0" fontId="118" fillId="0" borderId="13" xfId="0" applyFont="1" applyBorder="1" applyAlignment="1">
      <alignment horizontal="center" vertical="center" wrapText="1"/>
    </xf>
    <xf numFmtId="0" fontId="0" fillId="0" borderId="0" xfId="0" applyAlignment="1"/>
    <xf numFmtId="0" fontId="53" fillId="0" borderId="13" xfId="0" applyFont="1" applyBorder="1" applyAlignment="1">
      <alignment horizontal="center" vertical="center" wrapText="1"/>
    </xf>
    <xf numFmtId="0" fontId="53" fillId="0" borderId="0" xfId="0" applyFont="1" applyAlignment="1">
      <alignment vertical="center" wrapText="1"/>
    </xf>
    <xf numFmtId="0" fontId="34" fillId="0" borderId="0" xfId="0" applyFont="1" applyAlignment="1">
      <alignment horizontal="center"/>
    </xf>
    <xf numFmtId="0" fontId="0" fillId="0" borderId="0" xfId="0" applyAlignment="1">
      <alignment wrapText="1"/>
    </xf>
    <xf numFmtId="0" fontId="118" fillId="0" borderId="13" xfId="0" applyFont="1" applyBorder="1" applyAlignment="1">
      <alignment horizontal="center" vertical="center" wrapText="1"/>
    </xf>
    <xf numFmtId="0" fontId="34" fillId="2" borderId="13" xfId="0" applyFont="1" applyFill="1" applyBorder="1" applyAlignment="1">
      <alignment horizontal="center" vertical="center" textRotation="90" wrapText="1"/>
    </xf>
    <xf numFmtId="0" fontId="22" fillId="0" borderId="0" xfId="0" applyFont="1" applyAlignment="1">
      <alignment horizontal="center" vertical="center"/>
    </xf>
    <xf numFmtId="0" fontId="113" fillId="0" borderId="59" xfId="0" applyFont="1" applyBorder="1" applyAlignment="1">
      <alignment horizontal="center" vertical="center"/>
    </xf>
    <xf numFmtId="0" fontId="113" fillId="0" borderId="59" xfId="0" applyFont="1" applyBorder="1" applyAlignment="1">
      <alignment vertical="center"/>
    </xf>
    <xf numFmtId="0" fontId="32" fillId="0" borderId="0" xfId="1" applyFont="1" applyBorder="1" applyAlignment="1">
      <alignment horizontal="center" vertical="center"/>
    </xf>
    <xf numFmtId="0" fontId="26" fillId="0" borderId="63" xfId="1" applyFont="1" applyBorder="1" applyAlignment="1">
      <alignment horizontal="center" vertical="center"/>
    </xf>
    <xf numFmtId="0" fontId="26" fillId="0" borderId="0" xfId="1" applyFont="1" applyBorder="1" applyAlignment="1">
      <alignment horizontal="center" vertical="center"/>
    </xf>
    <xf numFmtId="0" fontId="26" fillId="0" borderId="0" xfId="1" applyFont="1" applyBorder="1" applyAlignment="1">
      <alignment vertical="center"/>
    </xf>
    <xf numFmtId="0" fontId="0" fillId="0" borderId="0" xfId="0" applyAlignment="1">
      <alignment horizontal="center" vertical="center"/>
    </xf>
    <xf numFmtId="0" fontId="36" fillId="5" borderId="25" xfId="0" applyFont="1" applyFill="1" applyBorder="1" applyAlignment="1">
      <alignment horizontal="right"/>
    </xf>
    <xf numFmtId="0" fontId="2" fillId="0" borderId="0" xfId="0" applyFont="1" applyFill="1" applyBorder="1" applyAlignment="1">
      <alignment vertical="center"/>
    </xf>
    <xf numFmtId="0" fontId="34" fillId="0" borderId="71" xfId="0" applyFont="1" applyBorder="1" applyAlignment="1">
      <alignment horizontal="center" vertical="center" wrapText="1"/>
    </xf>
    <xf numFmtId="0" fontId="26" fillId="0" borderId="71" xfId="0" applyFont="1" applyBorder="1" applyAlignment="1">
      <alignment horizontal="center" vertical="center"/>
    </xf>
    <xf numFmtId="0" fontId="34" fillId="0" borderId="23" xfId="0" applyFont="1" applyBorder="1" applyAlignment="1">
      <alignment horizontal="center" vertical="center" wrapText="1"/>
    </xf>
    <xf numFmtId="0" fontId="142" fillId="0" borderId="71" xfId="0" applyFont="1" applyBorder="1" applyAlignment="1">
      <alignment horizontal="center" vertical="center" wrapText="1"/>
    </xf>
    <xf numFmtId="0" fontId="113" fillId="0" borderId="73" xfId="0" applyFont="1" applyBorder="1" applyAlignment="1">
      <alignment horizontal="center" vertical="center" wrapText="1"/>
    </xf>
    <xf numFmtId="0" fontId="26" fillId="2" borderId="68" xfId="0" applyFont="1" applyFill="1" applyBorder="1" applyAlignment="1">
      <alignment horizontal="center" vertical="center"/>
    </xf>
    <xf numFmtId="0" fontId="46" fillId="2" borderId="68" xfId="0" applyFont="1" applyFill="1" applyBorder="1" applyAlignment="1">
      <alignment horizontal="center" vertical="center"/>
    </xf>
    <xf numFmtId="0" fontId="152" fillId="0" borderId="0" xfId="0" applyFont="1"/>
    <xf numFmtId="0" fontId="113" fillId="0" borderId="59" xfId="0" applyFont="1" applyBorder="1" applyAlignment="1">
      <alignment vertical="center"/>
    </xf>
    <xf numFmtId="0" fontId="20" fillId="2" borderId="0" xfId="0" applyFont="1" applyFill="1" applyAlignment="1">
      <alignment horizontal="center" vertical="center"/>
    </xf>
    <xf numFmtId="0" fontId="20" fillId="2" borderId="0" xfId="0" applyFont="1" applyFill="1" applyAlignment="1">
      <alignment vertical="center"/>
    </xf>
    <xf numFmtId="0" fontId="25" fillId="2" borderId="73" xfId="0" applyFont="1" applyFill="1" applyBorder="1" applyAlignment="1">
      <alignment horizontal="center" vertical="center" wrapText="1"/>
    </xf>
    <xf numFmtId="0" fontId="51" fillId="2" borderId="73" xfId="0" applyFont="1" applyFill="1" applyBorder="1" applyAlignment="1">
      <alignment horizontal="center" vertical="center" wrapText="1"/>
    </xf>
    <xf numFmtId="0" fontId="25" fillId="2" borderId="73" xfId="0" applyFont="1" applyFill="1" applyBorder="1" applyAlignment="1">
      <alignment horizontal="center" vertical="center"/>
    </xf>
    <xf numFmtId="0" fontId="154" fillId="0" borderId="73" xfId="0" applyFont="1" applyBorder="1" applyAlignment="1">
      <alignment vertical="top" wrapText="1"/>
    </xf>
    <xf numFmtId="0" fontId="33" fillId="2" borderId="73" xfId="0" applyFont="1" applyFill="1" applyBorder="1" applyAlignment="1">
      <alignment horizontal="center" vertical="center"/>
    </xf>
    <xf numFmtId="0" fontId="155" fillId="0" borderId="73" xfId="0" applyFont="1" applyBorder="1" applyAlignment="1">
      <alignment vertical="top" wrapText="1"/>
    </xf>
    <xf numFmtId="0" fontId="36" fillId="0" borderId="73" xfId="0" applyFont="1" applyBorder="1"/>
    <xf numFmtId="0" fontId="19" fillId="2" borderId="73" xfId="0" applyFont="1" applyFill="1" applyBorder="1" applyAlignment="1">
      <alignment horizontal="center"/>
    </xf>
    <xf numFmtId="0" fontId="154" fillId="0" borderId="73" xfId="0" applyFont="1" applyBorder="1" applyAlignment="1">
      <alignment horizontal="left" wrapText="1"/>
    </xf>
    <xf numFmtId="0" fontId="153" fillId="0" borderId="13" xfId="0" applyFont="1" applyBorder="1" applyAlignment="1">
      <alignment horizontal="center" vertical="center" wrapText="1"/>
    </xf>
    <xf numFmtId="0" fontId="36" fillId="5" borderId="25" xfId="0" applyFont="1" applyFill="1" applyBorder="1" applyAlignment="1">
      <alignment horizontal="left" vertical="center"/>
    </xf>
    <xf numFmtId="0" fontId="156" fillId="0" borderId="73" xfId="0" applyFont="1" applyBorder="1" applyAlignment="1">
      <alignment vertical="top" wrapText="1"/>
    </xf>
    <xf numFmtId="0" fontId="157" fillId="0" borderId="73" xfId="0" applyFont="1" applyBorder="1" applyAlignment="1">
      <alignment vertical="top" wrapText="1"/>
    </xf>
    <xf numFmtId="0" fontId="158" fillId="2" borderId="73" xfId="0" applyFont="1" applyFill="1" applyBorder="1" applyAlignment="1">
      <alignment horizontal="center" vertical="center" wrapText="1"/>
    </xf>
    <xf numFmtId="0" fontId="139" fillId="2" borderId="73" xfId="0" applyFont="1" applyFill="1" applyBorder="1" applyAlignment="1">
      <alignment horizontal="center" vertical="center" wrapText="1"/>
    </xf>
    <xf numFmtId="0" fontId="159" fillId="2" borderId="0" xfId="0" applyFont="1" applyFill="1" applyAlignment="1">
      <alignment horizontal="center" vertical="center"/>
    </xf>
    <xf numFmtId="0" fontId="19" fillId="2" borderId="0" xfId="0" applyFont="1" applyFill="1" applyAlignment="1">
      <alignment horizontal="center"/>
    </xf>
    <xf numFmtId="0" fontId="102" fillId="0" borderId="0" xfId="0" applyFont="1" applyAlignment="1">
      <alignment horizontal="center"/>
    </xf>
    <xf numFmtId="0" fontId="118" fillId="0" borderId="13" xfId="0" applyFont="1" applyBorder="1" applyAlignment="1">
      <alignment horizontal="center" vertical="center" wrapText="1"/>
    </xf>
    <xf numFmtId="0" fontId="52" fillId="2" borderId="35" xfId="0" applyFont="1" applyFill="1" applyBorder="1" applyAlignment="1">
      <alignment horizontal="center" vertical="center" shrinkToFit="1"/>
    </xf>
    <xf numFmtId="0" fontId="61" fillId="2" borderId="74" xfId="0" applyFont="1" applyFill="1" applyBorder="1" applyAlignment="1">
      <alignment horizontal="center" vertical="center"/>
    </xf>
    <xf numFmtId="0" fontId="49" fillId="0" borderId="79" xfId="0" applyFont="1" applyFill="1" applyBorder="1" applyAlignment="1">
      <alignment horizontal="center" vertical="center" wrapText="1"/>
    </xf>
    <xf numFmtId="0" fontId="46" fillId="0" borderId="80" xfId="0" applyFont="1" applyFill="1" applyBorder="1" applyAlignment="1">
      <alignment horizontal="center"/>
    </xf>
    <xf numFmtId="0" fontId="82" fillId="2" borderId="0" xfId="0" applyFont="1" applyFill="1" applyAlignment="1">
      <alignment vertical="center"/>
    </xf>
    <xf numFmtId="0" fontId="162" fillId="0" borderId="0" xfId="0" applyFont="1"/>
    <xf numFmtId="0" fontId="164" fillId="0" borderId="0" xfId="0" applyFont="1"/>
    <xf numFmtId="0" fontId="169" fillId="0" borderId="0" xfId="0" applyFont="1"/>
    <xf numFmtId="0" fontId="25" fillId="2" borderId="59" xfId="0" applyFont="1" applyFill="1" applyBorder="1" applyAlignment="1">
      <alignment horizontal="center" vertical="center"/>
    </xf>
    <xf numFmtId="0" fontId="84" fillId="2" borderId="13" xfId="0" applyFont="1" applyFill="1" applyBorder="1" applyAlignment="1">
      <alignment horizontal="center" vertical="center" wrapText="1"/>
    </xf>
    <xf numFmtId="0" fontId="0" fillId="0" borderId="88" xfId="0" applyBorder="1"/>
    <xf numFmtId="0" fontId="0" fillId="0" borderId="0" xfId="0" applyBorder="1"/>
    <xf numFmtId="0" fontId="0" fillId="0" borderId="89" xfId="0" applyBorder="1"/>
    <xf numFmtId="0" fontId="0" fillId="0" borderId="83" xfId="0" applyBorder="1"/>
    <xf numFmtId="0" fontId="0" fillId="0" borderId="29" xfId="0" applyBorder="1"/>
    <xf numFmtId="0" fontId="0" fillId="0" borderId="84" xfId="0" applyBorder="1"/>
    <xf numFmtId="0" fontId="49" fillId="0" borderId="0" xfId="0" applyFont="1" applyAlignment="1">
      <alignment horizontal="center" vertical="center"/>
    </xf>
    <xf numFmtId="0" fontId="25" fillId="2" borderId="74" xfId="0" applyFont="1" applyFill="1" applyBorder="1" applyAlignment="1">
      <alignment horizontal="center" vertical="center" wrapText="1"/>
    </xf>
    <xf numFmtId="0" fontId="25" fillId="2" borderId="74" xfId="0" applyFont="1" applyFill="1" applyBorder="1" applyAlignment="1">
      <alignment horizontal="center" vertical="center"/>
    </xf>
    <xf numFmtId="0" fontId="33" fillId="2" borderId="74" xfId="0" applyFont="1" applyFill="1" applyBorder="1" applyAlignment="1">
      <alignment horizontal="center" vertical="center" shrinkToFit="1"/>
    </xf>
    <xf numFmtId="0" fontId="84" fillId="2" borderId="74" xfId="0" applyFont="1" applyFill="1" applyBorder="1" applyAlignment="1">
      <alignment horizontal="center" vertical="center" wrapText="1"/>
    </xf>
    <xf numFmtId="0" fontId="19" fillId="2" borderId="74" xfId="0" applyFont="1" applyFill="1" applyBorder="1" applyAlignment="1">
      <alignment horizontal="center" vertical="center"/>
    </xf>
    <xf numFmtId="0" fontId="38" fillId="0" borderId="74" xfId="0" applyFont="1" applyBorder="1" applyAlignment="1">
      <alignment horizontal="center" vertical="center" shrinkToFit="1"/>
    </xf>
    <xf numFmtId="0" fontId="27" fillId="0" borderId="74" xfId="0" applyFont="1" applyBorder="1" applyAlignment="1">
      <alignment horizontal="center" vertical="center" shrinkToFit="1"/>
    </xf>
    <xf numFmtId="0" fontId="38" fillId="0" borderId="74" xfId="0" applyFont="1" applyFill="1" applyBorder="1" applyAlignment="1">
      <alignment horizontal="center" vertical="center" shrinkToFit="1"/>
    </xf>
    <xf numFmtId="0" fontId="27" fillId="2" borderId="74" xfId="0" applyFont="1" applyFill="1" applyBorder="1" applyAlignment="1">
      <alignment horizontal="center" vertical="center" shrinkToFit="1"/>
    </xf>
    <xf numFmtId="0" fontId="158" fillId="2" borderId="77" xfId="0" applyFont="1" applyFill="1" applyBorder="1" applyAlignment="1" applyProtection="1">
      <alignment vertical="center" wrapText="1"/>
    </xf>
    <xf numFmtId="0" fontId="163" fillId="2" borderId="77" xfId="0" applyFont="1" applyFill="1" applyBorder="1" applyAlignment="1" applyProtection="1">
      <alignment vertical="center" wrapText="1"/>
    </xf>
    <xf numFmtId="0" fontId="51" fillId="2" borderId="77" xfId="0" applyFont="1" applyFill="1" applyBorder="1" applyAlignment="1" applyProtection="1">
      <alignment horizontal="center" vertical="center" wrapText="1"/>
    </xf>
    <xf numFmtId="1" fontId="19" fillId="2" borderId="74" xfId="0" applyNumberFormat="1" applyFont="1" applyFill="1" applyBorder="1" applyAlignment="1">
      <alignment horizontal="center" vertical="center"/>
    </xf>
    <xf numFmtId="0" fontId="19" fillId="2" borderId="81" xfId="0" applyFont="1" applyFill="1" applyBorder="1"/>
    <xf numFmtId="0" fontId="19" fillId="2" borderId="43" xfId="0" applyFont="1" applyFill="1" applyBorder="1"/>
    <xf numFmtId="0" fontId="19" fillId="2" borderId="43" xfId="0" applyFont="1" applyFill="1" applyBorder="1" applyAlignment="1">
      <alignment horizontal="center"/>
    </xf>
    <xf numFmtId="0" fontId="102" fillId="0" borderId="89" xfId="0" applyFont="1" applyBorder="1"/>
    <xf numFmtId="0" fontId="25" fillId="2" borderId="35" xfId="0" applyFont="1" applyFill="1" applyBorder="1" applyAlignment="1">
      <alignment horizontal="center" vertical="center" wrapText="1"/>
    </xf>
    <xf numFmtId="0" fontId="84" fillId="2" borderId="36" xfId="0" applyFont="1" applyFill="1" applyBorder="1" applyAlignment="1">
      <alignment horizontal="center" vertical="center" wrapText="1"/>
    </xf>
    <xf numFmtId="0" fontId="25" fillId="2" borderId="35" xfId="0" applyFont="1" applyFill="1" applyBorder="1" applyAlignment="1">
      <alignment horizontal="center" vertical="center"/>
    </xf>
    <xf numFmtId="0" fontId="25" fillId="2" borderId="36" xfId="0" applyFont="1" applyFill="1" applyBorder="1" applyAlignment="1">
      <alignment horizontal="center" vertical="center"/>
    </xf>
    <xf numFmtId="0" fontId="7" fillId="2" borderId="35" xfId="0" applyFont="1" applyFill="1" applyBorder="1" applyAlignment="1">
      <alignment horizontal="center" vertical="center" shrinkToFit="1"/>
    </xf>
    <xf numFmtId="0" fontId="49" fillId="2" borderId="74" xfId="0" applyFont="1" applyFill="1" applyBorder="1" applyAlignment="1">
      <alignment horizontal="left" vertical="center" shrinkToFit="1"/>
    </xf>
    <xf numFmtId="0" fontId="19" fillId="2" borderId="74" xfId="0" applyFont="1" applyFill="1" applyBorder="1" applyAlignment="1">
      <alignment horizontal="left" vertical="center" shrinkToFit="1"/>
    </xf>
    <xf numFmtId="164" fontId="27" fillId="0" borderId="74" xfId="0" applyNumberFormat="1" applyFont="1" applyBorder="1" applyAlignment="1">
      <alignment horizontal="center" vertical="center" shrinkToFit="1"/>
    </xf>
    <xf numFmtId="0" fontId="102" fillId="0" borderId="36" xfId="0" applyFont="1" applyBorder="1" applyAlignment="1">
      <alignment horizontal="center" vertical="center"/>
    </xf>
    <xf numFmtId="0" fontId="49" fillId="0" borderId="74" xfId="0" applyFont="1" applyFill="1" applyBorder="1" applyAlignment="1">
      <alignment horizontal="left" vertical="center" shrinkToFit="1"/>
    </xf>
    <xf numFmtId="0" fontId="19" fillId="0" borderId="74" xfId="0" applyFont="1" applyFill="1" applyBorder="1" applyAlignment="1">
      <alignment horizontal="left" vertical="center" shrinkToFit="1"/>
    </xf>
    <xf numFmtId="164" fontId="27" fillId="0" borderId="74" xfId="0" applyNumberFormat="1" applyFont="1" applyFill="1" applyBorder="1" applyAlignment="1">
      <alignment horizontal="center" vertical="center" shrinkToFit="1"/>
    </xf>
    <xf numFmtId="0" fontId="49" fillId="2" borderId="74" xfId="0" applyFont="1" applyFill="1" applyBorder="1" applyAlignment="1" applyProtection="1">
      <alignment horizontal="left" vertical="center" shrinkToFit="1"/>
    </xf>
    <xf numFmtId="0" fontId="183" fillId="2" borderId="74" xfId="0" applyFont="1" applyFill="1" applyBorder="1" applyAlignment="1" applyProtection="1">
      <alignment horizontal="left" vertical="center" shrinkToFit="1"/>
    </xf>
    <xf numFmtId="0" fontId="13" fillId="2" borderId="35" xfId="0" applyFont="1" applyFill="1" applyBorder="1" applyAlignment="1">
      <alignment horizontal="center" vertical="center" shrinkToFit="1"/>
    </xf>
    <xf numFmtId="0" fontId="26" fillId="2" borderId="74" xfId="0" applyFont="1" applyFill="1" applyBorder="1" applyAlignment="1" applyProtection="1">
      <alignment horizontal="left" vertical="center" shrinkToFit="1"/>
    </xf>
    <xf numFmtId="0" fontId="161" fillId="2" borderId="74" xfId="0" applyFont="1" applyFill="1" applyBorder="1" applyAlignment="1" applyProtection="1">
      <alignment horizontal="left" vertical="center" shrinkToFit="1"/>
    </xf>
    <xf numFmtId="0" fontId="142" fillId="2" borderId="74" xfId="0" applyFont="1" applyFill="1" applyBorder="1" applyAlignment="1" applyProtection="1">
      <alignment horizontal="left" vertical="center" shrinkToFit="1"/>
    </xf>
    <xf numFmtId="0" fontId="25" fillId="2" borderId="74" xfId="0" applyFont="1" applyFill="1" applyBorder="1" applyAlignment="1">
      <alignment horizontal="center" vertical="center" shrinkToFit="1"/>
    </xf>
    <xf numFmtId="0" fontId="19" fillId="2" borderId="35" xfId="0" applyFont="1" applyFill="1" applyBorder="1" applyAlignment="1">
      <alignment horizontal="center" vertical="center"/>
    </xf>
    <xf numFmtId="0" fontId="27" fillId="2" borderId="74" xfId="0" applyFont="1" applyFill="1" applyBorder="1" applyAlignment="1">
      <alignment horizontal="left" vertical="center"/>
    </xf>
    <xf numFmtId="0" fontId="104" fillId="0" borderId="36" xfId="0" applyFont="1" applyBorder="1" applyAlignment="1">
      <alignment horizontal="center" vertical="center"/>
    </xf>
    <xf numFmtId="0" fontId="163" fillId="2" borderId="77" xfId="0" applyFont="1" applyFill="1" applyBorder="1" applyAlignment="1" applyProtection="1">
      <alignment horizontal="center" vertical="center" wrapText="1"/>
    </xf>
    <xf numFmtId="164" fontId="27" fillId="2" borderId="74" xfId="0" applyNumberFormat="1" applyFont="1" applyFill="1" applyBorder="1" applyAlignment="1">
      <alignment horizontal="center" vertical="center" shrinkToFit="1"/>
    </xf>
    <xf numFmtId="0" fontId="38" fillId="2" borderId="74" xfId="0" applyFont="1" applyFill="1" applyBorder="1" applyAlignment="1">
      <alignment horizontal="center" vertical="center" shrinkToFit="1"/>
    </xf>
    <xf numFmtId="0" fontId="51" fillId="2" borderId="13" xfId="0" applyFont="1" applyFill="1" applyBorder="1" applyAlignment="1">
      <alignment horizontal="center" vertical="center" wrapText="1"/>
    </xf>
    <xf numFmtId="0" fontId="118" fillId="0" borderId="13" xfId="0" applyFont="1" applyBorder="1" applyAlignment="1">
      <alignment horizontal="center" vertical="center" wrapText="1"/>
    </xf>
    <xf numFmtId="0" fontId="186" fillId="2" borderId="13" xfId="0" applyFont="1" applyFill="1" applyBorder="1" applyAlignment="1">
      <alignment horizontal="left" vertical="center" shrinkToFit="1"/>
    </xf>
    <xf numFmtId="0" fontId="187" fillId="2" borderId="13" xfId="0" applyFont="1" applyFill="1" applyBorder="1" applyAlignment="1">
      <alignment horizontal="left" vertical="center" shrinkToFit="1"/>
    </xf>
    <xf numFmtId="0" fontId="162" fillId="13" borderId="0" xfId="0" applyFont="1" applyFill="1" applyAlignment="1">
      <alignment horizontal="center"/>
    </xf>
    <xf numFmtId="0" fontId="13" fillId="13" borderId="12" xfId="0" applyFont="1" applyFill="1" applyBorder="1" applyAlignment="1">
      <alignment horizontal="center" vertical="center" shrinkToFit="1"/>
    </xf>
    <xf numFmtId="0" fontId="188" fillId="0" borderId="0" xfId="0" applyFont="1" applyAlignment="1">
      <alignment horizontal="center" vertical="center" wrapText="1"/>
    </xf>
    <xf numFmtId="0" fontId="118" fillId="0" borderId="99" xfId="0" applyFont="1" applyBorder="1" applyAlignment="1">
      <alignment horizontal="center" vertical="center" wrapText="1"/>
    </xf>
    <xf numFmtId="0" fontId="0" fillId="0" borderId="98" xfId="0" applyBorder="1" applyAlignment="1">
      <alignment horizontal="center" vertical="center" wrapText="1"/>
    </xf>
    <xf numFmtId="0" fontId="51" fillId="2" borderId="13" xfId="0" applyFont="1" applyFill="1" applyBorder="1" applyAlignment="1">
      <alignment horizontal="center" vertical="center" wrapText="1"/>
    </xf>
    <xf numFmtId="0" fontId="118" fillId="0" borderId="13" xfId="0" applyFont="1" applyBorder="1" applyAlignment="1">
      <alignment horizontal="center" vertical="center" wrapText="1"/>
    </xf>
    <xf numFmtId="0" fontId="26" fillId="2" borderId="13" xfId="0" applyFont="1" applyFill="1" applyBorder="1" applyAlignment="1">
      <alignment horizontal="center" vertical="center" wrapText="1"/>
    </xf>
    <xf numFmtId="0" fontId="52" fillId="2" borderId="35" xfId="0" applyFont="1" applyFill="1" applyBorder="1" applyAlignment="1">
      <alignment horizontal="center" vertical="center" shrinkToFit="1"/>
    </xf>
    <xf numFmtId="0" fontId="193" fillId="0" borderId="63" xfId="1" applyFont="1" applyBorder="1" applyAlignment="1">
      <alignment horizontal="center" vertical="center"/>
    </xf>
    <xf numFmtId="14" fontId="33" fillId="2" borderId="13" xfId="0" quotePrefix="1" applyNumberFormat="1" applyFont="1" applyFill="1" applyBorder="1" applyAlignment="1" applyProtection="1">
      <alignment horizontal="center" vertical="center"/>
      <protection locked="0" hidden="1"/>
    </xf>
    <xf numFmtId="0" fontId="25" fillId="2" borderId="23" xfId="0" applyFont="1" applyFill="1" applyBorder="1" applyAlignment="1" applyProtection="1">
      <alignment horizontal="center" vertical="center" shrinkToFit="1"/>
      <protection locked="0" hidden="1"/>
    </xf>
    <xf numFmtId="0" fontId="33" fillId="2" borderId="13" xfId="0" applyFont="1" applyFill="1" applyBorder="1" applyAlignment="1" applyProtection="1">
      <alignment horizontal="center" vertical="center" shrinkToFit="1"/>
      <protection locked="0" hidden="1"/>
    </xf>
    <xf numFmtId="0" fontId="19" fillId="2" borderId="59" xfId="0" applyFont="1" applyFill="1" applyBorder="1" applyAlignment="1" applyProtection="1">
      <alignment horizontal="center" vertical="center" shrinkToFit="1"/>
      <protection locked="0" hidden="1"/>
    </xf>
    <xf numFmtId="0" fontId="19" fillId="2" borderId="14" xfId="0" applyFont="1" applyFill="1" applyBorder="1" applyAlignment="1" applyProtection="1">
      <alignment horizontal="center" vertical="center" shrinkToFit="1"/>
      <protection locked="0" hidden="1"/>
    </xf>
    <xf numFmtId="0" fontId="7" fillId="2" borderId="13" xfId="0" applyFont="1" applyFill="1" applyBorder="1" applyAlignment="1" applyProtection="1">
      <alignment horizontal="center" vertical="center" wrapText="1"/>
      <protection locked="0" hidden="1"/>
    </xf>
    <xf numFmtId="0" fontId="7" fillId="2" borderId="13" xfId="0" applyFont="1" applyFill="1" applyBorder="1" applyAlignment="1" applyProtection="1">
      <alignment horizontal="center" vertical="center"/>
      <protection locked="0" hidden="1"/>
    </xf>
    <xf numFmtId="0" fontId="7" fillId="2" borderId="13" xfId="0" applyFont="1" applyFill="1" applyBorder="1" applyAlignment="1" applyProtection="1">
      <alignment horizontal="center" vertical="center" shrinkToFit="1"/>
      <protection locked="0" hidden="1"/>
    </xf>
    <xf numFmtId="0" fontId="19" fillId="2" borderId="13" xfId="0" applyFont="1" applyFill="1" applyBorder="1" applyAlignment="1" applyProtection="1">
      <alignment horizontal="center" vertical="center" shrinkToFit="1"/>
      <protection locked="0" hidden="1"/>
    </xf>
    <xf numFmtId="0" fontId="18" fillId="2" borderId="59" xfId="0" applyFont="1" applyFill="1" applyBorder="1" applyAlignment="1" applyProtection="1">
      <alignment horizontal="center" vertical="center" wrapText="1"/>
      <protection locked="0" hidden="1"/>
    </xf>
    <xf numFmtId="0" fontId="24" fillId="2" borderId="74" xfId="0" applyFont="1" applyFill="1" applyBorder="1" applyAlignment="1" applyProtection="1">
      <alignment horizontal="left" vertical="center" shrinkToFit="1"/>
      <protection locked="0" hidden="1"/>
    </xf>
    <xf numFmtId="0" fontId="25" fillId="2" borderId="74" xfId="0" applyFont="1" applyFill="1" applyBorder="1" applyAlignment="1" applyProtection="1">
      <alignment horizontal="left" vertical="center" shrinkToFit="1"/>
      <protection locked="0" hidden="1"/>
    </xf>
    <xf numFmtId="0" fontId="34" fillId="0" borderId="13" xfId="0" applyFont="1" applyBorder="1" applyAlignment="1" applyProtection="1">
      <alignment horizontal="left" vertical="center" wrapText="1"/>
      <protection locked="0" hidden="1"/>
    </xf>
    <xf numFmtId="0" fontId="19" fillId="0" borderId="13" xfId="0" applyFont="1" applyBorder="1" applyAlignment="1" applyProtection="1">
      <alignment horizontal="center" vertical="center"/>
      <protection locked="0" hidden="1"/>
    </xf>
    <xf numFmtId="0" fontId="24" fillId="0" borderId="74" xfId="0" applyFont="1" applyFill="1" applyBorder="1" applyAlignment="1" applyProtection="1">
      <alignment horizontal="left" vertical="center" shrinkToFit="1"/>
      <protection locked="0" hidden="1"/>
    </xf>
    <xf numFmtId="0" fontId="25" fillId="0" borderId="74" xfId="0" applyFont="1" applyFill="1" applyBorder="1" applyAlignment="1" applyProtection="1">
      <alignment horizontal="left" vertical="center" shrinkToFit="1"/>
      <protection locked="0" hidden="1"/>
    </xf>
    <xf numFmtId="0" fontId="24" fillId="0" borderId="13" xfId="0" applyFont="1" applyBorder="1" applyAlignment="1" applyProtection="1">
      <alignment vertical="center" wrapText="1"/>
      <protection locked="0" hidden="1"/>
    </xf>
    <xf numFmtId="0" fontId="26" fillId="0" borderId="13" xfId="0" applyFont="1" applyBorder="1" applyAlignment="1" applyProtection="1">
      <alignment vertical="center" wrapText="1"/>
      <protection locked="0" hidden="1"/>
    </xf>
    <xf numFmtId="0" fontId="25" fillId="0" borderId="13" xfId="0" applyFont="1" applyBorder="1" applyAlignment="1" applyProtection="1">
      <alignment horizontal="left" vertical="center" wrapText="1"/>
      <protection locked="0" hidden="1"/>
    </xf>
    <xf numFmtId="0" fontId="190" fillId="13" borderId="98" xfId="0" applyFont="1" applyFill="1" applyBorder="1" applyAlignment="1" applyProtection="1">
      <alignment horizontal="center" vertical="center" wrapText="1"/>
      <protection locked="0"/>
    </xf>
    <xf numFmtId="0" fontId="184" fillId="13" borderId="98" xfId="0" applyFont="1" applyFill="1" applyBorder="1" applyAlignment="1" applyProtection="1">
      <alignment horizontal="center" vertical="center" wrapText="1"/>
      <protection locked="0"/>
    </xf>
    <xf numFmtId="0" fontId="0" fillId="13" borderId="98" xfId="0" applyFont="1" applyFill="1" applyBorder="1" applyAlignment="1" applyProtection="1">
      <alignment horizontal="center" vertical="center"/>
      <protection locked="0"/>
    </xf>
    <xf numFmtId="1" fontId="46" fillId="13" borderId="59" xfId="0" applyNumberFormat="1" applyFont="1" applyFill="1" applyBorder="1" applyAlignment="1" applyProtection="1">
      <alignment horizontal="center" vertical="center" shrinkToFit="1"/>
      <protection locked="0"/>
    </xf>
    <xf numFmtId="0" fontId="19" fillId="13" borderId="59" xfId="0" applyFont="1" applyFill="1" applyBorder="1" applyAlignment="1" applyProtection="1">
      <alignment horizontal="center" vertical="center" shrinkToFit="1"/>
      <protection locked="0"/>
    </xf>
    <xf numFmtId="0" fontId="0" fillId="13" borderId="98" xfId="0" applyFill="1" applyBorder="1" applyAlignment="1" applyProtection="1">
      <alignment horizontal="center" vertical="center"/>
      <protection locked="0"/>
    </xf>
    <xf numFmtId="1" fontId="46" fillId="13" borderId="13" xfId="0" applyNumberFormat="1" applyFont="1" applyFill="1" applyBorder="1" applyAlignment="1" applyProtection="1">
      <alignment horizontal="center" vertical="center" shrinkToFit="1"/>
      <protection locked="0"/>
    </xf>
    <xf numFmtId="0" fontId="185" fillId="13" borderId="59" xfId="0" applyFont="1" applyFill="1" applyBorder="1" applyAlignment="1" applyProtection="1">
      <alignment horizontal="center" vertical="center" shrinkToFit="1"/>
      <protection locked="0"/>
    </xf>
    <xf numFmtId="164" fontId="19" fillId="13" borderId="59" xfId="0" applyNumberFormat="1" applyFont="1" applyFill="1" applyBorder="1" applyAlignment="1" applyProtection="1">
      <alignment horizontal="center" vertical="center" shrinkToFit="1"/>
      <protection locked="0"/>
    </xf>
    <xf numFmtId="0" fontId="46" fillId="13" borderId="59" xfId="0" applyFont="1" applyFill="1" applyBorder="1" applyAlignment="1" applyProtection="1">
      <alignment horizontal="center" vertical="center" shrinkToFit="1"/>
      <protection locked="0"/>
    </xf>
    <xf numFmtId="1" fontId="46" fillId="13" borderId="59" xfId="0" applyNumberFormat="1" applyFont="1" applyFill="1" applyBorder="1" applyAlignment="1" applyProtection="1">
      <alignment horizontal="center" vertical="center" wrapText="1" shrinkToFit="1"/>
      <protection locked="0"/>
    </xf>
    <xf numFmtId="0" fontId="46" fillId="13" borderId="13" xfId="0" applyFont="1" applyFill="1" applyBorder="1" applyAlignment="1" applyProtection="1">
      <alignment horizontal="center" vertical="center" shrinkToFit="1"/>
      <protection locked="0"/>
    </xf>
    <xf numFmtId="0" fontId="34" fillId="13" borderId="59" xfId="0" applyFont="1" applyFill="1" applyBorder="1" applyAlignment="1" applyProtection="1">
      <alignment horizontal="center" vertical="center" shrinkToFit="1"/>
      <protection locked="0"/>
    </xf>
    <xf numFmtId="0" fontId="25" fillId="13" borderId="59" xfId="0" applyFont="1" applyFill="1" applyBorder="1" applyAlignment="1" applyProtection="1">
      <alignment horizontal="center" vertical="center" shrinkToFit="1"/>
      <protection locked="0"/>
    </xf>
    <xf numFmtId="0" fontId="24" fillId="13" borderId="13" xfId="0" applyFont="1" applyFill="1" applyBorder="1" applyAlignment="1" applyProtection="1">
      <alignment horizontal="left" vertical="center" shrinkToFit="1"/>
      <protection locked="0"/>
    </xf>
    <xf numFmtId="0" fontId="25" fillId="13" borderId="59" xfId="0" applyFont="1" applyFill="1" applyBorder="1" applyAlignment="1" applyProtection="1">
      <alignment horizontal="left" vertical="center" shrinkToFit="1"/>
      <protection locked="0"/>
    </xf>
    <xf numFmtId="0" fontId="61" fillId="13" borderId="59" xfId="0" applyFont="1" applyFill="1" applyBorder="1" applyAlignment="1" applyProtection="1">
      <alignment horizontal="left" vertical="center" shrinkToFit="1"/>
      <protection locked="0"/>
    </xf>
    <xf numFmtId="0" fontId="19" fillId="13" borderId="13" xfId="0" applyFont="1" applyFill="1" applyBorder="1" applyAlignment="1" applyProtection="1">
      <alignment horizontal="center" vertical="center" shrinkToFit="1"/>
      <protection locked="0"/>
    </xf>
    <xf numFmtId="0" fontId="24" fillId="13" borderId="59" xfId="0" applyFont="1" applyFill="1" applyBorder="1" applyAlignment="1" applyProtection="1">
      <alignment horizontal="left" vertical="center" shrinkToFit="1"/>
      <protection locked="0"/>
    </xf>
    <xf numFmtId="0" fontId="25" fillId="13" borderId="13" xfId="0" applyFont="1" applyFill="1" applyBorder="1" applyAlignment="1" applyProtection="1">
      <alignment horizontal="left" vertical="center" shrinkToFit="1"/>
      <protection locked="0"/>
    </xf>
    <xf numFmtId="0" fontId="61" fillId="13" borderId="13" xfId="0" applyFont="1" applyFill="1" applyBorder="1" applyAlignment="1" applyProtection="1">
      <alignment horizontal="left" vertical="center" shrinkToFit="1"/>
      <protection locked="0"/>
    </xf>
    <xf numFmtId="0" fontId="160" fillId="0" borderId="13" xfId="0" applyFont="1" applyBorder="1" applyAlignment="1" applyProtection="1">
      <alignment vertical="center" wrapText="1"/>
      <protection locked="0" hidden="1"/>
    </xf>
    <xf numFmtId="1" fontId="118" fillId="0" borderId="59" xfId="0" applyNumberFormat="1" applyFont="1" applyBorder="1" applyAlignment="1" applyProtection="1">
      <alignment horizontal="center" vertical="center"/>
      <protection locked="0" hidden="1"/>
    </xf>
    <xf numFmtId="0" fontId="151" fillId="0" borderId="63" xfId="1" applyFont="1" applyBorder="1" applyAlignment="1" applyProtection="1">
      <alignment horizontal="center" vertical="center" wrapText="1"/>
      <protection locked="0" hidden="1"/>
    </xf>
    <xf numFmtId="0" fontId="159" fillId="0" borderId="63" xfId="1" applyFont="1" applyBorder="1" applyAlignment="1" applyProtection="1">
      <alignment horizontal="center" vertical="center"/>
      <protection locked="0" hidden="1"/>
    </xf>
    <xf numFmtId="0" fontId="49" fillId="0" borderId="0" xfId="1" applyFont="1" applyBorder="1" applyAlignment="1">
      <alignment vertical="center" wrapText="1"/>
    </xf>
    <xf numFmtId="1" fontId="25" fillId="2" borderId="13" xfId="0" applyNumberFormat="1" applyFont="1" applyFill="1" applyBorder="1" applyAlignment="1" applyProtection="1">
      <alignment horizontal="center" vertical="center" shrinkToFit="1"/>
      <protection locked="0" hidden="1"/>
    </xf>
    <xf numFmtId="0" fontId="25" fillId="2" borderId="13" xfId="0" applyFont="1" applyFill="1" applyBorder="1" applyAlignment="1" applyProtection="1">
      <alignment horizontal="center" vertical="center" shrinkToFit="1"/>
      <protection locked="0" hidden="1"/>
    </xf>
    <xf numFmtId="0" fontId="25" fillId="2" borderId="13" xfId="0" applyFont="1" applyFill="1" applyBorder="1" applyAlignment="1" applyProtection="1">
      <alignment horizontal="center" vertical="center"/>
      <protection locked="0" hidden="1"/>
    </xf>
    <xf numFmtId="0" fontId="34" fillId="2" borderId="13" xfId="0" applyFont="1" applyFill="1" applyBorder="1" applyAlignment="1" applyProtection="1">
      <alignment horizontal="center" vertical="center" shrinkToFit="1"/>
      <protection locked="0" hidden="1"/>
    </xf>
    <xf numFmtId="0" fontId="0" fillId="0" borderId="13" xfId="0" applyBorder="1" applyAlignment="1" applyProtection="1">
      <alignment horizontal="center" vertical="center" wrapText="1"/>
      <protection locked="0" hidden="1"/>
    </xf>
    <xf numFmtId="1" fontId="25" fillId="2" borderId="73" xfId="0" applyNumberFormat="1" applyFont="1" applyFill="1" applyBorder="1" applyAlignment="1" applyProtection="1">
      <alignment horizontal="center" vertical="center"/>
      <protection locked="0" hidden="1"/>
    </xf>
    <xf numFmtId="1" fontId="25" fillId="2" borderId="73" xfId="0" applyNumberFormat="1" applyFont="1" applyFill="1" applyBorder="1" applyAlignment="1" applyProtection="1">
      <alignment horizontal="center" vertical="center" shrinkToFit="1"/>
      <protection locked="0" hidden="1"/>
    </xf>
    <xf numFmtId="0" fontId="132" fillId="0" borderId="108" xfId="1" applyFont="1" applyBorder="1" applyAlignment="1">
      <alignment horizontal="center" vertical="center"/>
    </xf>
    <xf numFmtId="0" fontId="51" fillId="0" borderId="108" xfId="1" applyFont="1" applyBorder="1" applyAlignment="1">
      <alignment horizontal="center" vertical="center"/>
    </xf>
    <xf numFmtId="0" fontId="51" fillId="0" borderId="106" xfId="1" applyFont="1" applyBorder="1" applyAlignment="1">
      <alignment vertical="center"/>
    </xf>
    <xf numFmtId="0" fontId="51" fillId="0" borderId="106" xfId="1" applyFont="1" applyBorder="1" applyAlignment="1">
      <alignment horizontal="center" vertical="center" wrapText="1"/>
    </xf>
    <xf numFmtId="0" fontId="20" fillId="16" borderId="107" xfId="1" applyFont="1" applyFill="1" applyBorder="1" applyAlignment="1">
      <alignment horizontal="center" vertical="center"/>
    </xf>
    <xf numFmtId="0" fontId="22" fillId="16" borderId="106" xfId="1" applyFont="1" applyFill="1" applyBorder="1" applyAlignment="1">
      <alignment horizontal="center"/>
    </xf>
    <xf numFmtId="0" fontId="58" fillId="0" borderId="106" xfId="1" applyFont="1" applyBorder="1" applyAlignment="1">
      <alignment horizontal="center" vertical="center" wrapText="1"/>
    </xf>
    <xf numFmtId="0" fontId="141" fillId="0" borderId="106" xfId="1" applyFont="1" applyBorder="1" applyAlignment="1">
      <alignment horizontal="center" vertical="center" wrapText="1"/>
    </xf>
    <xf numFmtId="0" fontId="166" fillId="0" borderId="106" xfId="1" applyFont="1" applyBorder="1" applyAlignment="1">
      <alignment horizontal="center" vertical="center" wrapText="1"/>
    </xf>
    <xf numFmtId="1" fontId="166" fillId="0" borderId="106" xfId="1" applyNumberFormat="1" applyFont="1" applyBorder="1" applyAlignment="1">
      <alignment horizontal="center" vertical="center"/>
    </xf>
    <xf numFmtId="1" fontId="141" fillId="11" borderId="106" xfId="1" applyNumberFormat="1" applyFont="1" applyFill="1" applyBorder="1" applyAlignment="1">
      <alignment horizontal="center" vertical="center"/>
    </xf>
    <xf numFmtId="1" fontId="141" fillId="0" borderId="106" xfId="1" applyNumberFormat="1" applyFont="1" applyBorder="1" applyAlignment="1">
      <alignment horizontal="center" vertical="center"/>
    </xf>
    <xf numFmtId="1" fontId="127" fillId="11" borderId="106" xfId="1" applyNumberFormat="1" applyFont="1" applyFill="1" applyBorder="1" applyAlignment="1">
      <alignment horizontal="center" vertical="center"/>
    </xf>
    <xf numFmtId="0" fontId="34" fillId="8" borderId="108" xfId="1" applyFont="1" applyFill="1" applyBorder="1" applyAlignment="1" applyProtection="1">
      <alignment horizontal="center" vertical="center"/>
      <protection locked="0" hidden="1"/>
    </xf>
    <xf numFmtId="0" fontId="118" fillId="8" borderId="108" xfId="1" applyFont="1" applyFill="1" applyBorder="1" applyAlignment="1" applyProtection="1">
      <alignment horizontal="center" vertical="center"/>
      <protection locked="0" hidden="1"/>
    </xf>
    <xf numFmtId="0" fontId="36" fillId="8" borderId="108" xfId="1" applyFont="1" applyFill="1" applyBorder="1" applyAlignment="1" applyProtection="1">
      <alignment horizontal="center" vertical="center"/>
      <protection locked="0" hidden="1"/>
    </xf>
    <xf numFmtId="0" fontId="53" fillId="0" borderId="109" xfId="1" applyFont="1" applyBorder="1" applyAlignment="1" applyProtection="1">
      <alignment horizontal="center" vertical="center"/>
      <protection locked="0" hidden="1"/>
    </xf>
    <xf numFmtId="0" fontId="118" fillId="0" borderId="106" xfId="1" applyFont="1" applyBorder="1" applyAlignment="1" applyProtection="1">
      <alignment horizontal="center" vertical="center"/>
      <protection locked="0" hidden="1"/>
    </xf>
    <xf numFmtId="1" fontId="127" fillId="0" borderId="106" xfId="1" applyNumberFormat="1" applyFont="1" applyBorder="1" applyAlignment="1" applyProtection="1">
      <alignment horizontal="center" vertical="center" wrapText="1"/>
      <protection locked="0" hidden="1"/>
    </xf>
    <xf numFmtId="1" fontId="163" fillId="0" borderId="106" xfId="1" applyNumberFormat="1" applyFont="1" applyBorder="1" applyAlignment="1" applyProtection="1">
      <alignment horizontal="center" vertical="center" wrapText="1"/>
      <protection locked="0" hidden="1"/>
    </xf>
    <xf numFmtId="1" fontId="127" fillId="0" borderId="106" xfId="1" applyNumberFormat="1" applyFont="1" applyBorder="1" applyAlignment="1" applyProtection="1">
      <alignment horizontal="center" vertical="center"/>
      <protection locked="0" hidden="1"/>
    </xf>
    <xf numFmtId="1" fontId="35" fillId="5" borderId="25" xfId="0" applyNumberFormat="1" applyFont="1" applyFill="1" applyBorder="1" applyAlignment="1" applyProtection="1">
      <alignment horizontal="right" vertical="center" indent="2"/>
      <protection locked="0" hidden="1"/>
    </xf>
    <xf numFmtId="1" fontId="35" fillId="5" borderId="25" xfId="0" applyNumberFormat="1" applyFont="1" applyFill="1" applyBorder="1" applyAlignment="1" applyProtection="1">
      <alignment horizontal="right" indent="2"/>
      <protection locked="0" hidden="1"/>
    </xf>
    <xf numFmtId="0" fontId="76" fillId="2" borderId="68" xfId="0" applyFont="1" applyFill="1" applyBorder="1" applyAlignment="1" applyProtection="1">
      <alignment horizontal="center" vertical="center"/>
      <protection locked="0" hidden="1"/>
    </xf>
    <xf numFmtId="0" fontId="26" fillId="2" borderId="23" xfId="0" applyFont="1" applyFill="1" applyBorder="1" applyAlignment="1" applyProtection="1">
      <alignment horizontal="center" vertical="center"/>
      <protection locked="0" hidden="1"/>
    </xf>
    <xf numFmtId="176" fontId="60" fillId="2" borderId="13" xfId="0" applyNumberFormat="1" applyFont="1" applyFill="1" applyBorder="1" applyAlignment="1" applyProtection="1">
      <alignment horizontal="center" vertical="center"/>
      <protection locked="0" hidden="1"/>
    </xf>
    <xf numFmtId="0" fontId="18" fillId="2" borderId="13" xfId="0" applyFont="1" applyFill="1" applyBorder="1" applyAlignment="1" applyProtection="1">
      <alignment horizontal="center" vertical="center" shrinkToFit="1"/>
      <protection locked="0" hidden="1"/>
    </xf>
    <xf numFmtId="0" fontId="60" fillId="2" borderId="13" xfId="0" applyFont="1" applyFill="1" applyBorder="1" applyAlignment="1" applyProtection="1">
      <alignment horizontal="center" vertical="center"/>
      <protection locked="0" hidden="1"/>
    </xf>
    <xf numFmtId="0" fontId="60" fillId="0" borderId="13" xfId="0" applyFont="1" applyFill="1" applyBorder="1" applyAlignment="1" applyProtection="1">
      <alignment horizontal="center" vertical="center"/>
      <protection locked="0" hidden="1"/>
    </xf>
    <xf numFmtId="0" fontId="60" fillId="0" borderId="13" xfId="0" applyFont="1" applyFill="1" applyBorder="1" applyAlignment="1" applyProtection="1">
      <alignment vertical="center"/>
      <protection locked="0" hidden="1"/>
    </xf>
    <xf numFmtId="176" fontId="60" fillId="2" borderId="74" xfId="0" applyNumberFormat="1" applyFont="1" applyFill="1" applyBorder="1" applyAlignment="1" applyProtection="1">
      <alignment horizontal="center" vertical="center"/>
      <protection locked="0" hidden="1"/>
    </xf>
    <xf numFmtId="0" fontId="60" fillId="2" borderId="74" xfId="0" applyFont="1" applyFill="1" applyBorder="1" applyAlignment="1" applyProtection="1">
      <alignment horizontal="center" vertical="center"/>
      <protection locked="0" hidden="1"/>
    </xf>
    <xf numFmtId="0" fontId="60" fillId="0" borderId="74" xfId="0" applyFont="1" applyFill="1" applyBorder="1" applyAlignment="1" applyProtection="1">
      <alignment vertical="center"/>
      <protection locked="0" hidden="1"/>
    </xf>
    <xf numFmtId="0" fontId="33" fillId="2" borderId="36" xfId="0" applyFont="1" applyFill="1" applyBorder="1" applyAlignment="1" applyProtection="1">
      <alignment horizontal="center" vertical="center" shrinkToFit="1"/>
      <protection locked="0" hidden="1"/>
    </xf>
    <xf numFmtId="178" fontId="36" fillId="2" borderId="13" xfId="0" applyNumberFormat="1" applyFont="1" applyFill="1" applyBorder="1" applyAlignment="1" applyProtection="1">
      <alignment horizontal="center" vertical="center" wrapText="1"/>
      <protection locked="0" hidden="1"/>
    </xf>
    <xf numFmtId="178" fontId="18" fillId="2" borderId="13" xfId="0" applyNumberFormat="1" applyFont="1" applyFill="1" applyBorder="1" applyAlignment="1" applyProtection="1">
      <alignment horizontal="center" vertical="center" wrapText="1"/>
      <protection locked="0" hidden="1"/>
    </xf>
    <xf numFmtId="0" fontId="18" fillId="2" borderId="13" xfId="0" applyNumberFormat="1" applyFont="1" applyFill="1" applyBorder="1" applyAlignment="1" applyProtection="1">
      <alignment horizontal="center" vertical="center" wrapText="1"/>
      <protection locked="0" hidden="1"/>
    </xf>
    <xf numFmtId="0" fontId="18" fillId="0" borderId="13" xfId="0" applyNumberFormat="1" applyFont="1" applyFill="1" applyBorder="1" applyAlignment="1" applyProtection="1">
      <alignment horizontal="center" vertical="center" wrapText="1"/>
      <protection locked="0" hidden="1"/>
    </xf>
    <xf numFmtId="0" fontId="34" fillId="2" borderId="13" xfId="0" applyFont="1" applyFill="1" applyBorder="1" applyAlignment="1" applyProtection="1">
      <alignment horizontal="center" vertical="center" wrapText="1"/>
      <protection locked="0" hidden="1"/>
    </xf>
    <xf numFmtId="0" fontId="60" fillId="2" borderId="13" xfId="0" applyFont="1" applyFill="1" applyBorder="1" applyAlignment="1" applyProtection="1">
      <alignment horizontal="center" vertical="center" shrinkToFit="1"/>
      <protection locked="0" hidden="1"/>
    </xf>
    <xf numFmtId="0" fontId="127" fillId="2" borderId="13" xfId="0" applyFont="1" applyFill="1" applyBorder="1" applyAlignment="1" applyProtection="1">
      <alignment horizontal="left" vertical="center" shrinkToFit="1"/>
      <protection locked="0" hidden="1"/>
    </xf>
    <xf numFmtId="14" fontId="0" fillId="0" borderId="98" xfId="0" applyNumberFormat="1" applyBorder="1" applyAlignment="1" applyProtection="1">
      <alignment horizontal="center"/>
      <protection locked="0" hidden="1"/>
    </xf>
    <xf numFmtId="0" fontId="189" fillId="2" borderId="13" xfId="0" quotePrefix="1" applyFont="1" applyFill="1" applyBorder="1" applyAlignment="1" applyProtection="1">
      <alignment horizontal="center" vertical="center" shrinkToFit="1"/>
      <protection locked="0" hidden="1"/>
    </xf>
    <xf numFmtId="0" fontId="194" fillId="2" borderId="13" xfId="0" applyFont="1" applyFill="1" applyBorder="1" applyAlignment="1" applyProtection="1">
      <alignment horizontal="center" vertical="center" wrapText="1" shrinkToFit="1"/>
      <protection locked="0" hidden="1"/>
    </xf>
    <xf numFmtId="179" fontId="16" fillId="2" borderId="13" xfId="0" quotePrefix="1" applyNumberFormat="1" applyFont="1" applyFill="1" applyBorder="1" applyAlignment="1" applyProtection="1">
      <alignment horizontal="center" vertical="center"/>
      <protection locked="0" hidden="1"/>
    </xf>
    <xf numFmtId="0" fontId="25" fillId="2" borderId="23" xfId="0" applyFont="1" applyFill="1" applyBorder="1" applyAlignment="1" applyProtection="1">
      <alignment horizontal="center" vertical="center" wrapText="1" shrinkToFit="1"/>
      <protection locked="0" hidden="1"/>
    </xf>
    <xf numFmtId="0" fontId="28" fillId="2" borderId="13" xfId="0" applyFont="1" applyFill="1" applyBorder="1" applyAlignment="1" applyProtection="1">
      <alignment horizontal="center" vertical="center" shrinkToFit="1"/>
      <protection locked="0" hidden="1"/>
    </xf>
    <xf numFmtId="0" fontId="100" fillId="2" borderId="13" xfId="0" applyFont="1" applyFill="1" applyBorder="1" applyAlignment="1" applyProtection="1">
      <alignment horizontal="center" vertical="center"/>
      <protection locked="0" hidden="1"/>
    </xf>
    <xf numFmtId="0" fontId="46" fillId="2" borderId="74" xfId="0" applyFont="1" applyFill="1" applyBorder="1" applyAlignment="1" applyProtection="1">
      <alignment horizontal="center" vertical="center" wrapText="1"/>
      <protection locked="0" hidden="1"/>
    </xf>
    <xf numFmtId="0" fontId="49" fillId="2" borderId="74" xfId="0" applyFont="1" applyFill="1" applyBorder="1" applyAlignment="1" applyProtection="1">
      <alignment horizontal="center" vertical="center" wrapText="1"/>
      <protection locked="0" hidden="1"/>
    </xf>
    <xf numFmtId="0" fontId="38" fillId="2" borderId="74" xfId="0" applyFont="1" applyFill="1" applyBorder="1" applyAlignment="1" applyProtection="1">
      <alignment horizontal="center" vertical="center" wrapText="1"/>
      <protection locked="0" hidden="1"/>
    </xf>
    <xf numFmtId="0" fontId="170" fillId="2" borderId="74" xfId="0" applyFont="1" applyFill="1" applyBorder="1" applyAlignment="1" applyProtection="1">
      <alignment horizontal="center" vertical="center" wrapText="1"/>
      <protection locked="0" hidden="1"/>
    </xf>
    <xf numFmtId="0" fontId="66" fillId="2" borderId="74" xfId="0" applyFont="1" applyFill="1" applyBorder="1" applyAlignment="1" applyProtection="1">
      <alignment horizontal="center" vertical="center" wrapText="1"/>
      <protection locked="0" hidden="1"/>
    </xf>
    <xf numFmtId="0" fontId="46" fillId="2" borderId="0" xfId="0" applyFont="1" applyFill="1" applyProtection="1">
      <protection hidden="1"/>
    </xf>
    <xf numFmtId="0" fontId="0" fillId="0" borderId="0" xfId="0" applyProtection="1">
      <protection hidden="1"/>
    </xf>
    <xf numFmtId="0" fontId="171" fillId="2" borderId="0" xfId="0" applyFont="1" applyFill="1" applyAlignment="1" applyProtection="1">
      <alignment vertical="center"/>
      <protection hidden="1"/>
    </xf>
    <xf numFmtId="0" fontId="49" fillId="2" borderId="0" xfId="0" applyFont="1" applyFill="1" applyBorder="1" applyAlignment="1" applyProtection="1">
      <alignment horizontal="center" vertical="center"/>
      <protection hidden="1"/>
    </xf>
    <xf numFmtId="0" fontId="22" fillId="2" borderId="74" xfId="0" applyFont="1" applyFill="1" applyBorder="1" applyAlignment="1" applyProtection="1">
      <alignment horizontal="center" vertical="center" wrapText="1"/>
      <protection hidden="1"/>
    </xf>
    <xf numFmtId="0" fontId="58" fillId="2" borderId="74" xfId="0" applyFont="1" applyFill="1" applyBorder="1" applyAlignment="1" applyProtection="1">
      <alignment horizontal="center" vertical="center" wrapText="1"/>
      <protection hidden="1"/>
    </xf>
    <xf numFmtId="0" fontId="22" fillId="2" borderId="23" xfId="0" applyFont="1" applyFill="1" applyBorder="1" applyAlignment="1" applyProtection="1">
      <alignment horizontal="center" vertical="center" wrapText="1"/>
      <protection hidden="1"/>
    </xf>
    <xf numFmtId="0" fontId="25" fillId="2" borderId="74" xfId="0" applyFont="1" applyFill="1" applyBorder="1" applyAlignment="1" applyProtection="1">
      <alignment horizontal="center" vertical="center" wrapText="1"/>
      <protection hidden="1"/>
    </xf>
    <xf numFmtId="0" fontId="19" fillId="2" borderId="74" xfId="0" applyFont="1" applyFill="1" applyBorder="1" applyAlignment="1" applyProtection="1">
      <alignment horizontal="center" vertical="center" wrapText="1"/>
      <protection hidden="1"/>
    </xf>
    <xf numFmtId="0" fontId="36" fillId="2" borderId="74" xfId="0" applyFont="1" applyFill="1" applyBorder="1" applyAlignment="1" applyProtection="1">
      <alignment horizontal="center" vertical="center" wrapText="1"/>
      <protection hidden="1"/>
    </xf>
    <xf numFmtId="0" fontId="25" fillId="12" borderId="74" xfId="0" applyFont="1" applyFill="1" applyBorder="1" applyAlignment="1" applyProtection="1">
      <alignment horizontal="center" vertical="center" wrapText="1"/>
      <protection hidden="1"/>
    </xf>
    <xf numFmtId="0" fontId="50" fillId="12" borderId="74" xfId="0" applyFont="1" applyFill="1" applyBorder="1" applyAlignment="1" applyProtection="1">
      <alignment horizontal="center" vertical="center" wrapText="1"/>
      <protection hidden="1"/>
    </xf>
    <xf numFmtId="0" fontId="38" fillId="12" borderId="74" xfId="0" applyFont="1" applyFill="1" applyBorder="1" applyAlignment="1" applyProtection="1">
      <alignment horizontal="center" vertical="center" wrapText="1"/>
      <protection hidden="1"/>
    </xf>
    <xf numFmtId="0" fontId="49" fillId="2" borderId="28" xfId="0" applyFont="1" applyFill="1" applyBorder="1" applyAlignment="1" applyProtection="1">
      <alignment horizontal="center" vertical="center"/>
      <protection hidden="1"/>
    </xf>
    <xf numFmtId="0" fontId="51" fillId="2" borderId="74" xfId="0" applyFont="1" applyFill="1" applyBorder="1" applyAlignment="1" applyProtection="1">
      <alignment horizontal="center" vertical="center" wrapText="1"/>
      <protection hidden="1"/>
    </xf>
    <xf numFmtId="0" fontId="168" fillId="2" borderId="74" xfId="0" applyFont="1" applyFill="1" applyBorder="1" applyAlignment="1" applyProtection="1">
      <alignment horizontal="center" vertical="center" wrapText="1"/>
      <protection hidden="1"/>
    </xf>
    <xf numFmtId="0" fontId="13" fillId="4" borderId="12" xfId="0" applyFont="1" applyFill="1" applyBorder="1" applyAlignment="1" applyProtection="1">
      <alignment horizontal="center" vertical="center" shrinkToFit="1"/>
      <protection hidden="1"/>
    </xf>
    <xf numFmtId="0" fontId="127" fillId="2" borderId="59" xfId="0" applyFont="1" applyFill="1" applyBorder="1" applyAlignment="1" applyProtection="1">
      <alignment horizontal="left" vertical="center" shrinkToFit="1"/>
      <protection locked="0" hidden="1"/>
    </xf>
    <xf numFmtId="0" fontId="25" fillId="2" borderId="59" xfId="0" applyFont="1" applyFill="1" applyBorder="1" applyAlignment="1" applyProtection="1">
      <alignment horizontal="center" vertical="center" shrinkToFit="1"/>
      <protection locked="0" hidden="1"/>
    </xf>
    <xf numFmtId="1" fontId="46" fillId="0" borderId="59" xfId="0" applyNumberFormat="1" applyFont="1" applyBorder="1" applyAlignment="1" applyProtection="1">
      <alignment horizontal="center" vertical="center" shrinkToFit="1"/>
      <protection locked="0" hidden="1"/>
    </xf>
    <xf numFmtId="0" fontId="19" fillId="0" borderId="59" xfId="0" applyFont="1" applyBorder="1" applyAlignment="1" applyProtection="1">
      <alignment horizontal="center" vertical="center" shrinkToFit="1"/>
      <protection locked="0" hidden="1"/>
    </xf>
    <xf numFmtId="0" fontId="61" fillId="0" borderId="59" xfId="0" applyFont="1" applyBorder="1" applyAlignment="1" applyProtection="1">
      <alignment horizontal="left" vertical="center" shrinkToFit="1"/>
      <protection locked="0" hidden="1"/>
    </xf>
    <xf numFmtId="0" fontId="205" fillId="17" borderId="13" xfId="0" applyFont="1" applyFill="1" applyBorder="1" applyAlignment="1">
      <alignment horizontal="center" vertical="center" wrapText="1"/>
    </xf>
    <xf numFmtId="0" fontId="205" fillId="17" borderId="14" xfId="0" applyFont="1" applyFill="1" applyBorder="1" applyAlignment="1">
      <alignment horizontal="center" vertical="center" wrapText="1"/>
    </xf>
    <xf numFmtId="0" fontId="203" fillId="17" borderId="13" xfId="0" applyFont="1" applyFill="1" applyBorder="1" applyAlignment="1">
      <alignment horizontal="center" vertical="center" wrapText="1"/>
    </xf>
    <xf numFmtId="0" fontId="203" fillId="17" borderId="14" xfId="0" applyFont="1" applyFill="1" applyBorder="1" applyAlignment="1">
      <alignment horizontal="center" vertical="center" wrapText="1"/>
    </xf>
    <xf numFmtId="0" fontId="206" fillId="17" borderId="12" xfId="0" applyFont="1" applyFill="1" applyBorder="1" applyAlignment="1">
      <alignment horizontal="center" vertical="center" shrinkToFit="1"/>
    </xf>
    <xf numFmtId="0" fontId="207" fillId="17" borderId="13" xfId="0" applyFont="1" applyFill="1" applyBorder="1" applyAlignment="1">
      <alignment horizontal="left" vertical="center"/>
    </xf>
    <xf numFmtId="0" fontId="206" fillId="17" borderId="12" xfId="0" applyFont="1" applyFill="1" applyBorder="1" applyAlignment="1">
      <alignment horizontal="center" vertical="center"/>
    </xf>
    <xf numFmtId="0" fontId="208" fillId="17" borderId="13" xfId="0" applyFont="1" applyFill="1" applyBorder="1" applyAlignment="1">
      <alignment horizontal="center" vertical="center" shrinkToFit="1"/>
    </xf>
    <xf numFmtId="0" fontId="207" fillId="17" borderId="12" xfId="0" applyFont="1" applyFill="1" applyBorder="1" applyAlignment="1">
      <alignment horizontal="centerContinuous" vertical="center" wrapText="1"/>
    </xf>
    <xf numFmtId="0" fontId="206" fillId="17" borderId="13" xfId="0" applyFont="1" applyFill="1" applyBorder="1" applyAlignment="1">
      <alignment horizontal="center" vertical="center" wrapText="1"/>
    </xf>
    <xf numFmtId="0" fontId="210" fillId="17" borderId="13" xfId="0" applyFont="1" applyFill="1" applyBorder="1" applyAlignment="1">
      <alignment horizontal="center" vertical="center" wrapText="1"/>
    </xf>
    <xf numFmtId="0" fontId="206" fillId="17" borderId="14" xfId="0" applyFont="1" applyFill="1" applyBorder="1" applyAlignment="1">
      <alignment horizontal="center" vertical="center" wrapText="1"/>
    </xf>
    <xf numFmtId="0" fontId="213" fillId="17" borderId="0" xfId="0" applyFont="1" applyFill="1" applyAlignment="1">
      <alignment horizontal="left" vertical="center"/>
    </xf>
    <xf numFmtId="0" fontId="204" fillId="12" borderId="16" xfId="0" applyFont="1" applyFill="1" applyBorder="1" applyAlignment="1">
      <alignment horizontal="center" vertical="center" wrapText="1"/>
    </xf>
    <xf numFmtId="0" fontId="208" fillId="12" borderId="16" xfId="0" applyFont="1" applyFill="1" applyBorder="1" applyAlignment="1">
      <alignment horizontal="center" vertical="center" shrinkToFit="1"/>
    </xf>
    <xf numFmtId="0" fontId="204" fillId="12" borderId="15" xfId="0" applyFont="1" applyFill="1" applyBorder="1" applyAlignment="1">
      <alignment horizontal="centerContinuous" vertical="center" wrapText="1"/>
    </xf>
    <xf numFmtId="0" fontId="210" fillId="12" borderId="16" xfId="0" applyFont="1" applyFill="1" applyBorder="1" applyAlignment="1">
      <alignment horizontal="center" vertical="center" wrapText="1"/>
    </xf>
    <xf numFmtId="0" fontId="210" fillId="12" borderId="17" xfId="0" applyFont="1" applyFill="1" applyBorder="1" applyAlignment="1">
      <alignment horizontal="center" vertical="center" wrapText="1"/>
    </xf>
    <xf numFmtId="0" fontId="204" fillId="12" borderId="13" xfId="0" applyFont="1" applyFill="1" applyBorder="1" applyAlignment="1">
      <alignment horizontal="left" vertical="center"/>
    </xf>
    <xf numFmtId="0" fontId="208" fillId="12" borderId="13" xfId="0" applyFont="1" applyFill="1" applyBorder="1" applyAlignment="1">
      <alignment horizontal="center" vertical="center" shrinkToFit="1"/>
    </xf>
    <xf numFmtId="0" fontId="204" fillId="12" borderId="16" xfId="0" applyFont="1" applyFill="1" applyBorder="1" applyAlignment="1">
      <alignment horizontal="left" vertical="center"/>
    </xf>
    <xf numFmtId="0" fontId="208" fillId="12" borderId="13" xfId="0" applyFont="1" applyFill="1" applyBorder="1" applyAlignment="1">
      <alignment horizontal="center" vertical="center"/>
    </xf>
    <xf numFmtId="0" fontId="208" fillId="12" borderId="14" xfId="0" applyFont="1" applyFill="1" applyBorder="1" applyAlignment="1">
      <alignment horizontal="center" vertical="center"/>
    </xf>
    <xf numFmtId="0" fontId="214" fillId="12" borderId="13" xfId="0" applyFont="1" applyFill="1" applyBorder="1" applyAlignment="1">
      <alignment horizontal="center" vertical="center" shrinkToFit="1"/>
    </xf>
    <xf numFmtId="0" fontId="215" fillId="12" borderId="12" xfId="0" applyFont="1" applyFill="1" applyBorder="1" applyAlignment="1">
      <alignment horizontal="center" vertical="center" wrapText="1"/>
    </xf>
    <xf numFmtId="0" fontId="215" fillId="12" borderId="13" xfId="0" applyFont="1" applyFill="1" applyBorder="1" applyAlignment="1">
      <alignment horizontal="center" vertical="center" wrapText="1"/>
    </xf>
    <xf numFmtId="0" fontId="215" fillId="12" borderId="15" xfId="0" applyFont="1" applyFill="1" applyBorder="1" applyAlignment="1">
      <alignment horizontal="center" vertical="center" wrapText="1"/>
    </xf>
    <xf numFmtId="0" fontId="216" fillId="12" borderId="13" xfId="0" applyFont="1" applyFill="1" applyBorder="1" applyAlignment="1">
      <alignment horizontal="center" vertical="center" wrapText="1"/>
    </xf>
    <xf numFmtId="0" fontId="215" fillId="12" borderId="12" xfId="0" applyFont="1" applyFill="1" applyBorder="1" applyAlignment="1">
      <alignment horizontal="center" vertical="center" shrinkToFit="1"/>
    </xf>
    <xf numFmtId="0" fontId="215" fillId="12" borderId="15" xfId="0" applyFont="1" applyFill="1" applyBorder="1" applyAlignment="1">
      <alignment horizontal="center" vertical="center" shrinkToFit="1"/>
    </xf>
    <xf numFmtId="0" fontId="208" fillId="12" borderId="12" xfId="0" applyFont="1" applyFill="1" applyBorder="1" applyAlignment="1">
      <alignment vertical="center"/>
    </xf>
    <xf numFmtId="0" fontId="215" fillId="12" borderId="14" xfId="0" applyFont="1" applyFill="1" applyBorder="1" applyAlignment="1">
      <alignment horizontal="center" vertical="center" wrapText="1"/>
    </xf>
    <xf numFmtId="0" fontId="208" fillId="18" borderId="13" xfId="0" applyFont="1" applyFill="1" applyBorder="1" applyAlignment="1">
      <alignment horizontal="center" vertical="center"/>
    </xf>
    <xf numFmtId="0" fontId="207" fillId="18" borderId="13" xfId="0" applyFont="1" applyFill="1" applyBorder="1" applyAlignment="1">
      <alignment horizontal="center" vertical="center" wrapText="1"/>
    </xf>
    <xf numFmtId="0" fontId="204" fillId="18" borderId="13" xfId="0" applyFont="1" applyFill="1" applyBorder="1" applyAlignment="1">
      <alignment horizontal="center" vertical="center" wrapText="1"/>
    </xf>
    <xf numFmtId="14" fontId="214" fillId="12" borderId="13" xfId="0" applyNumberFormat="1" applyFont="1" applyFill="1" applyBorder="1" applyAlignment="1">
      <alignment horizontal="center" vertical="center" shrinkToFit="1"/>
    </xf>
    <xf numFmtId="0" fontId="0" fillId="15" borderId="0" xfId="0" applyFill="1" applyAlignment="1"/>
    <xf numFmtId="0" fontId="199" fillId="17" borderId="31" xfId="0" applyFont="1" applyFill="1" applyBorder="1" applyAlignment="1" applyProtection="1">
      <alignment horizontal="center" vertical="center"/>
      <protection hidden="1"/>
    </xf>
    <xf numFmtId="0" fontId="199" fillId="17" borderId="109" xfId="0" applyFont="1" applyFill="1" applyBorder="1" applyAlignment="1" applyProtection="1">
      <alignment horizontal="center" vertical="center"/>
      <protection hidden="1"/>
    </xf>
    <xf numFmtId="0" fontId="199" fillId="17" borderId="112" xfId="0" applyFont="1" applyFill="1" applyBorder="1" applyAlignment="1" applyProtection="1">
      <alignment horizontal="center" vertical="center"/>
      <protection hidden="1"/>
    </xf>
    <xf numFmtId="0" fontId="46" fillId="2" borderId="13" xfId="0" applyFont="1" applyFill="1" applyBorder="1" applyAlignment="1" applyProtection="1">
      <alignment horizontal="center" vertical="center" wrapText="1"/>
      <protection locked="0" hidden="1"/>
    </xf>
    <xf numFmtId="0" fontId="38" fillId="2" borderId="13" xfId="0" applyFont="1" applyFill="1" applyBorder="1" applyAlignment="1" applyProtection="1">
      <alignment horizontal="center" vertical="center" wrapText="1"/>
      <protection locked="0" hidden="1"/>
    </xf>
    <xf numFmtId="0" fontId="32" fillId="2" borderId="0" xfId="0" applyFont="1" applyFill="1" applyAlignment="1" applyProtection="1">
      <alignment horizontal="left" vertical="center"/>
      <protection hidden="1"/>
    </xf>
    <xf numFmtId="0" fontId="32" fillId="2" borderId="0" xfId="0" applyFont="1" applyFill="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51" fillId="2" borderId="13" xfId="0" applyFont="1" applyFill="1" applyBorder="1" applyAlignment="1" applyProtection="1">
      <alignment horizontal="center" vertical="center" wrapText="1"/>
      <protection hidden="1"/>
    </xf>
    <xf numFmtId="0" fontId="25" fillId="2" borderId="13" xfId="0" applyFont="1" applyFill="1" applyBorder="1" applyAlignment="1" applyProtection="1">
      <alignment horizontal="center" vertical="center" wrapText="1"/>
      <protection hidden="1"/>
    </xf>
    <xf numFmtId="0" fontId="19" fillId="2" borderId="13" xfId="0" applyFont="1" applyFill="1" applyBorder="1" applyAlignment="1" applyProtection="1">
      <alignment horizontal="center" vertical="center" wrapText="1"/>
      <protection hidden="1"/>
    </xf>
    <xf numFmtId="0" fontId="38" fillId="2" borderId="13" xfId="0" applyFont="1" applyFill="1" applyBorder="1" applyAlignment="1" applyProtection="1">
      <alignment horizontal="center" vertical="center" wrapText="1"/>
      <protection hidden="1"/>
    </xf>
    <xf numFmtId="0" fontId="46" fillId="0" borderId="0" xfId="0" applyFont="1" applyFill="1" applyProtection="1">
      <protection hidden="1"/>
    </xf>
    <xf numFmtId="0" fontId="32" fillId="2" borderId="0" xfId="0" applyFont="1" applyFill="1" applyBorder="1" applyAlignment="1" applyProtection="1">
      <alignment horizontal="center" vertical="center"/>
      <protection hidden="1"/>
    </xf>
    <xf numFmtId="0" fontId="59" fillId="0" borderId="0" xfId="0" applyFont="1" applyFill="1" applyProtection="1">
      <protection hidden="1"/>
    </xf>
    <xf numFmtId="0" fontId="60" fillId="2" borderId="13" xfId="0" applyFont="1" applyFill="1" applyBorder="1" applyAlignment="1" applyProtection="1">
      <alignment horizontal="center" vertical="center" wrapText="1"/>
      <protection hidden="1"/>
    </xf>
    <xf numFmtId="0" fontId="27" fillId="2" borderId="13" xfId="0" applyFont="1" applyFill="1" applyBorder="1" applyAlignment="1" applyProtection="1">
      <alignment horizontal="center" vertical="center" wrapText="1"/>
      <protection hidden="1"/>
    </xf>
    <xf numFmtId="0" fontId="33" fillId="2" borderId="13" xfId="0" applyFont="1" applyFill="1" applyBorder="1" applyAlignment="1" applyProtection="1">
      <alignment horizontal="center" vertical="center" wrapText="1"/>
      <protection hidden="1"/>
    </xf>
    <xf numFmtId="0" fontId="18" fillId="2" borderId="13" xfId="0" applyFont="1" applyFill="1" applyBorder="1" applyAlignment="1" applyProtection="1">
      <alignment horizontal="center" vertical="center" wrapText="1"/>
      <protection hidden="1"/>
    </xf>
    <xf numFmtId="0" fontId="38" fillId="0" borderId="0" xfId="0" applyFont="1" applyFill="1" applyProtection="1">
      <protection hidden="1"/>
    </xf>
    <xf numFmtId="0" fontId="19" fillId="2" borderId="13" xfId="0" applyFont="1" applyFill="1" applyBorder="1" applyAlignment="1" applyProtection="1">
      <alignment horizontal="center" vertical="center" wrapText="1"/>
      <protection locked="0" hidden="1"/>
    </xf>
    <xf numFmtId="0" fontId="27" fillId="2" borderId="13" xfId="0" applyFont="1" applyFill="1" applyBorder="1" applyAlignment="1" applyProtection="1">
      <alignment horizontal="center" vertical="center" wrapText="1"/>
      <protection locked="0" hidden="1"/>
    </xf>
    <xf numFmtId="0" fontId="26" fillId="0" borderId="71" xfId="0" applyFont="1" applyBorder="1" applyAlignment="1" applyProtection="1">
      <alignment horizontal="center" vertical="center" wrapText="1"/>
      <protection locked="0" hidden="1"/>
    </xf>
    <xf numFmtId="0" fontId="24" fillId="0" borderId="71" xfId="0" applyFont="1" applyBorder="1" applyAlignment="1" applyProtection="1">
      <alignment horizontal="center" vertical="center"/>
      <protection locked="0" hidden="1"/>
    </xf>
    <xf numFmtId="0" fontId="20" fillId="0" borderId="28" xfId="0" applyFont="1" applyBorder="1" applyAlignment="1">
      <alignment horizontal="left" vertical="center"/>
    </xf>
    <xf numFmtId="0" fontId="25" fillId="2" borderId="13" xfId="0" applyFont="1" applyFill="1" applyBorder="1" applyAlignment="1" applyProtection="1">
      <alignment vertical="center" shrinkToFit="1"/>
      <protection locked="0" hidden="1"/>
    </xf>
    <xf numFmtId="176" fontId="60" fillId="5" borderId="13" xfId="0" applyNumberFormat="1" applyFont="1" applyFill="1" applyBorder="1" applyAlignment="1" applyProtection="1">
      <alignment horizontal="center" vertical="center"/>
      <protection locked="0" hidden="1"/>
    </xf>
    <xf numFmtId="0" fontId="25" fillId="2" borderId="13" xfId="0" quotePrefix="1" applyFont="1" applyFill="1" applyBorder="1" applyAlignment="1" applyProtection="1">
      <alignment vertical="center" shrinkToFit="1"/>
      <protection locked="0" hidden="1"/>
    </xf>
    <xf numFmtId="176" fontId="19" fillId="2" borderId="13" xfId="0" applyNumberFormat="1" applyFont="1" applyFill="1" applyBorder="1" applyAlignment="1" applyProtection="1">
      <alignment horizontal="center"/>
      <protection locked="0" hidden="1"/>
    </xf>
    <xf numFmtId="0" fontId="60" fillId="2" borderId="13" xfId="0" applyFont="1" applyFill="1" applyBorder="1" applyAlignment="1" applyProtection="1">
      <alignment horizontal="center"/>
      <protection locked="0" hidden="1"/>
    </xf>
    <xf numFmtId="0" fontId="19" fillId="2" borderId="13" xfId="0" quotePrefix="1" applyFont="1" applyFill="1" applyBorder="1" applyAlignment="1" applyProtection="1">
      <alignment horizontal="center"/>
      <protection locked="0" hidden="1"/>
    </xf>
    <xf numFmtId="0" fontId="32" fillId="2" borderId="0" xfId="0" applyFont="1" applyFill="1" applyAlignment="1" applyProtection="1">
      <alignment horizontal="center" vertical="center"/>
      <protection hidden="1"/>
    </xf>
    <xf numFmtId="0" fontId="22" fillId="2" borderId="0" xfId="0" applyFont="1" applyFill="1" applyAlignment="1" applyProtection="1">
      <alignment horizontal="center" vertical="center"/>
      <protection hidden="1"/>
    </xf>
    <xf numFmtId="0" fontId="34" fillId="5" borderId="106" xfId="0" applyFont="1" applyFill="1" applyBorder="1" applyAlignment="1">
      <alignment horizontal="center" vertical="center" wrapText="1"/>
    </xf>
    <xf numFmtId="0" fontId="51" fillId="2" borderId="106" xfId="0" applyFont="1" applyFill="1" applyBorder="1" applyAlignment="1">
      <alignment horizontal="center" vertical="center" wrapText="1"/>
    </xf>
    <xf numFmtId="0" fontId="96" fillId="5" borderId="106" xfId="0" applyFont="1" applyFill="1" applyBorder="1" applyAlignment="1">
      <alignment horizontal="center" vertical="center" wrapText="1"/>
    </xf>
    <xf numFmtId="0" fontId="46" fillId="5" borderId="106" xfId="0" applyFont="1" applyFill="1" applyBorder="1" applyAlignment="1">
      <alignment horizontal="center" vertical="center"/>
    </xf>
    <xf numFmtId="9" fontId="142" fillId="5" borderId="106" xfId="0" applyNumberFormat="1" applyFont="1" applyFill="1" applyBorder="1" applyAlignment="1">
      <alignment horizontal="center" vertical="center" shrinkToFit="1"/>
    </xf>
    <xf numFmtId="0" fontId="142" fillId="5" borderId="106" xfId="0" applyNumberFormat="1" applyFont="1" applyFill="1" applyBorder="1" applyAlignment="1">
      <alignment horizontal="center" vertical="center" shrinkToFit="1"/>
    </xf>
    <xf numFmtId="0" fontId="142" fillId="5" borderId="106" xfId="0" applyFont="1" applyFill="1" applyBorder="1" applyAlignment="1">
      <alignment horizontal="center" vertical="center" shrinkToFit="1"/>
    </xf>
    <xf numFmtId="1" fontId="142" fillId="5" borderId="106" xfId="0" applyNumberFormat="1" applyFont="1" applyFill="1" applyBorder="1" applyAlignment="1">
      <alignment horizontal="center" vertical="center" shrinkToFit="1"/>
    </xf>
    <xf numFmtId="0" fontId="218" fillId="0" borderId="106" xfId="0" applyFont="1" applyBorder="1" applyAlignment="1">
      <alignment horizontal="center" vertical="center"/>
    </xf>
    <xf numFmtId="1" fontId="218" fillId="0" borderId="106" xfId="0" applyNumberFormat="1" applyFont="1" applyBorder="1" applyAlignment="1">
      <alignment horizontal="center" vertical="center"/>
    </xf>
    <xf numFmtId="1" fontId="33" fillId="2" borderId="13" xfId="0" applyNumberFormat="1" applyFont="1" applyFill="1" applyBorder="1" applyAlignment="1" applyProtection="1">
      <alignment horizontal="center" vertical="center" shrinkToFit="1"/>
      <protection locked="0" hidden="1"/>
    </xf>
    <xf numFmtId="1" fontId="25" fillId="2" borderId="13" xfId="0" applyNumberFormat="1" applyFont="1" applyFill="1" applyBorder="1" applyAlignment="1" applyProtection="1">
      <alignment horizontal="center" vertical="center"/>
      <protection locked="0" hidden="1"/>
    </xf>
    <xf numFmtId="1" fontId="33" fillId="2" borderId="13" xfId="0" applyNumberFormat="1" applyFont="1" applyFill="1" applyBorder="1" applyAlignment="1">
      <alignment horizontal="center" vertical="center" shrinkToFit="1"/>
    </xf>
    <xf numFmtId="1" fontId="33" fillId="2" borderId="13" xfId="0" applyNumberFormat="1" applyFont="1" applyFill="1" applyBorder="1" applyAlignment="1" applyProtection="1">
      <alignment horizontal="center" vertical="center"/>
      <protection locked="0" hidden="1"/>
    </xf>
    <xf numFmtId="1" fontId="33" fillId="2" borderId="13" xfId="0" applyNumberFormat="1" applyFont="1" applyFill="1" applyBorder="1" applyAlignment="1">
      <alignment horizontal="center" vertical="center"/>
    </xf>
    <xf numFmtId="14" fontId="102" fillId="0" borderId="0" xfId="0" applyNumberFormat="1" applyFont="1"/>
    <xf numFmtId="180" fontId="102" fillId="0" borderId="0" xfId="0" applyNumberFormat="1" applyFont="1"/>
    <xf numFmtId="1" fontId="104" fillId="0" borderId="0" xfId="0" applyNumberFormat="1" applyFont="1"/>
    <xf numFmtId="0" fontId="31" fillId="2" borderId="0" xfId="0" applyFont="1" applyFill="1" applyAlignment="1" applyProtection="1">
      <alignment horizontal="right"/>
      <protection locked="0"/>
    </xf>
    <xf numFmtId="0" fontId="31" fillId="2" borderId="0" xfId="0" applyFont="1" applyFill="1" applyProtection="1">
      <protection locked="0"/>
    </xf>
    <xf numFmtId="0" fontId="0" fillId="2" borderId="0" xfId="0" applyFill="1" applyProtection="1">
      <protection locked="0"/>
    </xf>
    <xf numFmtId="0" fontId="116" fillId="0" borderId="13" xfId="0" applyFont="1" applyBorder="1" applyAlignment="1" applyProtection="1">
      <alignment horizontal="center" vertical="center"/>
      <protection locked="0" hidden="1"/>
    </xf>
    <xf numFmtId="0" fontId="117" fillId="0" borderId="13" xfId="0" applyFont="1" applyBorder="1" applyAlignment="1" applyProtection="1">
      <alignment horizontal="center" vertical="center"/>
      <protection locked="0" hidden="1"/>
    </xf>
    <xf numFmtId="0" fontId="221" fillId="19" borderId="0" xfId="0" applyFont="1" applyFill="1" applyBorder="1" applyAlignment="1" applyProtection="1">
      <protection hidden="1"/>
    </xf>
    <xf numFmtId="0" fontId="223" fillId="19" borderId="0" xfId="0" applyFont="1" applyFill="1" applyBorder="1" applyAlignment="1" applyProtection="1">
      <alignment horizontal="center"/>
      <protection hidden="1"/>
    </xf>
    <xf numFmtId="0" fontId="190" fillId="19" borderId="0" xfId="0" applyFont="1" applyFill="1" applyAlignment="1" applyProtection="1">
      <alignment horizontal="center"/>
      <protection hidden="1"/>
    </xf>
    <xf numFmtId="0" fontId="190" fillId="19" borderId="0" xfId="0" applyFont="1" applyFill="1" applyAlignment="1" applyProtection="1">
      <protection hidden="1"/>
    </xf>
    <xf numFmtId="0" fontId="232" fillId="19" borderId="0" xfId="0" applyFont="1" applyFill="1" applyBorder="1" applyAlignment="1" applyProtection="1">
      <alignment horizontal="center"/>
      <protection hidden="1"/>
    </xf>
    <xf numFmtId="0" fontId="227" fillId="20" borderId="119" xfId="0" applyFont="1" applyFill="1" applyBorder="1" applyAlignment="1" applyProtection="1">
      <alignment vertical="center" wrapText="1"/>
      <protection locked="0" hidden="1"/>
    </xf>
    <xf numFmtId="0" fontId="3" fillId="0" borderId="0" xfId="0" applyFont="1" applyFill="1" applyProtection="1">
      <protection hidden="1"/>
    </xf>
    <xf numFmtId="0" fontId="56" fillId="2" borderId="0" xfId="0" applyFont="1" applyFill="1" applyAlignment="1" applyProtection="1">
      <alignment vertical="center"/>
      <protection hidden="1"/>
    </xf>
    <xf numFmtId="0" fontId="46" fillId="2" borderId="0" xfId="0" applyFont="1" applyFill="1" applyAlignment="1" applyProtection="1">
      <alignment vertical="center"/>
      <protection hidden="1"/>
    </xf>
    <xf numFmtId="0" fontId="46" fillId="2" borderId="0" xfId="0" applyFont="1" applyFill="1" applyAlignment="1" applyProtection="1">
      <alignment horizontal="center" vertical="center"/>
      <protection hidden="1"/>
    </xf>
    <xf numFmtId="165" fontId="57" fillId="2" borderId="0" xfId="0" applyNumberFormat="1" applyFont="1" applyFill="1" applyAlignment="1" applyProtection="1">
      <alignment horizontal="center" vertical="center" shrinkToFit="1"/>
      <protection hidden="1"/>
    </xf>
    <xf numFmtId="0" fontId="3" fillId="0" borderId="0" xfId="0" applyFont="1" applyProtection="1">
      <protection hidden="1"/>
    </xf>
    <xf numFmtId="165" fontId="40" fillId="2" borderId="0" xfId="0" applyNumberFormat="1" applyFont="1" applyFill="1" applyAlignment="1" applyProtection="1">
      <alignment horizontal="center" shrinkToFit="1"/>
      <protection hidden="1"/>
    </xf>
    <xf numFmtId="0" fontId="3" fillId="0" borderId="0" xfId="0" applyFont="1" applyAlignment="1" applyProtection="1">
      <alignment horizontal="center"/>
      <protection hidden="1"/>
    </xf>
    <xf numFmtId="0" fontId="29"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36" fillId="2" borderId="0" xfId="0" applyFont="1" applyFill="1" applyAlignment="1" applyProtection="1">
      <alignment horizontal="center"/>
      <protection hidden="1"/>
    </xf>
    <xf numFmtId="0" fontId="36" fillId="2" borderId="0" xfId="0" applyFont="1" applyFill="1" applyBorder="1" applyAlignment="1" applyProtection="1">
      <alignment horizontal="center"/>
      <protection hidden="1"/>
    </xf>
    <xf numFmtId="0" fontId="11" fillId="2" borderId="0" xfId="0" applyFont="1" applyFill="1" applyAlignment="1" applyProtection="1">
      <alignment horizontal="right" vertical="center" indent="1"/>
      <protection hidden="1"/>
    </xf>
    <xf numFmtId="0" fontId="46" fillId="0" borderId="19" xfId="0" applyFont="1" applyBorder="1" applyProtection="1">
      <protection hidden="1"/>
    </xf>
    <xf numFmtId="0" fontId="34" fillId="2" borderId="26" xfId="0" applyFont="1" applyFill="1" applyBorder="1" applyAlignment="1" applyProtection="1">
      <alignment horizontal="center" vertical="center" wrapText="1"/>
      <protection hidden="1"/>
    </xf>
    <xf numFmtId="0" fontId="4" fillId="2" borderId="26" xfId="0" applyFont="1" applyFill="1" applyBorder="1" applyAlignment="1" applyProtection="1">
      <alignment horizontal="center" vertical="center" wrapText="1"/>
      <protection hidden="1"/>
    </xf>
    <xf numFmtId="0" fontId="3" fillId="0" borderId="13" xfId="0" applyFont="1" applyBorder="1" applyAlignment="1" applyProtection="1">
      <alignment horizontal="center" vertical="center"/>
      <protection hidden="1"/>
    </xf>
    <xf numFmtId="0" fontId="41" fillId="0" borderId="13" xfId="0" applyFont="1" applyFill="1" applyBorder="1" applyAlignment="1" applyProtection="1">
      <alignment horizontal="center" vertical="center"/>
      <protection hidden="1"/>
    </xf>
    <xf numFmtId="0" fontId="42" fillId="0" borderId="13" xfId="0" applyFont="1" applyFill="1" applyBorder="1" applyAlignment="1" applyProtection="1">
      <alignment horizontal="center" vertical="center"/>
      <protection hidden="1"/>
    </xf>
    <xf numFmtId="0" fontId="43" fillId="0" borderId="13" xfId="0" applyFont="1" applyFill="1" applyBorder="1" applyAlignment="1" applyProtection="1">
      <alignment horizontal="center" vertical="center" wrapText="1"/>
      <protection hidden="1"/>
    </xf>
    <xf numFmtId="0" fontId="3" fillId="0" borderId="13" xfId="0" applyFont="1" applyFill="1" applyBorder="1" applyAlignment="1" applyProtection="1">
      <alignment horizontal="center" vertical="center"/>
      <protection hidden="1"/>
    </xf>
    <xf numFmtId="0" fontId="34" fillId="2" borderId="13" xfId="0" applyFont="1" applyFill="1" applyBorder="1" applyAlignment="1" applyProtection="1">
      <alignment horizontal="center" vertical="center" wrapText="1"/>
      <protection hidden="1"/>
    </xf>
    <xf numFmtId="0" fontId="34" fillId="2" borderId="23" xfId="0"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44" fillId="0" borderId="13" xfId="0" applyFont="1" applyFill="1" applyBorder="1" applyAlignment="1" applyProtection="1">
      <alignment horizontal="center" vertical="center" textRotation="90" wrapText="1"/>
      <protection hidden="1"/>
    </xf>
    <xf numFmtId="0" fontId="6" fillId="0"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shrinkToFit="1"/>
      <protection hidden="1"/>
    </xf>
    <xf numFmtId="167" fontId="6" fillId="0" borderId="13" xfId="0" applyNumberFormat="1" applyFont="1" applyFill="1" applyBorder="1" applyAlignment="1" applyProtection="1">
      <alignment horizontal="center" vertical="center" wrapText="1" shrinkToFit="1"/>
      <protection hidden="1"/>
    </xf>
    <xf numFmtId="168"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wrapText="1" shrinkToFit="1"/>
      <protection hidden="1"/>
    </xf>
    <xf numFmtId="169"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shrinkToFit="1"/>
      <protection hidden="1"/>
    </xf>
    <xf numFmtId="0" fontId="28" fillId="0" borderId="13" xfId="0" applyFont="1" applyFill="1" applyBorder="1" applyAlignment="1" applyProtection="1">
      <alignment horizontal="center" vertical="center" wrapText="1" shrinkToFit="1"/>
      <protection hidden="1"/>
    </xf>
    <xf numFmtId="0" fontId="6" fillId="0" borderId="0" xfId="0" applyFont="1" applyFill="1" applyProtection="1">
      <protection hidden="1"/>
    </xf>
    <xf numFmtId="0" fontId="63" fillId="2" borderId="13"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protection hidden="1"/>
    </xf>
    <xf numFmtId="0" fontId="25" fillId="2" borderId="13" xfId="0" applyFont="1" applyFill="1" applyBorder="1" applyAlignment="1" applyProtection="1">
      <alignment horizontal="center" vertical="center" shrinkToFit="1"/>
      <protection hidden="1"/>
    </xf>
    <xf numFmtId="0" fontId="25" fillId="2" borderId="13" xfId="0" applyNumberFormat="1" applyFont="1" applyFill="1" applyBorder="1" applyAlignment="1" applyProtection="1">
      <alignment horizontal="center" vertical="center" shrinkToFit="1"/>
      <protection hidden="1"/>
    </xf>
    <xf numFmtId="1" fontId="25" fillId="2" borderId="13" xfId="0" applyNumberFormat="1" applyFont="1" applyFill="1" applyBorder="1" applyAlignment="1" applyProtection="1">
      <alignment horizontal="center" vertical="center" shrinkToFit="1"/>
      <protection hidden="1"/>
    </xf>
    <xf numFmtId="0" fontId="25" fillId="2" borderId="13" xfId="0" applyFont="1" applyFill="1" applyBorder="1" applyAlignment="1" applyProtection="1">
      <alignment horizontal="left" vertical="center" shrinkToFit="1"/>
      <protection hidden="1"/>
    </xf>
    <xf numFmtId="164" fontId="33" fillId="2" borderId="13" xfId="0" applyNumberFormat="1" applyFont="1" applyFill="1" applyBorder="1" applyAlignment="1" applyProtection="1">
      <alignment horizontal="center" vertical="center" shrinkToFit="1"/>
      <protection hidden="1"/>
    </xf>
    <xf numFmtId="0" fontId="33" fillId="2" borderId="13" xfId="0" applyFont="1" applyFill="1" applyBorder="1" applyAlignment="1" applyProtection="1">
      <alignment horizontal="center" vertical="center" shrinkToFit="1"/>
      <protection hidden="1"/>
    </xf>
    <xf numFmtId="0" fontId="52" fillId="2" borderId="13" xfId="0" applyFont="1" applyFill="1" applyBorder="1" applyAlignment="1" applyProtection="1">
      <alignment horizontal="center" vertical="center" shrinkToFit="1"/>
      <protection hidden="1"/>
    </xf>
    <xf numFmtId="0" fontId="25" fillId="2" borderId="0" xfId="0" applyFont="1" applyFill="1" applyBorder="1" applyAlignment="1" applyProtection="1">
      <alignment horizontal="center" vertical="center" shrinkToFit="1"/>
      <protection hidden="1"/>
    </xf>
    <xf numFmtId="14" fontId="6" fillId="0" borderId="13" xfId="0" applyNumberFormat="1" applyFont="1" applyFill="1" applyBorder="1" applyAlignment="1" applyProtection="1">
      <alignment horizontal="center" vertical="center"/>
      <protection hidden="1"/>
    </xf>
    <xf numFmtId="0" fontId="28" fillId="0" borderId="13" xfId="0" applyFont="1" applyFill="1" applyBorder="1" applyAlignment="1" applyProtection="1">
      <alignment horizontal="center" vertical="center" shrinkToFit="1"/>
      <protection hidden="1"/>
    </xf>
    <xf numFmtId="0" fontId="28" fillId="0" borderId="13" xfId="0" applyFont="1" applyFill="1" applyBorder="1" applyAlignment="1" applyProtection="1">
      <alignment horizontal="center" vertical="center"/>
      <protection hidden="1"/>
    </xf>
    <xf numFmtId="1" fontId="28" fillId="0" borderId="13" xfId="0" applyNumberFormat="1" applyFont="1" applyFill="1" applyBorder="1" applyAlignment="1" applyProtection="1">
      <alignment horizontal="center" vertical="center" shrinkToFit="1"/>
      <protection hidden="1"/>
    </xf>
    <xf numFmtId="1" fontId="3" fillId="0" borderId="13" xfId="0" applyNumberFormat="1" applyFont="1" applyBorder="1" applyAlignment="1" applyProtection="1">
      <alignment horizontal="center" vertical="center"/>
      <protection hidden="1"/>
    </xf>
    <xf numFmtId="1" fontId="33" fillId="7" borderId="5" xfId="0" applyNumberFormat="1" applyFont="1" applyFill="1" applyBorder="1" applyAlignment="1" applyProtection="1">
      <alignment horizontal="right" vertical="center" shrinkToFit="1"/>
      <protection hidden="1"/>
    </xf>
    <xf numFmtId="0" fontId="33" fillId="7" borderId="19" xfId="0" applyFont="1" applyFill="1" applyBorder="1" applyAlignment="1" applyProtection="1">
      <alignment horizontal="right" vertical="center" indent="1"/>
      <protection hidden="1"/>
    </xf>
    <xf numFmtId="0" fontId="25" fillId="7" borderId="13" xfId="0" applyFont="1" applyFill="1" applyBorder="1" applyAlignment="1" applyProtection="1">
      <alignment horizontal="center" vertical="center" shrinkToFit="1"/>
      <protection hidden="1"/>
    </xf>
    <xf numFmtId="0" fontId="219" fillId="7" borderId="13" xfId="0" applyFont="1" applyFill="1" applyBorder="1" applyAlignment="1" applyProtection="1">
      <alignment horizontal="center" vertical="center" shrinkToFit="1"/>
      <protection hidden="1"/>
    </xf>
    <xf numFmtId="0" fontId="64" fillId="7" borderId="13" xfId="0" applyFont="1" applyFill="1" applyBorder="1" applyAlignment="1" applyProtection="1">
      <alignment horizontal="center" vertical="center" shrinkToFit="1"/>
      <protection hidden="1"/>
    </xf>
    <xf numFmtId="0" fontId="33" fillId="7" borderId="13" xfId="0" applyFont="1" applyFill="1" applyBorder="1" applyAlignment="1" applyProtection="1">
      <alignment horizontal="center" vertical="center" shrinkToFit="1"/>
      <protection hidden="1"/>
    </xf>
    <xf numFmtId="0" fontId="33" fillId="7" borderId="0" xfId="0" applyFont="1" applyFill="1" applyBorder="1" applyAlignment="1" applyProtection="1">
      <alignment horizontal="center" vertical="center" shrinkToFit="1"/>
      <protection hidden="1"/>
    </xf>
    <xf numFmtId="0" fontId="185" fillId="2" borderId="13" xfId="0" applyFont="1" applyFill="1" applyBorder="1" applyAlignment="1" applyProtection="1">
      <alignment horizontal="center" vertical="center" shrinkToFit="1"/>
      <protection hidden="1"/>
    </xf>
    <xf numFmtId="0" fontId="33" fillId="7" borderId="18" xfId="0" applyFont="1" applyFill="1" applyBorder="1" applyAlignment="1" applyProtection="1">
      <alignment horizontal="right" vertical="center"/>
      <protection hidden="1"/>
    </xf>
    <xf numFmtId="0" fontId="33" fillId="7" borderId="5" xfId="0" applyFont="1" applyFill="1" applyBorder="1" applyAlignment="1" applyProtection="1">
      <alignment horizontal="right" vertical="center"/>
      <protection hidden="1"/>
    </xf>
    <xf numFmtId="0" fontId="33" fillId="7" borderId="19" xfId="0" applyFont="1" applyFill="1" applyBorder="1" applyAlignment="1" applyProtection="1">
      <alignment horizontal="right" vertical="center"/>
      <protection hidden="1"/>
    </xf>
    <xf numFmtId="0" fontId="33" fillId="7" borderId="13" xfId="0" applyFont="1" applyFill="1" applyBorder="1" applyAlignment="1" applyProtection="1">
      <alignment horizontal="right" vertical="center" indent="1"/>
      <protection hidden="1"/>
    </xf>
    <xf numFmtId="0" fontId="25" fillId="7" borderId="13" xfId="0" applyFont="1" applyFill="1" applyBorder="1" applyAlignment="1" applyProtection="1">
      <alignment vertical="center" shrinkToFit="1"/>
      <protection hidden="1"/>
    </xf>
    <xf numFmtId="0" fontId="25" fillId="7" borderId="0" xfId="0" applyFont="1" applyFill="1" applyBorder="1" applyAlignment="1" applyProtection="1">
      <alignment vertical="center" shrinkToFit="1"/>
      <protection hidden="1"/>
    </xf>
    <xf numFmtId="0" fontId="33" fillId="7" borderId="13" xfId="0" applyFont="1" applyFill="1" applyBorder="1" applyAlignment="1" applyProtection="1">
      <alignment vertical="center" shrinkToFit="1"/>
      <protection hidden="1"/>
    </xf>
    <xf numFmtId="0" fontId="33" fillId="7" borderId="0" xfId="0" applyFont="1" applyFill="1" applyBorder="1" applyAlignment="1" applyProtection="1">
      <alignment vertical="center" shrinkToFit="1"/>
      <protection hidden="1"/>
    </xf>
    <xf numFmtId="0" fontId="220" fillId="7" borderId="13" xfId="0" applyFont="1" applyFill="1" applyBorder="1" applyAlignment="1" applyProtection="1">
      <alignment horizontal="center" vertical="center" shrinkToFit="1"/>
      <protection hidden="1"/>
    </xf>
    <xf numFmtId="0" fontId="8" fillId="7" borderId="13" xfId="0" applyFont="1" applyFill="1" applyBorder="1" applyAlignment="1" applyProtection="1">
      <alignment horizontal="center" vertical="center" shrinkToFit="1"/>
      <protection hidden="1"/>
    </xf>
    <xf numFmtId="0" fontId="25" fillId="2" borderId="18" xfId="0" applyFont="1" applyFill="1" applyBorder="1" applyAlignment="1" applyProtection="1">
      <alignment horizontal="center" vertical="center"/>
      <protection hidden="1"/>
    </xf>
    <xf numFmtId="0" fontId="25" fillId="2" borderId="5" xfId="0" applyFont="1" applyFill="1" applyBorder="1" applyAlignment="1" applyProtection="1">
      <alignment horizontal="right" vertical="center"/>
      <protection hidden="1"/>
    </xf>
    <xf numFmtId="0" fontId="25" fillId="2" borderId="5" xfId="0" applyFont="1" applyFill="1" applyBorder="1" applyProtection="1">
      <protection hidden="1"/>
    </xf>
    <xf numFmtId="0" fontId="46" fillId="2" borderId="5" xfId="0" applyFont="1" applyFill="1" applyBorder="1" applyAlignment="1" applyProtection="1">
      <alignment horizontal="right" vertical="center"/>
      <protection hidden="1"/>
    </xf>
    <xf numFmtId="170" fontId="25" fillId="2" borderId="5" xfId="0" applyNumberFormat="1" applyFont="1" applyFill="1" applyBorder="1" applyAlignment="1" applyProtection="1">
      <alignment horizontal="right" vertical="center"/>
      <protection hidden="1"/>
    </xf>
    <xf numFmtId="170" fontId="25" fillId="2" borderId="19" xfId="0" applyNumberFormat="1" applyFont="1" applyFill="1" applyBorder="1" applyAlignment="1" applyProtection="1">
      <alignment horizontal="right" vertical="center"/>
      <protection hidden="1"/>
    </xf>
    <xf numFmtId="0" fontId="25" fillId="2" borderId="13" xfId="0" applyFont="1" applyFill="1" applyBorder="1" applyAlignment="1" applyProtection="1">
      <alignment horizontal="right" vertical="center" shrinkToFit="1"/>
      <protection hidden="1"/>
    </xf>
    <xf numFmtId="0" fontId="33" fillId="2" borderId="13" xfId="0" applyFont="1" applyFill="1" applyBorder="1" applyAlignment="1" applyProtection="1">
      <alignment vertical="center" shrinkToFit="1"/>
      <protection hidden="1"/>
    </xf>
    <xf numFmtId="0" fontId="25" fillId="2" borderId="13" xfId="0" applyFont="1" applyFill="1" applyBorder="1" applyAlignment="1" applyProtection="1">
      <alignment horizontal="center" vertical="center"/>
      <protection hidden="1"/>
    </xf>
    <xf numFmtId="0" fontId="33" fillId="2" borderId="0" xfId="0" applyFont="1" applyFill="1" applyBorder="1" applyAlignment="1" applyProtection="1">
      <alignment vertical="center" shrinkToFit="1"/>
      <protection hidden="1"/>
    </xf>
    <xf numFmtId="0" fontId="25" fillId="2" borderId="19" xfId="0" applyFont="1" applyFill="1" applyBorder="1" applyAlignment="1" applyProtection="1">
      <alignment horizontal="right" vertical="center"/>
      <protection hidden="1"/>
    </xf>
    <xf numFmtId="172" fontId="25" fillId="2" borderId="5" xfId="0" applyNumberFormat="1" applyFont="1" applyFill="1" applyBorder="1" applyAlignment="1" applyProtection="1">
      <alignment horizontal="right" vertical="center"/>
      <protection hidden="1"/>
    </xf>
    <xf numFmtId="172" fontId="25" fillId="2" borderId="19" xfId="0" applyNumberFormat="1" applyFont="1" applyFill="1" applyBorder="1" applyAlignment="1" applyProtection="1">
      <alignment horizontal="right" vertical="center"/>
      <protection hidden="1"/>
    </xf>
    <xf numFmtId="0" fontId="25" fillId="2" borderId="5" xfId="0" applyNumberFormat="1" applyFont="1" applyFill="1" applyBorder="1" applyAlignment="1" applyProtection="1">
      <alignment horizontal="right" vertical="center"/>
      <protection hidden="1"/>
    </xf>
    <xf numFmtId="173" fontId="25" fillId="2" borderId="19" xfId="0" applyNumberFormat="1" applyFont="1" applyFill="1" applyBorder="1" applyAlignment="1" applyProtection="1">
      <alignment horizontal="right" vertical="center"/>
      <protection hidden="1"/>
    </xf>
    <xf numFmtId="0" fontId="23" fillId="7" borderId="13" xfId="0" applyFont="1" applyFill="1" applyBorder="1" applyAlignment="1" applyProtection="1">
      <alignment horizontal="center" vertical="center" shrinkToFit="1"/>
      <protection hidden="1"/>
    </xf>
    <xf numFmtId="1" fontId="23" fillId="7" borderId="13" xfId="0" applyNumberFormat="1" applyFont="1" applyFill="1" applyBorder="1" applyAlignment="1" applyProtection="1">
      <alignment horizontal="center" vertical="center" shrinkToFit="1"/>
      <protection hidden="1"/>
    </xf>
    <xf numFmtId="174" fontId="33" fillId="2" borderId="13" xfId="0" applyNumberFormat="1" applyFont="1" applyFill="1" applyBorder="1" applyAlignment="1" applyProtection="1">
      <alignment horizontal="center" vertical="center" shrinkToFit="1"/>
      <protection hidden="1"/>
    </xf>
    <xf numFmtId="0" fontId="33" fillId="2" borderId="0" xfId="0" applyFont="1" applyFill="1" applyBorder="1" applyAlignment="1" applyProtection="1">
      <alignment horizontal="center" vertical="center" shrinkToFit="1"/>
      <protection hidden="1"/>
    </xf>
    <xf numFmtId="0" fontId="0" fillId="0" borderId="13" xfId="0" applyBorder="1" applyProtection="1">
      <protection hidden="1"/>
    </xf>
    <xf numFmtId="0" fontId="33" fillId="7" borderId="27" xfId="0" applyFont="1" applyFill="1" applyBorder="1" applyAlignment="1" applyProtection="1">
      <alignment horizontal="right" vertical="center"/>
      <protection hidden="1"/>
    </xf>
    <xf numFmtId="0" fontId="25" fillId="7" borderId="18" xfId="0" applyFont="1" applyFill="1" applyBorder="1" applyAlignment="1" applyProtection="1">
      <alignment horizontal="right" vertical="center"/>
      <protection hidden="1"/>
    </xf>
    <xf numFmtId="0" fontId="25" fillId="0" borderId="13" xfId="0" applyFont="1" applyFill="1" applyBorder="1" applyAlignment="1" applyProtection="1">
      <alignment horizontal="center" vertical="center"/>
      <protection hidden="1"/>
    </xf>
    <xf numFmtId="0" fontId="33" fillId="0" borderId="13" xfId="0" applyFont="1" applyFill="1" applyBorder="1" applyAlignment="1" applyProtection="1">
      <alignment horizontal="right" vertical="center"/>
      <protection hidden="1"/>
    </xf>
    <xf numFmtId="0" fontId="33" fillId="0" borderId="13" xfId="0" applyFont="1" applyFill="1" applyBorder="1" applyAlignment="1" applyProtection="1">
      <alignment horizontal="right" vertical="center" indent="1"/>
      <protection hidden="1"/>
    </xf>
    <xf numFmtId="0" fontId="33" fillId="0" borderId="13" xfId="0" applyFont="1" applyFill="1" applyBorder="1" applyAlignment="1" applyProtection="1">
      <alignment horizontal="center" vertical="center" shrinkToFit="1"/>
      <protection hidden="1"/>
    </xf>
    <xf numFmtId="0" fontId="25" fillId="0" borderId="0" xfId="0" applyFont="1" applyFill="1" applyBorder="1" applyAlignment="1" applyProtection="1">
      <alignment vertical="center" shrinkToFit="1"/>
      <protection hidden="1"/>
    </xf>
    <xf numFmtId="0" fontId="3" fillId="0" borderId="0" xfId="0" applyFont="1" applyFill="1" applyAlignment="1" applyProtection="1">
      <alignment horizontal="center"/>
      <protection hidden="1"/>
    </xf>
    <xf numFmtId="0" fontId="25" fillId="0" borderId="13" xfId="0" applyFont="1" applyFill="1" applyBorder="1" applyAlignment="1" applyProtection="1">
      <alignment horizontal="right" vertical="center"/>
      <protection hidden="1"/>
    </xf>
    <xf numFmtId="0" fontId="25" fillId="0" borderId="13" xfId="0" applyFont="1" applyFill="1" applyBorder="1" applyAlignment="1" applyProtection="1">
      <alignment horizontal="right" vertical="center" indent="1"/>
      <protection hidden="1"/>
    </xf>
    <xf numFmtId="0" fontId="33" fillId="2" borderId="18" xfId="0" applyFont="1" applyFill="1" applyBorder="1" applyAlignment="1" applyProtection="1">
      <alignment horizontal="right" vertical="center"/>
      <protection hidden="1"/>
    </xf>
    <xf numFmtId="0" fontId="33" fillId="2" borderId="5" xfId="0" applyFont="1" applyFill="1" applyBorder="1" applyAlignment="1" applyProtection="1">
      <alignment horizontal="right" vertical="center"/>
      <protection hidden="1"/>
    </xf>
    <xf numFmtId="0" fontId="33" fillId="2" borderId="19" xfId="0" applyFont="1" applyFill="1" applyBorder="1" applyAlignment="1" applyProtection="1">
      <alignment horizontal="right" vertical="center" indent="1"/>
      <protection hidden="1"/>
    </xf>
    <xf numFmtId="0" fontId="23" fillId="2" borderId="13" xfId="0" applyFont="1" applyFill="1" applyBorder="1" applyAlignment="1" applyProtection="1">
      <alignment horizontal="center" vertical="center" shrinkToFit="1"/>
      <protection hidden="1"/>
    </xf>
    <xf numFmtId="1" fontId="23" fillId="2" borderId="13" xfId="0" applyNumberFormat="1" applyFont="1" applyFill="1" applyBorder="1" applyAlignment="1" applyProtection="1">
      <alignment horizontal="center" vertical="center" shrinkToFit="1"/>
      <protection hidden="1"/>
    </xf>
    <xf numFmtId="0" fontId="3" fillId="0" borderId="0" xfId="0" applyFont="1" applyAlignment="1" applyProtection="1">
      <alignment horizontal="center" shrinkToFit="1"/>
      <protection hidden="1"/>
    </xf>
    <xf numFmtId="0" fontId="6" fillId="2" borderId="13" xfId="0" applyFont="1" applyFill="1" applyBorder="1" applyAlignment="1" applyProtection="1">
      <alignment horizontal="center" vertical="center" shrinkToFit="1"/>
      <protection hidden="1"/>
    </xf>
    <xf numFmtId="0" fontId="6" fillId="0" borderId="13" xfId="0" applyFont="1" applyFill="1" applyBorder="1" applyAlignment="1" applyProtection="1">
      <alignment horizontal="center" vertical="center" shrinkToFit="1"/>
      <protection hidden="1"/>
    </xf>
    <xf numFmtId="0" fontId="39"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3" fillId="2" borderId="0" xfId="0" applyFont="1" applyFill="1" applyProtection="1">
      <protection hidden="1"/>
    </xf>
    <xf numFmtId="0" fontId="5" fillId="2" borderId="0" xfId="0" applyFont="1" applyFill="1" applyAlignment="1" applyProtection="1">
      <alignment horizontal="center"/>
      <protection hidden="1"/>
    </xf>
    <xf numFmtId="0" fontId="15" fillId="2" borderId="0" xfId="0" applyFont="1" applyFill="1" applyAlignment="1" applyProtection="1">
      <alignment horizontal="center"/>
      <protection hidden="1"/>
    </xf>
    <xf numFmtId="0" fontId="5" fillId="2" borderId="0" xfId="0" applyFont="1" applyFill="1" applyAlignment="1" applyProtection="1">
      <alignment horizontal="center" vertical="top" wrapText="1"/>
      <protection hidden="1"/>
    </xf>
    <xf numFmtId="0" fontId="15" fillId="2" borderId="0" xfId="0" applyFont="1" applyFill="1" applyAlignment="1" applyProtection="1">
      <alignment horizontal="center" vertical="top" wrapText="1"/>
      <protection hidden="1"/>
    </xf>
    <xf numFmtId="0" fontId="39" fillId="0" borderId="0" xfId="0" applyFont="1" applyFill="1" applyAlignment="1" applyProtection="1">
      <alignment vertical="center"/>
      <protection hidden="1"/>
    </xf>
    <xf numFmtId="0" fontId="12" fillId="0" borderId="13" xfId="0" applyFont="1" applyFill="1" applyBorder="1" applyProtection="1">
      <protection hidden="1"/>
    </xf>
    <xf numFmtId="0" fontId="12" fillId="2" borderId="13" xfId="0" applyFont="1" applyFill="1" applyBorder="1" applyAlignment="1" applyProtection="1">
      <alignment vertical="center" shrinkToFit="1"/>
      <protection hidden="1"/>
    </xf>
    <xf numFmtId="0" fontId="12" fillId="0" borderId="13" xfId="0" applyFont="1" applyFill="1" applyBorder="1" applyAlignment="1" applyProtection="1">
      <alignment horizontal="center"/>
      <protection hidden="1"/>
    </xf>
    <xf numFmtId="0" fontId="12" fillId="2" borderId="13" xfId="0" quotePrefix="1" applyFont="1" applyFill="1" applyBorder="1" applyAlignment="1" applyProtection="1">
      <alignment vertical="center" shrinkToFit="1"/>
      <protection hidden="1"/>
    </xf>
    <xf numFmtId="1" fontId="33" fillId="8" borderId="13" xfId="0" applyNumberFormat="1" applyFont="1" applyFill="1" applyBorder="1" applyAlignment="1" applyProtection="1">
      <alignment horizontal="center" vertical="center"/>
      <protection locked="0" hidden="1"/>
    </xf>
    <xf numFmtId="1" fontId="76" fillId="2" borderId="68" xfId="0" applyNumberFormat="1" applyFont="1" applyFill="1" applyBorder="1" applyAlignment="1" applyProtection="1">
      <alignment horizontal="center" vertical="center"/>
      <protection locked="0" hidden="1"/>
    </xf>
    <xf numFmtId="0" fontId="84" fillId="2" borderId="13" xfId="0" applyFont="1" applyFill="1" applyBorder="1" applyAlignment="1" applyProtection="1">
      <alignment vertical="center" shrinkToFit="1"/>
      <protection locked="0"/>
    </xf>
    <xf numFmtId="0" fontId="84" fillId="2" borderId="13" xfId="0" quotePrefix="1" applyFont="1" applyFill="1" applyBorder="1" applyAlignment="1" applyProtection="1">
      <alignment vertical="center" shrinkToFit="1"/>
      <protection locked="0"/>
    </xf>
    <xf numFmtId="0" fontId="84" fillId="2" borderId="74" xfId="0" applyFont="1" applyFill="1" applyBorder="1" applyAlignment="1" applyProtection="1">
      <alignment vertical="center" shrinkToFit="1"/>
      <protection locked="0"/>
    </xf>
    <xf numFmtId="1" fontId="53" fillId="0" borderId="13" xfId="0" applyNumberFormat="1" applyFont="1" applyBorder="1" applyAlignment="1">
      <alignment horizontal="center" vertical="center" wrapText="1"/>
    </xf>
    <xf numFmtId="0" fontId="34" fillId="2" borderId="13" xfId="0" applyFont="1" applyFill="1" applyBorder="1" applyAlignment="1">
      <alignment horizontal="center" vertical="center" wrapText="1"/>
    </xf>
    <xf numFmtId="0" fontId="51" fillId="2" borderId="13" xfId="0" applyFont="1" applyFill="1" applyBorder="1" applyAlignment="1">
      <alignment horizontal="center" vertical="center" wrapText="1"/>
    </xf>
    <xf numFmtId="0" fontId="118" fillId="0" borderId="13" xfId="0" applyFont="1" applyBorder="1" applyAlignment="1">
      <alignment horizontal="center" vertical="center" wrapText="1"/>
    </xf>
    <xf numFmtId="0" fontId="19" fillId="2" borderId="106" xfId="0" quotePrefix="1" applyFont="1" applyFill="1" applyBorder="1" applyAlignment="1" applyProtection="1">
      <alignment horizontal="center"/>
      <protection locked="0" hidden="1"/>
    </xf>
    <xf numFmtId="0" fontId="46" fillId="2" borderId="0" xfId="0" applyFont="1" applyFill="1" applyAlignment="1"/>
    <xf numFmtId="0" fontId="34" fillId="0" borderId="129" xfId="0" applyFont="1" applyBorder="1" applyAlignment="1">
      <alignment horizontal="center" vertical="center" wrapText="1"/>
    </xf>
    <xf numFmtId="0" fontId="26" fillId="0" borderId="129" xfId="0" applyFont="1" applyBorder="1" applyAlignment="1" applyProtection="1">
      <alignment horizontal="center" vertical="center" wrapText="1"/>
      <protection locked="0" hidden="1"/>
    </xf>
    <xf numFmtId="0" fontId="24" fillId="0" borderId="129" xfId="0" applyFont="1" applyBorder="1" applyAlignment="1" applyProtection="1">
      <alignment horizontal="center" vertical="center"/>
      <protection locked="0" hidden="1"/>
    </xf>
    <xf numFmtId="0" fontId="0" fillId="0" borderId="129" xfId="0" applyBorder="1"/>
    <xf numFmtId="0" fontId="26" fillId="0" borderId="129" xfId="0" applyFont="1" applyBorder="1" applyAlignment="1">
      <alignment horizontal="center" vertical="center"/>
    </xf>
    <xf numFmtId="0" fontId="142" fillId="0" borderId="129" xfId="0" applyFont="1" applyBorder="1" applyAlignment="1">
      <alignment horizontal="center" vertical="center" wrapText="1"/>
    </xf>
    <xf numFmtId="0" fontId="20" fillId="0" borderId="28" xfId="0" applyFont="1" applyBorder="1" applyAlignment="1">
      <alignment vertical="center"/>
    </xf>
    <xf numFmtId="0" fontId="0" fillId="0" borderId="129" xfId="0" applyBorder="1" applyProtection="1">
      <protection locked="0" hidden="1"/>
    </xf>
    <xf numFmtId="0" fontId="233" fillId="19" borderId="0" xfId="0" applyFont="1" applyFill="1" applyAlignment="1" applyProtection="1">
      <alignment horizontal="center" wrapText="1"/>
      <protection hidden="1"/>
    </xf>
    <xf numFmtId="0" fontId="26" fillId="0" borderId="0" xfId="1" applyFont="1" applyBorder="1" applyAlignment="1">
      <alignment horizontal="center" vertical="center"/>
    </xf>
    <xf numFmtId="0" fontId="51" fillId="2" borderId="13" xfId="0" applyFont="1" applyFill="1" applyBorder="1" applyAlignment="1" applyProtection="1">
      <alignment horizontal="center" vertical="center" wrapText="1"/>
      <protection hidden="1"/>
    </xf>
    <xf numFmtId="0" fontId="49" fillId="2" borderId="13" xfId="0" applyFont="1" applyFill="1" applyBorder="1" applyAlignment="1" applyProtection="1">
      <alignment horizontal="center" vertical="center" wrapText="1"/>
      <protection hidden="1"/>
    </xf>
    <xf numFmtId="0" fontId="118" fillId="0" borderId="129" xfId="1" applyFont="1" applyBorder="1" applyAlignment="1" applyProtection="1">
      <alignment horizontal="center" vertical="center" wrapText="1"/>
      <protection locked="0" hidden="1"/>
    </xf>
    <xf numFmtId="0" fontId="22" fillId="16" borderId="129" xfId="1" applyFont="1" applyFill="1" applyBorder="1" applyAlignment="1">
      <alignment horizontal="center" wrapText="1"/>
    </xf>
    <xf numFmtId="0" fontId="58" fillId="0" borderId="129" xfId="1" applyFont="1" applyBorder="1" applyAlignment="1">
      <alignment horizontal="center" vertical="center" wrapText="1"/>
    </xf>
    <xf numFmtId="0" fontId="53" fillId="0" borderId="129" xfId="1" applyFont="1" applyBorder="1" applyAlignment="1" applyProtection="1">
      <alignment horizontal="center" vertical="center" wrapText="1"/>
      <protection locked="0" hidden="1"/>
    </xf>
    <xf numFmtId="0" fontId="49" fillId="2" borderId="131" xfId="0" applyFont="1" applyFill="1" applyBorder="1" applyAlignment="1">
      <alignment vertical="center" wrapText="1"/>
    </xf>
    <xf numFmtId="0" fontId="49" fillId="2" borderId="132" xfId="0" applyFont="1" applyFill="1" applyBorder="1" applyAlignment="1">
      <alignment vertical="center" wrapText="1"/>
    </xf>
    <xf numFmtId="0" fontId="49" fillId="2" borderId="28" xfId="0" applyFont="1" applyFill="1" applyBorder="1" applyAlignment="1">
      <alignment vertical="center" wrapText="1"/>
    </xf>
    <xf numFmtId="0" fontId="49" fillId="2" borderId="45" xfId="0" applyFont="1" applyFill="1" applyBorder="1" applyAlignment="1">
      <alignment vertical="center" wrapText="1"/>
    </xf>
    <xf numFmtId="0" fontId="51" fillId="2" borderId="129" xfId="0" applyFont="1" applyFill="1" applyBorder="1" applyAlignment="1">
      <alignment horizontal="center" vertical="center" wrapText="1"/>
    </xf>
    <xf numFmtId="0" fontId="50" fillId="2" borderId="129" xfId="0" applyFont="1" applyFill="1" applyBorder="1" applyAlignment="1">
      <alignment horizontal="center" vertical="center" wrapText="1"/>
    </xf>
    <xf numFmtId="0" fontId="84" fillId="2" borderId="129" xfId="0" applyFont="1" applyFill="1" applyBorder="1" applyAlignment="1">
      <alignment horizontal="center" vertical="center"/>
    </xf>
    <xf numFmtId="0" fontId="60" fillId="2" borderId="129" xfId="0" applyFont="1" applyFill="1" applyBorder="1" applyAlignment="1" applyProtection="1">
      <alignment horizontal="center" vertical="center"/>
      <protection locked="0" hidden="1"/>
    </xf>
    <xf numFmtId="0" fontId="21" fillId="2" borderId="129" xfId="0" applyFont="1" applyFill="1" applyBorder="1" applyAlignment="1">
      <alignment horizontal="center" vertical="center"/>
    </xf>
    <xf numFmtId="0" fontId="158" fillId="0" borderId="129" xfId="1" applyFont="1" applyBorder="1" applyAlignment="1">
      <alignment horizontal="center" vertical="center" wrapText="1"/>
    </xf>
    <xf numFmtId="0" fontId="139" fillId="0" borderId="129" xfId="1" applyFont="1" applyBorder="1" applyAlignment="1">
      <alignment horizontal="center" vertical="center" wrapText="1"/>
    </xf>
    <xf numFmtId="0" fontId="209" fillId="15" borderId="0" xfId="0" applyFont="1" applyFill="1" applyBorder="1" applyAlignment="1">
      <alignment vertical="center"/>
    </xf>
    <xf numFmtId="0" fontId="46" fillId="2" borderId="129" xfId="0" applyFont="1" applyFill="1" applyBorder="1" applyAlignment="1" applyProtection="1">
      <alignment horizontal="center" vertical="center" wrapText="1"/>
      <protection locked="0" hidden="1"/>
    </xf>
    <xf numFmtId="0" fontId="51" fillId="17" borderId="13" xfId="0" applyFont="1" applyFill="1" applyBorder="1" applyAlignment="1" applyProtection="1">
      <alignment horizontal="center" vertical="center" wrapText="1"/>
      <protection hidden="1"/>
    </xf>
    <xf numFmtId="0" fontId="25" fillId="17" borderId="13" xfId="0" applyFont="1" applyFill="1" applyBorder="1" applyAlignment="1" applyProtection="1">
      <alignment horizontal="center" vertical="center" wrapText="1"/>
      <protection hidden="1"/>
    </xf>
    <xf numFmtId="0" fontId="33" fillId="17" borderId="13" xfId="0" applyFont="1" applyFill="1" applyBorder="1" applyAlignment="1" applyProtection="1">
      <alignment horizontal="center" vertical="center" wrapText="1"/>
      <protection hidden="1"/>
    </xf>
    <xf numFmtId="0" fontId="38" fillId="12" borderId="13" xfId="0" applyFont="1" applyFill="1" applyBorder="1" applyAlignment="1" applyProtection="1">
      <alignment horizontal="center" vertical="center" wrapText="1"/>
      <protection hidden="1"/>
    </xf>
    <xf numFmtId="0" fontId="207" fillId="17" borderId="13" xfId="0" applyFont="1" applyFill="1" applyBorder="1" applyAlignment="1" applyProtection="1">
      <alignment horizontal="center" vertical="center"/>
      <protection locked="0"/>
    </xf>
    <xf numFmtId="0" fontId="207" fillId="17" borderId="129" xfId="0" applyFont="1" applyFill="1" applyBorder="1" applyAlignment="1" applyProtection="1">
      <alignment horizontal="center" vertical="center"/>
      <protection locked="0"/>
    </xf>
    <xf numFmtId="0" fontId="139" fillId="2" borderId="13" xfId="0" applyFont="1" applyFill="1" applyBorder="1" applyAlignment="1" applyProtection="1">
      <alignment horizontal="center" vertical="center" wrapText="1"/>
      <protection hidden="1"/>
    </xf>
    <xf numFmtId="0" fontId="50" fillId="2" borderId="13" xfId="0" applyFont="1" applyFill="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locked="0" hidden="1"/>
    </xf>
    <xf numFmtId="1" fontId="53" fillId="0" borderId="59" xfId="0" applyNumberFormat="1" applyFont="1" applyBorder="1" applyAlignment="1" applyProtection="1">
      <alignment horizontal="center" vertical="center"/>
      <protection locked="0" hidden="1"/>
    </xf>
    <xf numFmtId="1" fontId="136" fillId="0" borderId="59" xfId="0" applyNumberFormat="1" applyFont="1" applyBorder="1" applyAlignment="1" applyProtection="1">
      <alignment horizontal="center" vertical="center"/>
      <protection locked="0" hidden="1"/>
    </xf>
    <xf numFmtId="1" fontId="0" fillId="0" borderId="13" xfId="0" applyNumberFormat="1" applyBorder="1" applyAlignment="1" applyProtection="1">
      <alignment horizontal="center" vertical="center" wrapText="1"/>
      <protection locked="0" hidden="1"/>
    </xf>
    <xf numFmtId="1" fontId="33" fillId="2" borderId="73" xfId="0" applyNumberFormat="1" applyFont="1" applyFill="1" applyBorder="1" applyAlignment="1" applyProtection="1">
      <alignment horizontal="center" vertical="center" shrinkToFit="1"/>
      <protection locked="0" hidden="1"/>
    </xf>
    <xf numFmtId="1" fontId="33" fillId="2" borderId="73" xfId="0" applyNumberFormat="1" applyFont="1" applyFill="1" applyBorder="1" applyAlignment="1">
      <alignment horizontal="center" vertical="center" shrinkToFit="1"/>
    </xf>
    <xf numFmtId="1" fontId="33" fillId="2" borderId="73" xfId="0" applyNumberFormat="1" applyFont="1" applyFill="1" applyBorder="1" applyAlignment="1" applyProtection="1">
      <alignment horizontal="center" vertical="center"/>
      <protection locked="0" hidden="1"/>
    </xf>
    <xf numFmtId="1" fontId="19" fillId="2" borderId="73" xfId="0" applyNumberFormat="1" applyFont="1" applyFill="1" applyBorder="1" applyAlignment="1" applyProtection="1">
      <alignment horizontal="center"/>
      <protection locked="0" hidden="1"/>
    </xf>
    <xf numFmtId="1" fontId="0" fillId="0" borderId="73" xfId="0" applyNumberFormat="1" applyBorder="1" applyAlignment="1" applyProtection="1">
      <alignment horizontal="center"/>
      <protection locked="0" hidden="1"/>
    </xf>
    <xf numFmtId="1" fontId="19" fillId="2" borderId="73" xfId="0" applyNumberFormat="1" applyFont="1" applyFill="1" applyBorder="1" applyAlignment="1" applyProtection="1">
      <alignment vertical="center"/>
      <protection locked="0" hidden="1"/>
    </xf>
    <xf numFmtId="1" fontId="26" fillId="2" borderId="73" xfId="0" applyNumberFormat="1" applyFont="1" applyFill="1" applyBorder="1" applyAlignment="1" applyProtection="1">
      <alignment vertical="top" wrapText="1"/>
      <protection locked="0" hidden="1"/>
    </xf>
    <xf numFmtId="1" fontId="33" fillId="2" borderId="73" xfId="0" applyNumberFormat="1" applyFont="1" applyFill="1" applyBorder="1" applyAlignment="1">
      <alignment horizontal="center" vertical="center"/>
    </xf>
    <xf numFmtId="1" fontId="26" fillId="2" borderId="73" xfId="0" applyNumberFormat="1" applyFont="1" applyFill="1" applyBorder="1" applyAlignment="1">
      <alignment vertical="top" wrapText="1"/>
    </xf>
    <xf numFmtId="0" fontId="208" fillId="12" borderId="13" xfId="0" applyFont="1" applyFill="1" applyBorder="1" applyAlignment="1" applyProtection="1">
      <alignment horizontal="center" vertical="center" shrinkToFit="1"/>
      <protection locked="0"/>
    </xf>
    <xf numFmtId="0" fontId="208" fillId="12" borderId="13" xfId="0" applyFont="1" applyFill="1" applyBorder="1" applyAlignment="1" applyProtection="1">
      <alignment horizontal="center" vertical="center"/>
      <protection locked="0"/>
    </xf>
    <xf numFmtId="0" fontId="208" fillId="12" borderId="14" xfId="0" applyFont="1" applyFill="1" applyBorder="1" applyAlignment="1" applyProtection="1">
      <alignment horizontal="center" vertical="center" shrinkToFit="1"/>
      <protection locked="0"/>
    </xf>
    <xf numFmtId="0" fontId="190" fillId="19" borderId="0" xfId="0" applyFont="1" applyFill="1" applyAlignment="1" applyProtection="1">
      <alignment horizontal="center"/>
      <protection hidden="1"/>
    </xf>
    <xf numFmtId="0" fontId="221" fillId="20" borderId="0" xfId="0" applyFont="1" applyFill="1" applyBorder="1" applyAlignment="1" applyProtection="1">
      <alignment horizontal="center"/>
      <protection hidden="1"/>
    </xf>
    <xf numFmtId="0" fontId="221" fillId="19" borderId="117" xfId="0" applyFont="1" applyFill="1" applyBorder="1" applyAlignment="1" applyProtection="1">
      <alignment horizontal="center"/>
      <protection hidden="1"/>
    </xf>
    <xf numFmtId="0" fontId="222" fillId="19" borderId="0" xfId="0" applyFont="1" applyFill="1" applyBorder="1" applyAlignment="1" applyProtection="1">
      <alignment horizontal="center" vertical="top"/>
      <protection hidden="1"/>
    </xf>
    <xf numFmtId="0" fontId="223" fillId="19" borderId="120" xfId="0" applyFont="1" applyFill="1" applyBorder="1" applyAlignment="1" applyProtection="1">
      <alignment horizontal="center"/>
      <protection hidden="1"/>
    </xf>
    <xf numFmtId="0" fontId="230" fillId="19" borderId="0" xfId="0" applyFont="1" applyFill="1" applyAlignment="1" applyProtection="1">
      <alignment horizontal="center" vertical="center" wrapText="1"/>
      <protection hidden="1"/>
    </xf>
    <xf numFmtId="0" fontId="224" fillId="20" borderId="118" xfId="0" applyFont="1" applyFill="1" applyBorder="1" applyAlignment="1" applyProtection="1">
      <alignment horizontal="center" vertical="center" wrapText="1"/>
      <protection hidden="1"/>
    </xf>
    <xf numFmtId="0" fontId="224" fillId="20" borderId="121" xfId="0" applyFont="1" applyFill="1" applyBorder="1" applyAlignment="1" applyProtection="1">
      <alignment horizontal="center" vertical="center" wrapText="1"/>
      <protection hidden="1"/>
    </xf>
    <xf numFmtId="0" fontId="223" fillId="21" borderId="118" xfId="0" applyFont="1" applyFill="1" applyBorder="1" applyAlignment="1" applyProtection="1">
      <alignment horizontal="center" vertical="center" wrapText="1"/>
      <protection hidden="1"/>
    </xf>
    <xf numFmtId="0" fontId="223" fillId="21" borderId="121" xfId="0" applyFont="1" applyFill="1" applyBorder="1" applyAlignment="1" applyProtection="1">
      <alignment horizontal="center" vertical="center" wrapText="1"/>
      <protection hidden="1"/>
    </xf>
    <xf numFmtId="0" fontId="223" fillId="21" borderId="119" xfId="0" applyFont="1" applyFill="1" applyBorder="1" applyAlignment="1" applyProtection="1">
      <alignment horizontal="center" vertical="center" wrapText="1"/>
      <protection hidden="1"/>
    </xf>
    <xf numFmtId="0" fontId="228" fillId="22" borderId="122" xfId="0" applyFont="1" applyFill="1" applyBorder="1" applyAlignment="1" applyProtection="1">
      <alignment horizontal="left" vertical="center" wrapText="1"/>
      <protection hidden="1"/>
    </xf>
    <xf numFmtId="0" fontId="0" fillId="19" borderId="0" xfId="0" applyFill="1" applyAlignment="1" applyProtection="1">
      <alignment horizontal="center"/>
      <protection hidden="1"/>
    </xf>
    <xf numFmtId="0" fontId="3" fillId="15" borderId="104" xfId="0" applyFont="1" applyFill="1" applyBorder="1" applyAlignment="1">
      <alignment horizontal="center" vertical="center"/>
    </xf>
    <xf numFmtId="0" fontId="3" fillId="15" borderId="0" xfId="0" applyFont="1" applyFill="1" applyAlignment="1">
      <alignment horizontal="center" vertical="center"/>
    </xf>
    <xf numFmtId="0" fontId="200" fillId="12" borderId="22" xfId="0" applyFont="1" applyFill="1" applyBorder="1" applyAlignment="1">
      <alignment horizontal="center" vertical="center" shrinkToFit="1"/>
    </xf>
    <xf numFmtId="0" fontId="200" fillId="12" borderId="23" xfId="0" applyFont="1" applyFill="1" applyBorder="1" applyAlignment="1">
      <alignment horizontal="center" vertical="center" shrinkToFit="1"/>
    </xf>
    <xf numFmtId="0" fontId="200" fillId="12" borderId="22" xfId="0" applyFont="1" applyFill="1" applyBorder="1" applyAlignment="1">
      <alignment horizontal="center" vertical="center" wrapText="1" shrinkToFit="1"/>
    </xf>
    <xf numFmtId="0" fontId="200" fillId="12" borderId="23" xfId="0" applyFont="1" applyFill="1" applyBorder="1" applyAlignment="1">
      <alignment horizontal="center" vertical="center" wrapText="1" shrinkToFit="1"/>
    </xf>
    <xf numFmtId="0" fontId="208" fillId="12" borderId="22" xfId="0" applyFont="1" applyFill="1" applyBorder="1" applyAlignment="1">
      <alignment horizontal="center" vertical="center" wrapText="1" shrinkToFit="1"/>
    </xf>
    <xf numFmtId="0" fontId="208" fillId="12" borderId="23" xfId="0" applyFont="1" applyFill="1" applyBorder="1" applyAlignment="1">
      <alignment horizontal="center" vertical="center" wrapText="1" shrinkToFit="1"/>
    </xf>
    <xf numFmtId="0" fontId="211" fillId="18" borderId="0" xfId="0" applyFont="1" applyFill="1" applyBorder="1" applyAlignment="1">
      <alignment horizontal="center" vertical="center" shrinkToFit="1"/>
    </xf>
    <xf numFmtId="0" fontId="204" fillId="12" borderId="9" xfId="0" applyFont="1" applyFill="1" applyBorder="1" applyAlignment="1">
      <alignment horizontal="center" vertical="center" wrapText="1"/>
    </xf>
    <xf numFmtId="0" fontId="204" fillId="12" borderId="12" xfId="0" applyFont="1" applyFill="1" applyBorder="1" applyAlignment="1">
      <alignment horizontal="center" vertical="center" wrapText="1"/>
    </xf>
    <xf numFmtId="0" fontId="5" fillId="14" borderId="113" xfId="0" applyFont="1" applyFill="1" applyBorder="1" applyAlignment="1" applyProtection="1">
      <alignment horizontal="center" vertical="center"/>
      <protection locked="0" hidden="1"/>
    </xf>
    <xf numFmtId="0" fontId="5" fillId="14" borderId="114" xfId="0" applyFont="1" applyFill="1" applyBorder="1" applyAlignment="1" applyProtection="1">
      <alignment horizontal="center" vertical="center"/>
      <protection locked="0" hidden="1"/>
    </xf>
    <xf numFmtId="0" fontId="51" fillId="17" borderId="13" xfId="0" applyFont="1" applyFill="1" applyBorder="1" applyAlignment="1" applyProtection="1">
      <alignment horizontal="center" vertical="center" wrapText="1"/>
      <protection hidden="1"/>
    </xf>
    <xf numFmtId="0" fontId="203" fillId="17" borderId="125" xfId="0" applyFont="1" applyFill="1" applyBorder="1" applyAlignment="1">
      <alignment horizontal="center" vertical="center" wrapText="1"/>
    </xf>
    <xf numFmtId="0" fontId="203" fillId="17" borderId="126" xfId="0" applyFont="1" applyFill="1" applyBorder="1" applyAlignment="1">
      <alignment horizontal="center" vertical="center" wrapText="1"/>
    </xf>
    <xf numFmtId="0" fontId="203" fillId="17" borderId="127" xfId="0" applyFont="1" applyFill="1" applyBorder="1" applyAlignment="1">
      <alignment horizontal="center" vertical="center" wrapText="1"/>
    </xf>
    <xf numFmtId="0" fontId="242" fillId="17" borderId="22" xfId="0" applyFont="1" applyFill="1" applyBorder="1" applyAlignment="1">
      <alignment horizontal="center" vertical="center" wrapText="1"/>
    </xf>
    <xf numFmtId="0" fontId="242" fillId="17" borderId="41" xfId="0" applyFont="1" applyFill="1" applyBorder="1" applyAlignment="1">
      <alignment horizontal="center" vertical="center" wrapText="1"/>
    </xf>
    <xf numFmtId="0" fontId="242" fillId="17" borderId="23" xfId="0" applyFont="1" applyFill="1" applyBorder="1" applyAlignment="1">
      <alignment horizontal="center" vertical="center" wrapText="1"/>
    </xf>
    <xf numFmtId="0" fontId="47" fillId="2" borderId="5" xfId="0" applyFont="1" applyFill="1" applyBorder="1" applyAlignment="1" applyProtection="1">
      <alignment horizontal="left" vertical="center"/>
      <protection locked="0" hidden="1"/>
    </xf>
    <xf numFmtId="0" fontId="209" fillId="17" borderId="111" xfId="0" applyFont="1" applyFill="1" applyBorder="1" applyAlignment="1">
      <alignment horizontal="center" vertical="center"/>
    </xf>
    <xf numFmtId="0" fontId="209" fillId="17" borderId="0" xfId="0" applyFont="1" applyFill="1" applyAlignment="1">
      <alignment horizontal="center" vertical="center"/>
    </xf>
    <xf numFmtId="0" fontId="5" fillId="14" borderId="32" xfId="0" applyFont="1" applyFill="1" applyBorder="1" applyAlignment="1" applyProtection="1">
      <alignment horizontal="center" vertical="center"/>
      <protection locked="0" hidden="1"/>
    </xf>
    <xf numFmtId="0" fontId="5" fillId="14" borderId="33" xfId="0" applyFont="1" applyFill="1" applyBorder="1" applyAlignment="1" applyProtection="1">
      <alignment horizontal="center" vertical="center"/>
      <protection locked="0" hidden="1"/>
    </xf>
    <xf numFmtId="0" fontId="5" fillId="14" borderId="106" xfId="0" applyFont="1" applyFill="1" applyBorder="1" applyAlignment="1" applyProtection="1">
      <alignment horizontal="center" vertical="center"/>
      <protection locked="0" hidden="1"/>
    </xf>
    <xf numFmtId="0" fontId="5" fillId="14" borderId="108" xfId="0" applyFont="1" applyFill="1" applyBorder="1" applyAlignment="1" applyProtection="1">
      <alignment horizontal="center" vertical="center"/>
      <protection locked="0" hidden="1"/>
    </xf>
    <xf numFmtId="0" fontId="209" fillId="17" borderId="8" xfId="0" applyFont="1" applyFill="1" applyBorder="1" applyAlignment="1">
      <alignment horizontal="center" vertical="center"/>
    </xf>
    <xf numFmtId="0" fontId="214" fillId="18" borderId="13" xfId="0" applyFont="1" applyFill="1" applyBorder="1" applyAlignment="1">
      <alignment horizontal="center" vertical="center" shrinkToFit="1"/>
    </xf>
    <xf numFmtId="0" fontId="209" fillId="18" borderId="13" xfId="0" applyFont="1" applyFill="1" applyBorder="1" applyAlignment="1">
      <alignment vertical="center" shrinkToFit="1"/>
    </xf>
    <xf numFmtId="0" fontId="207" fillId="12" borderId="13" xfId="0" applyFont="1" applyFill="1" applyBorder="1" applyAlignment="1">
      <alignment horizontal="center" vertical="center" wrapText="1"/>
    </xf>
    <xf numFmtId="0" fontId="204" fillId="12" borderId="22" xfId="0" applyFont="1" applyFill="1" applyBorder="1" applyAlignment="1">
      <alignment horizontal="center" vertical="center"/>
    </xf>
    <xf numFmtId="0" fontId="204" fillId="12" borderId="23" xfId="0" applyFont="1" applyFill="1" applyBorder="1" applyAlignment="1">
      <alignment horizontal="center" vertical="center"/>
    </xf>
    <xf numFmtId="0" fontId="201" fillId="17" borderId="0" xfId="0" applyFont="1" applyFill="1" applyBorder="1" applyAlignment="1">
      <alignment horizontal="center" vertical="center"/>
    </xf>
    <xf numFmtId="0" fontId="204" fillId="17" borderId="65" xfId="0" applyFont="1" applyFill="1" applyBorder="1" applyAlignment="1">
      <alignment horizontal="center" vertical="center" wrapText="1"/>
    </xf>
    <xf numFmtId="0" fontId="204" fillId="17" borderId="0" xfId="0" applyFont="1" applyFill="1" applyBorder="1" applyAlignment="1">
      <alignment horizontal="center" vertical="center" wrapText="1"/>
    </xf>
    <xf numFmtId="0" fontId="216" fillId="12" borderId="9" xfId="0" applyFont="1" applyFill="1" applyBorder="1" applyAlignment="1">
      <alignment horizontal="center" vertical="center" wrapText="1"/>
    </xf>
    <xf numFmtId="0" fontId="216" fillId="12" borderId="12" xfId="0" applyFont="1" applyFill="1" applyBorder="1" applyAlignment="1">
      <alignment horizontal="center" vertical="center" wrapText="1"/>
    </xf>
    <xf numFmtId="0" fontId="216" fillId="12" borderId="20" xfId="0" applyFont="1" applyFill="1" applyBorder="1" applyAlignment="1">
      <alignment horizontal="center" vertical="center" wrapText="1"/>
    </xf>
    <xf numFmtId="0" fontId="216" fillId="12" borderId="2" xfId="0" applyFont="1" applyFill="1" applyBorder="1" applyAlignment="1">
      <alignment horizontal="center" vertical="center" wrapText="1"/>
    </xf>
    <xf numFmtId="0" fontId="216" fillId="12" borderId="21" xfId="0" applyFont="1" applyFill="1" applyBorder="1" applyAlignment="1">
      <alignment horizontal="center" vertical="center" wrapText="1"/>
    </xf>
    <xf numFmtId="0" fontId="216" fillId="12" borderId="10" xfId="0" applyFont="1" applyFill="1" applyBorder="1" applyAlignment="1">
      <alignment horizontal="center" vertical="center" wrapText="1"/>
    </xf>
    <xf numFmtId="0" fontId="216" fillId="12" borderId="13" xfId="0" applyFont="1" applyFill="1" applyBorder="1" applyAlignment="1">
      <alignment horizontal="center" vertical="center" wrapText="1"/>
    </xf>
    <xf numFmtId="0" fontId="201" fillId="17" borderId="90" xfId="0" applyFont="1" applyFill="1" applyBorder="1" applyAlignment="1">
      <alignment horizontal="center" vertical="center"/>
    </xf>
    <xf numFmtId="0" fontId="216" fillId="12" borderId="11" xfId="0" applyFont="1" applyFill="1" applyBorder="1" applyAlignment="1">
      <alignment horizontal="center" vertical="center" wrapText="1"/>
    </xf>
    <xf numFmtId="0" fontId="216" fillId="12" borderId="14" xfId="0" applyFont="1" applyFill="1" applyBorder="1" applyAlignment="1">
      <alignment horizontal="center" vertical="center" wrapText="1"/>
    </xf>
    <xf numFmtId="0" fontId="216" fillId="12" borderId="18" xfId="0" applyFont="1" applyFill="1" applyBorder="1" applyAlignment="1">
      <alignment horizontal="center" vertical="center" wrapText="1"/>
    </xf>
    <xf numFmtId="0" fontId="216" fillId="12" borderId="19" xfId="0" applyFont="1" applyFill="1" applyBorder="1" applyAlignment="1">
      <alignment horizontal="center" vertical="center" wrapText="1"/>
    </xf>
    <xf numFmtId="0" fontId="201" fillId="17" borderId="8" xfId="0" applyFont="1" applyFill="1" applyBorder="1" applyAlignment="1">
      <alignment horizontal="center" vertical="center"/>
    </xf>
    <xf numFmtId="0" fontId="203" fillId="17" borderId="9" xfId="0" applyFont="1" applyFill="1" applyBorder="1" applyAlignment="1">
      <alignment horizontal="center" vertical="center" wrapText="1"/>
    </xf>
    <xf numFmtId="0" fontId="203" fillId="17" borderId="12" xfId="0" applyFont="1" applyFill="1" applyBorder="1" applyAlignment="1">
      <alignment horizontal="center" vertical="center" wrapText="1"/>
    </xf>
    <xf numFmtId="0" fontId="203" fillId="17" borderId="10" xfId="0" applyFont="1" applyFill="1" applyBorder="1" applyAlignment="1">
      <alignment horizontal="center" vertical="center" wrapText="1"/>
    </xf>
    <xf numFmtId="0" fontId="203" fillId="17" borderId="13" xfId="0" applyFont="1" applyFill="1" applyBorder="1" applyAlignment="1">
      <alignment horizontal="center" vertical="center" wrapText="1"/>
    </xf>
    <xf numFmtId="0" fontId="204" fillId="17" borderId="10" xfId="0" applyFont="1" applyFill="1" applyBorder="1" applyAlignment="1">
      <alignment horizontal="center" vertical="center" wrapText="1"/>
    </xf>
    <xf numFmtId="0" fontId="204" fillId="17" borderId="11" xfId="0" applyFont="1" applyFill="1" applyBorder="1" applyAlignment="1">
      <alignment horizontal="center" vertical="center" wrapText="1"/>
    </xf>
    <xf numFmtId="0" fontId="21" fillId="2" borderId="7" xfId="0" applyFont="1" applyFill="1" applyBorder="1" applyAlignment="1" applyProtection="1">
      <alignment horizontal="left" vertical="center"/>
      <protection locked="0" hidden="1"/>
    </xf>
    <xf numFmtId="0" fontId="200" fillId="17" borderId="7" xfId="0" applyFont="1" applyFill="1" applyBorder="1" applyAlignment="1" applyProtection="1">
      <alignment horizontal="center" vertical="center"/>
      <protection locked="0" hidden="1"/>
    </xf>
    <xf numFmtId="0" fontId="198" fillId="17" borderId="1" xfId="0" applyFont="1" applyFill="1" applyBorder="1" applyAlignment="1">
      <alignment horizontal="right" vertical="center"/>
    </xf>
    <xf numFmtId="0" fontId="198" fillId="17" borderId="2" xfId="0" applyFont="1" applyFill="1" applyBorder="1" applyAlignment="1">
      <alignment horizontal="right" vertical="center"/>
    </xf>
    <xf numFmtId="0" fontId="198" fillId="17" borderId="4" xfId="0" applyFont="1" applyFill="1" applyBorder="1" applyAlignment="1">
      <alignment horizontal="right" vertical="center"/>
    </xf>
    <xf numFmtId="0" fontId="198" fillId="17" borderId="5" xfId="0" applyFont="1" applyFill="1" applyBorder="1" applyAlignment="1">
      <alignment horizontal="right" vertical="center"/>
    </xf>
    <xf numFmtId="0" fontId="198" fillId="17" borderId="6" xfId="0" applyFont="1" applyFill="1" applyBorder="1" applyAlignment="1">
      <alignment horizontal="right" vertical="center"/>
    </xf>
    <xf numFmtId="0" fontId="198" fillId="17" borderId="7" xfId="0" applyFont="1" applyFill="1" applyBorder="1" applyAlignment="1">
      <alignment horizontal="right" vertical="center"/>
    </xf>
    <xf numFmtId="0" fontId="21" fillId="2" borderId="2" xfId="0" applyFont="1" applyFill="1" applyBorder="1" applyAlignment="1" applyProtection="1">
      <alignment horizontal="left" vertical="center"/>
      <protection locked="0" hidden="1"/>
    </xf>
    <xf numFmtId="0" fontId="21" fillId="2" borderId="3" xfId="0" applyFont="1" applyFill="1" applyBorder="1" applyAlignment="1" applyProtection="1">
      <alignment horizontal="left" vertical="center"/>
      <protection locked="0" hidden="1"/>
    </xf>
    <xf numFmtId="0" fontId="21" fillId="2" borderId="2" xfId="0" applyFont="1" applyFill="1" applyBorder="1" applyAlignment="1" applyProtection="1">
      <alignment horizontal="right" vertical="center"/>
      <protection locked="0" hidden="1"/>
    </xf>
    <xf numFmtId="0" fontId="174" fillId="0" borderId="123" xfId="0" applyFont="1" applyBorder="1" applyAlignment="1" applyProtection="1">
      <alignment horizontal="left" vertical="center"/>
      <protection locked="0" hidden="1"/>
    </xf>
    <xf numFmtId="0" fontId="174" fillId="0" borderId="124" xfId="0" applyFont="1" applyBorder="1" applyAlignment="1" applyProtection="1">
      <alignment horizontal="left" vertical="center"/>
      <protection locked="0" hidden="1"/>
    </xf>
    <xf numFmtId="0" fontId="5" fillId="14" borderId="100" xfId="0" applyFont="1" applyFill="1" applyBorder="1" applyAlignment="1" applyProtection="1">
      <alignment horizontal="left" vertical="center"/>
      <protection locked="0" hidden="1"/>
    </xf>
    <xf numFmtId="0" fontId="192" fillId="14" borderId="100" xfId="0" applyFont="1" applyFill="1" applyBorder="1" applyAlignment="1" applyProtection="1">
      <alignment horizontal="left" vertical="center"/>
      <protection locked="0" hidden="1"/>
    </xf>
    <xf numFmtId="0" fontId="199" fillId="17" borderId="100" xfId="0" applyFont="1" applyFill="1" applyBorder="1" applyAlignment="1" applyProtection="1">
      <alignment horizontal="center" vertical="center"/>
      <protection hidden="1"/>
    </xf>
    <xf numFmtId="0" fontId="22" fillId="2" borderId="100" xfId="0" applyFont="1" applyFill="1" applyBorder="1" applyAlignment="1">
      <alignment horizontal="right" vertical="center"/>
    </xf>
    <xf numFmtId="0" fontId="21" fillId="2" borderId="5" xfId="0" applyFont="1" applyFill="1" applyBorder="1" applyAlignment="1" applyProtection="1">
      <alignment horizontal="left" vertical="center"/>
      <protection locked="0" hidden="1"/>
    </xf>
    <xf numFmtId="0" fontId="232" fillId="15" borderId="43" xfId="0" applyFont="1" applyFill="1" applyBorder="1" applyAlignment="1">
      <alignment horizontal="center" vertical="center" wrapText="1"/>
    </xf>
    <xf numFmtId="0" fontId="232" fillId="15" borderId="0" xfId="0" applyFont="1" applyFill="1" applyBorder="1" applyAlignment="1">
      <alignment horizontal="center" vertical="center" wrapText="1"/>
    </xf>
    <xf numFmtId="0" fontId="209" fillId="15" borderId="111" xfId="0" applyFont="1" applyFill="1" applyBorder="1" applyAlignment="1" applyProtection="1">
      <alignment horizontal="center" vertical="center"/>
      <protection locked="0" hidden="1"/>
    </xf>
    <xf numFmtId="0" fontId="209" fillId="15" borderId="0" xfId="0" applyFont="1" applyFill="1" applyBorder="1" applyAlignment="1" applyProtection="1">
      <alignment horizontal="center" vertical="center"/>
      <protection locked="0" hidden="1"/>
    </xf>
    <xf numFmtId="0" fontId="4"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9" xfId="0" applyFont="1" applyFill="1" applyBorder="1" applyAlignment="1">
      <alignment horizontal="center" vertical="center"/>
    </xf>
    <xf numFmtId="0" fontId="211" fillId="17" borderId="0" xfId="0" applyFont="1" applyFill="1" applyBorder="1" applyAlignment="1">
      <alignment horizontal="center" vertical="center"/>
    </xf>
    <xf numFmtId="0" fontId="205" fillId="17" borderId="13" xfId="0" applyFont="1" applyFill="1" applyBorder="1" applyAlignment="1">
      <alignment horizontal="center" vertical="center" wrapText="1"/>
    </xf>
    <xf numFmtId="0" fontId="0" fillId="0" borderId="81" xfId="0" applyBorder="1" applyAlignment="1">
      <alignment horizontal="center"/>
    </xf>
    <xf numFmtId="0" fontId="0" fillId="0" borderId="43" xfId="0" applyBorder="1" applyAlignment="1">
      <alignment horizontal="center"/>
    </xf>
    <xf numFmtId="0" fontId="0" fillId="0" borderId="82" xfId="0" applyBorder="1" applyAlignment="1">
      <alignment horizontal="center"/>
    </xf>
    <xf numFmtId="0" fontId="0" fillId="0" borderId="88" xfId="0" applyBorder="1" applyAlignment="1">
      <alignment horizontal="center"/>
    </xf>
    <xf numFmtId="0" fontId="238" fillId="12" borderId="81" xfId="0" applyFont="1" applyFill="1" applyBorder="1" applyAlignment="1">
      <alignment horizontal="center" vertical="center"/>
    </xf>
    <xf numFmtId="0" fontId="238" fillId="12" borderId="43" xfId="0" applyFont="1" applyFill="1" applyBorder="1" applyAlignment="1">
      <alignment horizontal="center" vertical="center"/>
    </xf>
    <xf numFmtId="0" fontId="238" fillId="12" borderId="82" xfId="0" applyFont="1" applyFill="1" applyBorder="1" applyAlignment="1">
      <alignment horizontal="center" vertical="center"/>
    </xf>
    <xf numFmtId="0" fontId="238" fillId="12" borderId="83" xfId="0" applyFont="1" applyFill="1" applyBorder="1" applyAlignment="1">
      <alignment horizontal="center" vertical="center"/>
    </xf>
    <xf numFmtId="0" fontId="238" fillId="12" borderId="29" xfId="0" applyFont="1" applyFill="1" applyBorder="1" applyAlignment="1">
      <alignment horizontal="center" vertical="center"/>
    </xf>
    <xf numFmtId="0" fontId="238" fillId="12" borderId="84" xfId="0" applyFont="1" applyFill="1" applyBorder="1" applyAlignment="1">
      <alignment horizontal="center" vertical="center"/>
    </xf>
    <xf numFmtId="0" fontId="174" fillId="0" borderId="88" xfId="0" applyFont="1" applyBorder="1" applyAlignment="1">
      <alignment horizontal="center" vertical="center"/>
    </xf>
    <xf numFmtId="0" fontId="174" fillId="0" borderId="0" xfId="0" applyFont="1" applyBorder="1" applyAlignment="1">
      <alignment horizontal="center" vertical="center"/>
    </xf>
    <xf numFmtId="0" fontId="174" fillId="0" borderId="89" xfId="0" applyFont="1" applyBorder="1" applyAlignment="1">
      <alignment horizontal="center" vertical="center"/>
    </xf>
    <xf numFmtId="0" fontId="175" fillId="0" borderId="88" xfId="0" applyFont="1" applyBorder="1" applyAlignment="1">
      <alignment horizontal="center"/>
    </xf>
    <xf numFmtId="0" fontId="175" fillId="0" borderId="0" xfId="0" applyFont="1" applyBorder="1" applyAlignment="1">
      <alignment horizontal="center"/>
    </xf>
    <xf numFmtId="0" fontId="175" fillId="0" borderId="89" xfId="0" applyFont="1" applyBorder="1" applyAlignment="1">
      <alignment horizontal="center"/>
    </xf>
    <xf numFmtId="0" fontId="176" fillId="10" borderId="81" xfId="0" applyFont="1" applyFill="1" applyBorder="1" applyAlignment="1">
      <alignment horizontal="center" vertical="center" wrapText="1"/>
    </xf>
    <xf numFmtId="0" fontId="176" fillId="10" borderId="43" xfId="0" applyFont="1" applyFill="1" applyBorder="1" applyAlignment="1">
      <alignment horizontal="center" vertical="center" wrapText="1"/>
    </xf>
    <xf numFmtId="0" fontId="176" fillId="10" borderId="82" xfId="0" applyFont="1" applyFill="1" applyBorder="1" applyAlignment="1">
      <alignment horizontal="center" vertical="center" wrapText="1"/>
    </xf>
    <xf numFmtId="0" fontId="176" fillId="10" borderId="88" xfId="0" applyFont="1" applyFill="1" applyBorder="1" applyAlignment="1">
      <alignment horizontal="center" vertical="center" wrapText="1"/>
    </xf>
    <xf numFmtId="0" fontId="176" fillId="10" borderId="0" xfId="0" applyFont="1" applyFill="1" applyBorder="1" applyAlignment="1">
      <alignment horizontal="center" vertical="center" wrapText="1"/>
    </xf>
    <xf numFmtId="0" fontId="176" fillId="10" borderId="89" xfId="0" applyFont="1" applyFill="1" applyBorder="1" applyAlignment="1">
      <alignment horizontal="center" vertical="center" wrapText="1"/>
    </xf>
    <xf numFmtId="0" fontId="177" fillId="10" borderId="88" xfId="0" applyFont="1" applyFill="1" applyBorder="1" applyAlignment="1">
      <alignment horizontal="center" vertical="center" wrapText="1"/>
    </xf>
    <xf numFmtId="0" fontId="177" fillId="10" borderId="0" xfId="0" applyFont="1" applyFill="1" applyBorder="1" applyAlignment="1">
      <alignment horizontal="center" vertical="center" wrapText="1"/>
    </xf>
    <xf numFmtId="0" fontId="177" fillId="10" borderId="89" xfId="0" applyFont="1" applyFill="1" applyBorder="1" applyAlignment="1">
      <alignment horizontal="center" vertical="center" wrapText="1"/>
    </xf>
    <xf numFmtId="0" fontId="177" fillId="10" borderId="83" xfId="0" applyFont="1" applyFill="1" applyBorder="1" applyAlignment="1">
      <alignment horizontal="center" vertical="center" wrapText="1"/>
    </xf>
    <xf numFmtId="0" fontId="177" fillId="10" borderId="29" xfId="0" applyFont="1" applyFill="1" applyBorder="1" applyAlignment="1">
      <alignment horizontal="center" vertical="center" wrapText="1"/>
    </xf>
    <xf numFmtId="0" fontId="177" fillId="10" borderId="84" xfId="0" applyFont="1" applyFill="1" applyBorder="1" applyAlignment="1">
      <alignment horizontal="center" vertical="center" wrapText="1"/>
    </xf>
    <xf numFmtId="0" fontId="178" fillId="0" borderId="88" xfId="0" applyFont="1" applyBorder="1" applyAlignment="1">
      <alignment horizontal="center" vertical="center"/>
    </xf>
    <xf numFmtId="0" fontId="178" fillId="0" borderId="0" xfId="0" applyFont="1" applyBorder="1" applyAlignment="1">
      <alignment horizontal="center" vertical="center"/>
    </xf>
    <xf numFmtId="0" fontId="178" fillId="0" borderId="89" xfId="0" applyFont="1" applyBorder="1" applyAlignment="1">
      <alignment horizontal="center" vertical="center"/>
    </xf>
    <xf numFmtId="0" fontId="31" fillId="0" borderId="0" xfId="0" applyFont="1" applyAlignment="1">
      <alignment horizontal="center"/>
    </xf>
    <xf numFmtId="0" fontId="115" fillId="2" borderId="0" xfId="0" applyFont="1" applyFill="1" applyAlignment="1">
      <alignment horizontal="center" vertical="center" shrinkToFit="1"/>
    </xf>
    <xf numFmtId="0" fontId="31" fillId="2" borderId="0" xfId="0" applyFont="1" applyFill="1" applyAlignment="1" applyProtection="1">
      <alignment horizontal="center" vertical="top"/>
      <protection locked="0"/>
    </xf>
    <xf numFmtId="0" fontId="31" fillId="2" borderId="0" xfId="0" applyFont="1" applyFill="1" applyAlignment="1" applyProtection="1">
      <alignment horizontal="left" vertical="top" wrapText="1"/>
      <protection locked="0"/>
    </xf>
    <xf numFmtId="0" fontId="31" fillId="2" borderId="0" xfId="0" applyFont="1" applyFill="1" applyAlignment="1" applyProtection="1">
      <alignment horizontal="justify" vertical="center" wrapText="1"/>
      <protection locked="0"/>
    </xf>
    <xf numFmtId="0" fontId="31" fillId="2" borderId="0" xfId="0" applyFont="1" applyFill="1" applyAlignment="1" applyProtection="1">
      <alignment horizontal="left"/>
      <protection locked="0"/>
    </xf>
    <xf numFmtId="0" fontId="0" fillId="0" borderId="0" xfId="0" applyAlignment="1">
      <alignment horizontal="center"/>
    </xf>
    <xf numFmtId="0" fontId="135" fillId="0" borderId="59" xfId="0" applyFont="1" applyBorder="1" applyAlignment="1">
      <alignment vertical="center"/>
    </xf>
    <xf numFmtId="0" fontId="132" fillId="0" borderId="0" xfId="0" applyFont="1" applyAlignment="1">
      <alignment horizontal="center"/>
    </xf>
    <xf numFmtId="0" fontId="133" fillId="0" borderId="0" xfId="0" applyFont="1" applyAlignment="1">
      <alignment horizontal="center"/>
    </xf>
    <xf numFmtId="0" fontId="134" fillId="0" borderId="28" xfId="0" applyFont="1" applyBorder="1" applyAlignment="1">
      <alignment horizontal="left"/>
    </xf>
    <xf numFmtId="0" fontId="113" fillId="0" borderId="57" xfId="0" applyFont="1" applyBorder="1" applyAlignment="1">
      <alignment horizontal="center" vertical="center"/>
    </xf>
    <xf numFmtId="0" fontId="113" fillId="0" borderId="58" xfId="0" applyFont="1" applyBorder="1" applyAlignment="1">
      <alignment horizontal="center" vertical="center"/>
    </xf>
    <xf numFmtId="0" fontId="111" fillId="0" borderId="0" xfId="0" applyFont="1" applyAlignment="1">
      <alignment horizontal="center"/>
    </xf>
    <xf numFmtId="0" fontId="113" fillId="0" borderId="59" xfId="0" applyFont="1" applyBorder="1" applyAlignment="1">
      <alignment vertical="center" shrinkToFit="1"/>
    </xf>
    <xf numFmtId="0" fontId="113" fillId="0" borderId="59" xfId="0" applyFont="1" applyBorder="1" applyAlignment="1">
      <alignment vertical="center"/>
    </xf>
    <xf numFmtId="0" fontId="132" fillId="0" borderId="59" xfId="0" applyFont="1" applyBorder="1" applyAlignment="1">
      <alignment vertical="center"/>
    </xf>
    <xf numFmtId="0" fontId="10" fillId="0" borderId="0" xfId="0" applyFont="1" applyAlignment="1">
      <alignment horizontal="center" wrapText="1"/>
    </xf>
    <xf numFmtId="0" fontId="110" fillId="0" borderId="60" xfId="0" applyFont="1" applyBorder="1" applyAlignment="1">
      <alignment horizontal="center"/>
    </xf>
    <xf numFmtId="0" fontId="132" fillId="0" borderId="57" xfId="0" applyFont="1" applyBorder="1" applyAlignment="1">
      <alignment vertical="center"/>
    </xf>
    <xf numFmtId="0" fontId="132" fillId="0" borderId="58" xfId="0" applyFont="1" applyBorder="1" applyAlignment="1">
      <alignment vertical="center"/>
    </xf>
    <xf numFmtId="0" fontId="26" fillId="2" borderId="0" xfId="0" applyFont="1" applyFill="1" applyAlignment="1">
      <alignment horizontal="center"/>
    </xf>
    <xf numFmtId="0" fontId="26" fillId="2" borderId="0" xfId="0" applyFont="1" applyFill="1" applyAlignment="1">
      <alignment horizontal="center" vertical="top" wrapText="1"/>
    </xf>
    <xf numFmtId="0" fontId="46" fillId="0" borderId="83" xfId="0" applyFont="1" applyFill="1" applyBorder="1" applyAlignment="1">
      <alignment horizontal="center"/>
    </xf>
    <xf numFmtId="0" fontId="46" fillId="0" borderId="84" xfId="0" applyFont="1" applyFill="1" applyBorder="1" applyAlignment="1">
      <alignment horizontal="center"/>
    </xf>
    <xf numFmtId="0" fontId="60" fillId="2" borderId="133" xfId="0" applyFont="1" applyFill="1" applyBorder="1" applyAlignment="1" applyProtection="1">
      <alignment horizontal="center" vertical="center"/>
      <protection locked="0" hidden="1"/>
    </xf>
    <xf numFmtId="0" fontId="60" fillId="2" borderId="19" xfId="0" applyFont="1" applyFill="1" applyBorder="1" applyAlignment="1" applyProtection="1">
      <alignment horizontal="center" vertical="center"/>
      <protection locked="0" hidden="1"/>
    </xf>
    <xf numFmtId="0" fontId="20" fillId="2" borderId="0" xfId="0" applyFont="1" applyFill="1" applyAlignment="1">
      <alignment horizontal="center" vertical="center"/>
    </xf>
    <xf numFmtId="0" fontId="22" fillId="2" borderId="0" xfId="0" applyFont="1" applyFill="1" applyAlignment="1">
      <alignment horizontal="center" vertical="center"/>
    </xf>
    <xf numFmtId="0" fontId="82" fillId="2" borderId="0" xfId="0" applyFont="1" applyFill="1" applyAlignment="1">
      <alignment horizontal="center" vertical="center"/>
    </xf>
    <xf numFmtId="0" fontId="21" fillId="2" borderId="133" xfId="0" applyFont="1" applyFill="1" applyBorder="1" applyAlignment="1">
      <alignment horizontal="center" vertical="center"/>
    </xf>
    <xf numFmtId="0" fontId="21" fillId="2" borderId="19" xfId="0" applyFont="1" applyFill="1" applyBorder="1" applyAlignment="1">
      <alignment horizontal="center" vertical="center"/>
    </xf>
    <xf numFmtId="0" fontId="84" fillId="2" borderId="133" xfId="0" applyFont="1" applyFill="1" applyBorder="1" applyAlignment="1">
      <alignment horizontal="center" vertical="center"/>
    </xf>
    <xf numFmtId="0" fontId="84" fillId="2" borderId="19" xfId="0" applyFont="1" applyFill="1" applyBorder="1" applyAlignment="1">
      <alignment horizontal="center" vertical="center"/>
    </xf>
    <xf numFmtId="0" fontId="49" fillId="2" borderId="130" xfId="0" applyFont="1" applyFill="1" applyBorder="1" applyAlignment="1">
      <alignment horizontal="center" vertical="center" wrapText="1"/>
    </xf>
    <xf numFmtId="0" fontId="49" fillId="2" borderId="131" xfId="0" applyFont="1" applyFill="1" applyBorder="1" applyAlignment="1">
      <alignment horizontal="center" vertical="center" wrapText="1"/>
    </xf>
    <xf numFmtId="0" fontId="49" fillId="2" borderId="13" xfId="0" applyFont="1" applyFill="1" applyBorder="1" applyAlignment="1">
      <alignment horizontal="center" vertical="center" wrapText="1"/>
    </xf>
    <xf numFmtId="175" fontId="79" fillId="2" borderId="0" xfId="0" applyNumberFormat="1" applyFont="1" applyFill="1" applyAlignment="1">
      <alignment horizontal="center" shrinkToFit="1"/>
    </xf>
    <xf numFmtId="0" fontId="49" fillId="0" borderId="81" xfId="0" applyFont="1" applyFill="1" applyBorder="1" applyAlignment="1">
      <alignment horizontal="center" vertical="center" wrapText="1"/>
    </xf>
    <xf numFmtId="0" fontId="49" fillId="0" borderId="82" xfId="0" applyFont="1" applyFill="1" applyBorder="1" applyAlignment="1">
      <alignment horizontal="center" vertical="center" wrapText="1"/>
    </xf>
    <xf numFmtId="0" fontId="25" fillId="2" borderId="28" xfId="0" applyFont="1" applyFill="1" applyBorder="1" applyAlignment="1">
      <alignment horizontal="center" vertical="center"/>
    </xf>
    <xf numFmtId="0" fontId="139" fillId="2" borderId="28" xfId="0" applyFont="1" applyFill="1" applyBorder="1" applyAlignment="1">
      <alignment horizontal="center" vertical="center"/>
    </xf>
    <xf numFmtId="0" fontId="85" fillId="0" borderId="0" xfId="0" applyFont="1" applyAlignment="1">
      <alignment horizontal="center"/>
    </xf>
    <xf numFmtId="0" fontId="46" fillId="2" borderId="104" xfId="0" applyFont="1" applyFill="1" applyBorder="1" applyAlignment="1">
      <alignment horizontal="center"/>
    </xf>
    <xf numFmtId="0" fontId="46" fillId="2" borderId="0" xfId="0" applyFont="1" applyFill="1" applyAlignment="1">
      <alignment horizontal="center"/>
    </xf>
    <xf numFmtId="0" fontId="33" fillId="2" borderId="28" xfId="0" applyFont="1" applyFill="1" applyBorder="1" applyAlignment="1">
      <alignment horizontal="center" wrapText="1"/>
    </xf>
    <xf numFmtId="0" fontId="49" fillId="2" borderId="28" xfId="0" applyFont="1" applyFill="1" applyBorder="1" applyAlignment="1">
      <alignment horizontal="center" wrapText="1"/>
    </xf>
    <xf numFmtId="165" fontId="89" fillId="2" borderId="0" xfId="0" applyNumberFormat="1" applyFont="1" applyFill="1" applyAlignment="1">
      <alignment horizontal="center" shrinkToFit="1"/>
    </xf>
    <xf numFmtId="0" fontId="20" fillId="2" borderId="0" xfId="0" applyFont="1" applyFill="1" applyAlignment="1">
      <alignment horizontal="center"/>
    </xf>
    <xf numFmtId="0" fontId="22" fillId="2" borderId="0" xfId="0" applyFont="1" applyFill="1" applyAlignment="1">
      <alignment horizontal="center"/>
    </xf>
    <xf numFmtId="0" fontId="36" fillId="2" borderId="0" xfId="0" applyFont="1" applyFill="1" applyAlignment="1">
      <alignment horizontal="left" vertical="center"/>
    </xf>
    <xf numFmtId="0" fontId="3" fillId="0" borderId="0" xfId="0" applyFont="1" applyAlignment="1">
      <alignment horizontal="center"/>
    </xf>
    <xf numFmtId="0" fontId="91" fillId="2" borderId="28" xfId="0" applyFont="1" applyFill="1" applyBorder="1" applyAlignment="1">
      <alignment horizontal="center"/>
    </xf>
    <xf numFmtId="0" fontId="22" fillId="2" borderId="28" xfId="0" applyFont="1" applyFill="1" applyBorder="1" applyAlignment="1">
      <alignment horizontal="center"/>
    </xf>
    <xf numFmtId="175" fontId="89" fillId="2" borderId="0" xfId="0" applyNumberFormat="1" applyFont="1" applyFill="1" applyAlignment="1">
      <alignment horizontal="center" shrinkToFit="1"/>
    </xf>
    <xf numFmtId="0" fontId="90" fillId="2" borderId="0" xfId="0" applyFont="1" applyFill="1" applyAlignment="1">
      <alignment horizontal="center"/>
    </xf>
    <xf numFmtId="0" fontId="34" fillId="2" borderId="18"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4" fillId="2" borderId="18" xfId="0" applyFont="1" applyFill="1" applyBorder="1" applyAlignment="1">
      <alignment horizontal="center"/>
    </xf>
    <xf numFmtId="0" fontId="34" fillId="2" borderId="19" xfId="0" applyFont="1" applyFill="1" applyBorder="1" applyAlignment="1">
      <alignment horizontal="center"/>
    </xf>
    <xf numFmtId="0" fontId="25" fillId="2" borderId="26" xfId="0" applyFont="1" applyFill="1" applyBorder="1" applyAlignment="1">
      <alignment horizontal="left" vertical="top" wrapText="1" indent="1"/>
    </xf>
    <xf numFmtId="0" fontId="25" fillId="2" borderId="41" xfId="0" applyFont="1" applyFill="1" applyBorder="1" applyAlignment="1">
      <alignment horizontal="left" vertical="top" wrapText="1" indent="1"/>
    </xf>
    <xf numFmtId="0" fontId="25" fillId="2" borderId="23" xfId="0" applyFont="1" applyFill="1" applyBorder="1" applyAlignment="1">
      <alignment horizontal="left" vertical="top" wrapText="1" indent="1"/>
    </xf>
    <xf numFmtId="0" fontId="50" fillId="2" borderId="0" xfId="0" applyFont="1" applyFill="1" applyAlignment="1">
      <alignment horizontal="left"/>
    </xf>
    <xf numFmtId="0" fontId="31" fillId="2" borderId="0" xfId="0" applyFont="1" applyFill="1" applyAlignment="1">
      <alignment horizontal="center" wrapText="1"/>
    </xf>
    <xf numFmtId="0" fontId="20" fillId="5" borderId="0" xfId="0" applyFont="1" applyFill="1" applyAlignment="1">
      <alignment horizontal="center" shrinkToFit="1"/>
    </xf>
    <xf numFmtId="0" fontId="69" fillId="5" borderId="0" xfId="0" applyFont="1" applyFill="1" applyAlignment="1">
      <alignment horizontal="center" vertical="top" shrinkToFit="1"/>
    </xf>
    <xf numFmtId="0" fontId="22" fillId="5" borderId="0" xfId="0" applyFont="1" applyFill="1" applyAlignment="1">
      <alignment horizontal="center" vertical="center" wrapText="1"/>
    </xf>
    <xf numFmtId="0" fontId="22" fillId="5" borderId="0" xfId="0" applyFont="1" applyFill="1" applyAlignment="1">
      <alignment horizontal="center" vertical="center"/>
    </xf>
    <xf numFmtId="0" fontId="146" fillId="0" borderId="24" xfId="0" applyFont="1" applyBorder="1" applyAlignment="1">
      <alignment horizontal="center" vertical="center" wrapText="1"/>
    </xf>
    <xf numFmtId="0" fontId="31" fillId="2" borderId="0" xfId="0" applyFont="1" applyFill="1" applyAlignment="1">
      <alignment horizontal="center"/>
    </xf>
    <xf numFmtId="0" fontId="58" fillId="0" borderId="83" xfId="0" applyFont="1" applyBorder="1" applyAlignment="1">
      <alignment horizontal="center"/>
    </xf>
    <xf numFmtId="0" fontId="58" fillId="0" borderId="29" xfId="0" applyFont="1" applyBorder="1" applyAlignment="1">
      <alignment horizontal="center"/>
    </xf>
    <xf numFmtId="0" fontId="162" fillId="0" borderId="65" xfId="0" applyFont="1" applyBorder="1" applyAlignment="1">
      <alignment horizontal="center"/>
    </xf>
    <xf numFmtId="0" fontId="162" fillId="0" borderId="0" xfId="0" applyFont="1" applyBorder="1" applyAlignment="1">
      <alignment horizontal="center"/>
    </xf>
    <xf numFmtId="0" fontId="162" fillId="0" borderId="89" xfId="0" applyFont="1" applyBorder="1" applyAlignment="1">
      <alignment horizontal="center"/>
    </xf>
    <xf numFmtId="0" fontId="217" fillId="0" borderId="81" xfId="0" applyFont="1" applyBorder="1" applyAlignment="1">
      <alignment horizontal="center"/>
    </xf>
    <xf numFmtId="0" fontId="217" fillId="0" borderId="43" xfId="0" applyFont="1" applyBorder="1" applyAlignment="1">
      <alignment horizontal="center"/>
    </xf>
    <xf numFmtId="0" fontId="217" fillId="0" borderId="82" xfId="0" applyFont="1" applyBorder="1" applyAlignment="1">
      <alignment horizontal="center"/>
    </xf>
    <xf numFmtId="0" fontId="113" fillId="0" borderId="103" xfId="1" applyFont="1" applyBorder="1" applyAlignment="1">
      <alignment horizontal="center" wrapText="1"/>
    </xf>
    <xf numFmtId="0" fontId="113" fillId="0" borderId="104" xfId="1" applyFont="1" applyBorder="1" applyAlignment="1">
      <alignment horizontal="center" wrapText="1"/>
    </xf>
    <xf numFmtId="0" fontId="113" fillId="0" borderId="110" xfId="1" applyFont="1" applyBorder="1" applyAlignment="1">
      <alignment horizontal="center" wrapText="1"/>
    </xf>
    <xf numFmtId="0" fontId="113" fillId="0" borderId="65" xfId="1" applyFont="1" applyBorder="1" applyAlignment="1">
      <alignment horizontal="center" wrapText="1"/>
    </xf>
    <xf numFmtId="0" fontId="113" fillId="0" borderId="0" xfId="1" applyFont="1" applyBorder="1" applyAlignment="1">
      <alignment horizontal="center" wrapText="1"/>
    </xf>
    <xf numFmtId="0" fontId="113" fillId="0" borderId="89" xfId="1" applyFont="1" applyBorder="1" applyAlignment="1">
      <alignment horizontal="center" wrapText="1"/>
    </xf>
    <xf numFmtId="0" fontId="113" fillId="0" borderId="65" xfId="1" applyFont="1" applyBorder="1" applyAlignment="1" applyProtection="1">
      <alignment horizontal="center" vertical="top" wrapText="1"/>
      <protection locked="0" hidden="1"/>
    </xf>
    <xf numFmtId="0" fontId="113" fillId="0" borderId="0" xfId="1" applyFont="1" applyBorder="1" applyAlignment="1" applyProtection="1">
      <alignment horizontal="center" vertical="top" wrapText="1"/>
      <protection locked="0" hidden="1"/>
    </xf>
    <xf numFmtId="0" fontId="113" fillId="0" borderId="89" xfId="1" applyFont="1" applyBorder="1" applyAlignment="1" applyProtection="1">
      <alignment horizontal="center" vertical="top" wrapText="1"/>
      <protection locked="0" hidden="1"/>
    </xf>
    <xf numFmtId="0" fontId="110" fillId="0" borderId="65" xfId="1" applyFont="1" applyBorder="1" applyAlignment="1" applyProtection="1">
      <alignment horizontal="center" vertical="center" wrapText="1"/>
      <protection locked="0" hidden="1"/>
    </xf>
    <xf numFmtId="0" fontId="110" fillId="0" borderId="0" xfId="1" applyFont="1" applyBorder="1" applyAlignment="1" applyProtection="1">
      <alignment horizontal="center" vertical="center" wrapText="1"/>
      <protection locked="0" hidden="1"/>
    </xf>
    <xf numFmtId="0" fontId="110" fillId="0" borderId="89" xfId="1" applyFont="1" applyBorder="1" applyAlignment="1" applyProtection="1">
      <alignment horizontal="center" vertical="center" wrapText="1"/>
      <protection locked="0" hidden="1"/>
    </xf>
    <xf numFmtId="0" fontId="113" fillId="0" borderId="65" xfId="1" applyFont="1" applyBorder="1" applyAlignment="1">
      <alignment horizontal="center" vertical="top" wrapText="1"/>
    </xf>
    <xf numFmtId="0" fontId="113" fillId="0" borderId="0" xfId="1" applyFont="1" applyBorder="1" applyAlignment="1">
      <alignment horizontal="center" vertical="top" wrapText="1"/>
    </xf>
    <xf numFmtId="0" fontId="113" fillId="0" borderId="89" xfId="1" applyFont="1" applyBorder="1" applyAlignment="1">
      <alignment horizontal="center" vertical="top" wrapText="1"/>
    </xf>
    <xf numFmtId="0" fontId="51" fillId="0" borderId="106" xfId="1" applyFont="1" applyBorder="1" applyAlignment="1">
      <alignment horizontal="center"/>
    </xf>
    <xf numFmtId="0" fontId="50" fillId="0" borderId="107" xfId="1" applyFont="1" applyBorder="1" applyAlignment="1">
      <alignment horizontal="center" vertical="center"/>
    </xf>
    <xf numFmtId="0" fontId="50" fillId="0" borderId="102" xfId="1" applyFont="1" applyBorder="1" applyAlignment="1">
      <alignment horizontal="center" vertical="center"/>
    </xf>
    <xf numFmtId="0" fontId="58" fillId="0" borderId="106" xfId="1" applyFont="1" applyBorder="1" applyAlignment="1">
      <alignment horizontal="center" vertical="center" wrapText="1"/>
    </xf>
    <xf numFmtId="0" fontId="58" fillId="0" borderId="107" xfId="1" applyFont="1" applyBorder="1" applyAlignment="1">
      <alignment horizontal="left" vertical="center"/>
    </xf>
    <xf numFmtId="0" fontId="58" fillId="0" borderId="100" xfId="1" applyFont="1" applyBorder="1" applyAlignment="1">
      <alignment horizontal="left" vertical="center"/>
    </xf>
    <xf numFmtId="0" fontId="58" fillId="0" borderId="102" xfId="1" applyFont="1" applyBorder="1" applyAlignment="1">
      <alignment horizontal="left" vertical="center"/>
    </xf>
    <xf numFmtId="0" fontId="108" fillId="0" borderId="109" xfId="1" applyFont="1" applyBorder="1" applyAlignment="1">
      <alignment horizontal="left"/>
    </xf>
    <xf numFmtId="0" fontId="108" fillId="0" borderId="106" xfId="1" applyFont="1" applyBorder="1" applyAlignment="1">
      <alignment horizontal="left"/>
    </xf>
    <xf numFmtId="1" fontId="127" fillId="0" borderId="106" xfId="1" applyNumberFormat="1" applyFont="1" applyBorder="1" applyAlignment="1" applyProtection="1">
      <alignment horizontal="center" vertical="center"/>
      <protection locked="0" hidden="1"/>
    </xf>
    <xf numFmtId="0" fontId="127" fillId="0" borderId="106" xfId="1" applyFont="1" applyBorder="1" applyAlignment="1" applyProtection="1">
      <alignment horizontal="center" vertical="center"/>
      <protection locked="0" hidden="1"/>
    </xf>
    <xf numFmtId="0" fontId="138" fillId="0" borderId="109" xfId="1" applyFont="1" applyBorder="1" applyAlignment="1">
      <alignment horizontal="right"/>
    </xf>
    <xf numFmtId="0" fontId="138" fillId="0" borderId="106" xfId="1" applyFont="1" applyBorder="1" applyAlignment="1">
      <alignment horizontal="right"/>
    </xf>
    <xf numFmtId="1" fontId="141" fillId="0" borderId="106" xfId="1" applyNumberFormat="1" applyFont="1" applyBorder="1" applyAlignment="1">
      <alignment horizontal="center" vertical="center"/>
    </xf>
    <xf numFmtId="0" fontId="141" fillId="0" borderId="106" xfId="1" applyFont="1" applyBorder="1" applyAlignment="1">
      <alignment horizontal="center" vertical="center"/>
    </xf>
    <xf numFmtId="0" fontId="139" fillId="0" borderId="109" xfId="1" applyFont="1" applyBorder="1" applyAlignment="1">
      <alignment horizontal="left" vertical="center"/>
    </xf>
    <xf numFmtId="0" fontId="139" fillId="0" borderId="106" xfId="1" applyFont="1" applyBorder="1" applyAlignment="1">
      <alignment horizontal="left" vertical="center"/>
    </xf>
    <xf numFmtId="1" fontId="127" fillId="0" borderId="101" xfId="1" applyNumberFormat="1" applyFont="1" applyBorder="1" applyAlignment="1" applyProtection="1">
      <alignment horizontal="center" vertical="center"/>
      <protection locked="0" hidden="1"/>
    </xf>
    <xf numFmtId="0" fontId="127" fillId="0" borderId="100" xfId="1" applyFont="1" applyBorder="1" applyAlignment="1" applyProtection="1">
      <alignment horizontal="center" vertical="center"/>
      <protection locked="0" hidden="1"/>
    </xf>
    <xf numFmtId="0" fontId="127" fillId="0" borderId="102" xfId="1" applyFont="1" applyBorder="1" applyAlignment="1" applyProtection="1">
      <alignment horizontal="center" vertical="center"/>
      <protection locked="0" hidden="1"/>
    </xf>
    <xf numFmtId="0" fontId="143" fillId="0" borderId="109" xfId="1" applyFont="1" applyBorder="1" applyAlignment="1">
      <alignment horizontal="left" vertical="center"/>
    </xf>
    <xf numFmtId="0" fontId="143" fillId="0" borderId="106" xfId="1" applyFont="1" applyBorder="1" applyAlignment="1">
      <alignment horizontal="left" vertical="center"/>
    </xf>
    <xf numFmtId="1" fontId="163" fillId="0" borderId="101" xfId="1" applyNumberFormat="1" applyFont="1" applyBorder="1" applyAlignment="1" applyProtection="1">
      <alignment horizontal="center" vertical="center"/>
      <protection locked="0" hidden="1"/>
    </xf>
    <xf numFmtId="1" fontId="163" fillId="0" borderId="100" xfId="1" applyNumberFormat="1" applyFont="1" applyBorder="1" applyAlignment="1" applyProtection="1">
      <alignment horizontal="center" vertical="center"/>
      <protection locked="0" hidden="1"/>
    </xf>
    <xf numFmtId="1" fontId="163" fillId="0" borderId="102" xfId="1" applyNumberFormat="1" applyFont="1" applyBorder="1" applyAlignment="1" applyProtection="1">
      <alignment horizontal="center" vertical="center"/>
      <protection locked="0" hidden="1"/>
    </xf>
    <xf numFmtId="0" fontId="20" fillId="0" borderId="88" xfId="0" applyFont="1" applyBorder="1" applyAlignment="1">
      <alignment horizontal="center" vertical="center"/>
    </xf>
    <xf numFmtId="0" fontId="20" fillId="0" borderId="0" xfId="0" applyFont="1" applyBorder="1" applyAlignment="1">
      <alignment horizontal="center" vertical="center"/>
    </xf>
    <xf numFmtId="0" fontId="20" fillId="0" borderId="89" xfId="0" applyFont="1" applyBorder="1" applyAlignment="1">
      <alignment horizontal="center" vertical="center"/>
    </xf>
    <xf numFmtId="0" fontId="147" fillId="0" borderId="91" xfId="1" applyFont="1" applyBorder="1" applyAlignment="1">
      <alignment horizontal="left" vertical="top"/>
    </xf>
    <xf numFmtId="0" fontId="147" fillId="0" borderId="28" xfId="1" applyFont="1" applyBorder="1" applyAlignment="1">
      <alignment horizontal="left" vertical="top"/>
    </xf>
    <xf numFmtId="0" fontId="147" fillId="0" borderId="92" xfId="1" applyFont="1" applyBorder="1" applyAlignment="1">
      <alignment horizontal="left" vertical="top"/>
    </xf>
    <xf numFmtId="0" fontId="22" fillId="0" borderId="107" xfId="1" applyFont="1" applyBorder="1" applyAlignment="1">
      <alignment horizontal="center" vertical="center"/>
    </xf>
    <xf numFmtId="0" fontId="22" fillId="0" borderId="100" xfId="1" applyFont="1" applyBorder="1" applyAlignment="1">
      <alignment horizontal="center" vertical="center"/>
    </xf>
    <xf numFmtId="0" fontId="51" fillId="0" borderId="109" xfId="1" applyFont="1" applyBorder="1" applyAlignment="1">
      <alignment horizontal="center" vertical="center" wrapText="1"/>
    </xf>
    <xf numFmtId="0" fontId="51" fillId="0" borderId="106" xfId="1" applyFont="1" applyBorder="1" applyAlignment="1">
      <alignment horizontal="center" vertical="center"/>
    </xf>
    <xf numFmtId="0" fontId="51" fillId="0" borderId="106" xfId="1" applyFont="1" applyBorder="1" applyAlignment="1">
      <alignment horizontal="center" wrapText="1"/>
    </xf>
    <xf numFmtId="0" fontId="139" fillId="0" borderId="106" xfId="1" applyFont="1" applyBorder="1" applyAlignment="1">
      <alignment horizontal="center" wrapText="1"/>
    </xf>
    <xf numFmtId="0" fontId="58" fillId="0" borderId="101" xfId="1" applyFont="1" applyBorder="1" applyAlignment="1">
      <alignment horizontal="center" wrapText="1"/>
    </xf>
    <xf numFmtId="0" fontId="58" fillId="0" borderId="102" xfId="1" applyFont="1" applyBorder="1" applyAlignment="1">
      <alignment horizontal="center" wrapText="1"/>
    </xf>
    <xf numFmtId="0" fontId="158" fillId="0" borderId="134" xfId="1" applyFont="1" applyBorder="1" applyAlignment="1">
      <alignment horizontal="center" vertical="center" wrapText="1"/>
    </xf>
    <xf numFmtId="0" fontId="158" fillId="0" borderId="23" xfId="1" applyFont="1" applyBorder="1" applyAlignment="1">
      <alignment horizontal="center" vertical="center" wrapText="1"/>
    </xf>
    <xf numFmtId="0" fontId="51" fillId="0" borderId="101" xfId="1" applyFont="1" applyBorder="1" applyAlignment="1">
      <alignment horizontal="center" wrapText="1"/>
    </xf>
    <xf numFmtId="0" fontId="51" fillId="0" borderId="102" xfId="1" applyFont="1" applyBorder="1" applyAlignment="1">
      <alignment horizontal="center" wrapText="1"/>
    </xf>
    <xf numFmtId="0" fontId="191" fillId="0" borderId="101" xfId="1" applyFont="1" applyBorder="1" applyAlignment="1">
      <alignment horizontal="center" vertical="center" wrapText="1"/>
    </xf>
    <xf numFmtId="0" fontId="191" fillId="0" borderId="102" xfId="1" applyFont="1" applyBorder="1" applyAlignment="1">
      <alignment horizontal="center" vertical="center" wrapText="1"/>
    </xf>
    <xf numFmtId="0" fontId="51" fillId="0" borderId="130" xfId="1" applyFont="1" applyBorder="1" applyAlignment="1">
      <alignment horizontal="center" vertical="center"/>
    </xf>
    <xf numFmtId="0" fontId="51" fillId="0" borderId="131" xfId="1" applyFont="1" applyBorder="1" applyAlignment="1">
      <alignment horizontal="center" vertical="center"/>
    </xf>
    <xf numFmtId="0" fontId="51" fillId="0" borderId="132" xfId="1" applyFont="1" applyBorder="1" applyAlignment="1">
      <alignment horizontal="center" vertical="center"/>
    </xf>
    <xf numFmtId="0" fontId="165" fillId="0" borderId="107" xfId="1" applyFont="1" applyBorder="1" applyAlignment="1">
      <alignment horizontal="center" vertical="center"/>
    </xf>
    <xf numFmtId="0" fontId="165" fillId="0" borderId="102" xfId="1" applyFont="1" applyBorder="1" applyAlignment="1">
      <alignment horizontal="center" vertical="center"/>
    </xf>
    <xf numFmtId="1" fontId="166" fillId="0" borderId="101" xfId="1" applyNumberFormat="1" applyFont="1" applyBorder="1" applyAlignment="1">
      <alignment horizontal="center" vertical="center"/>
    </xf>
    <xf numFmtId="0" fontId="166" fillId="0" borderId="100" xfId="1" applyFont="1" applyBorder="1" applyAlignment="1">
      <alignment horizontal="center" vertical="center"/>
    </xf>
    <xf numFmtId="0" fontId="166" fillId="0" borderId="102" xfId="1" applyFont="1" applyBorder="1" applyAlignment="1">
      <alignment horizontal="center" vertical="center"/>
    </xf>
    <xf numFmtId="0" fontId="167" fillId="0" borderId="109" xfId="1" applyFont="1" applyBorder="1" applyAlignment="1">
      <alignment horizontal="right" vertical="center"/>
    </xf>
    <xf numFmtId="0" fontId="167" fillId="0" borderId="106" xfId="1" applyFont="1" applyBorder="1" applyAlignment="1">
      <alignment horizontal="right" vertical="center"/>
    </xf>
    <xf numFmtId="1" fontId="166" fillId="0" borderId="106" xfId="1" applyNumberFormat="1" applyFont="1" applyBorder="1" applyAlignment="1">
      <alignment horizontal="center" vertical="center"/>
    </xf>
    <xf numFmtId="0" fontId="167" fillId="0" borderId="109" xfId="1" applyFont="1" applyBorder="1" applyAlignment="1">
      <alignment horizontal="left" vertical="center"/>
    </xf>
    <xf numFmtId="0" fontId="167" fillId="0" borderId="106" xfId="1" applyFont="1" applyBorder="1" applyAlignment="1">
      <alignment horizontal="left" vertical="center"/>
    </xf>
    <xf numFmtId="1" fontId="163" fillId="0" borderId="106" xfId="1" applyNumberFormat="1" applyFont="1" applyBorder="1" applyAlignment="1" applyProtection="1">
      <alignment horizontal="center" vertical="center" wrapText="1"/>
      <protection locked="0" hidden="1"/>
    </xf>
    <xf numFmtId="0" fontId="163" fillId="0" borderId="106" xfId="1" applyFont="1" applyBorder="1" applyAlignment="1" applyProtection="1">
      <alignment horizontal="center" vertical="center" wrapText="1"/>
      <protection locked="0" hidden="1"/>
    </xf>
    <xf numFmtId="0" fontId="138" fillId="11" borderId="109" xfId="1" applyFont="1" applyFill="1" applyBorder="1" applyAlignment="1">
      <alignment horizontal="right" vertical="center"/>
    </xf>
    <xf numFmtId="0" fontId="138" fillId="11" borderId="106" xfId="1" applyFont="1" applyFill="1" applyBorder="1" applyAlignment="1">
      <alignment horizontal="right" vertical="center"/>
    </xf>
    <xf numFmtId="1" fontId="141" fillId="11" borderId="106" xfId="1" applyNumberFormat="1" applyFont="1" applyFill="1" applyBorder="1" applyAlignment="1">
      <alignment horizontal="center" vertical="center"/>
    </xf>
    <xf numFmtId="0" fontId="141" fillId="11" borderId="106" xfId="1" applyFont="1" applyFill="1" applyBorder="1" applyAlignment="1">
      <alignment horizontal="center" vertical="center"/>
    </xf>
    <xf numFmtId="0" fontId="113" fillId="0" borderId="65" xfId="1" applyFont="1" applyBorder="1" applyAlignment="1" applyProtection="1">
      <alignment horizontal="center" vertical="center" wrapText="1"/>
      <protection locked="0" hidden="1"/>
    </xf>
    <xf numFmtId="0" fontId="113" fillId="0" borderId="0" xfId="1" applyFont="1" applyBorder="1" applyAlignment="1" applyProtection="1">
      <alignment horizontal="center" vertical="center" wrapText="1"/>
      <protection locked="0" hidden="1"/>
    </xf>
    <xf numFmtId="0" fontId="113" fillId="0" borderId="89" xfId="1" applyFont="1" applyBorder="1" applyAlignment="1" applyProtection="1">
      <alignment horizontal="center" vertical="center" wrapText="1"/>
      <protection locked="0" hidden="1"/>
    </xf>
    <xf numFmtId="0" fontId="51" fillId="0" borderId="29" xfId="0" applyFont="1" applyBorder="1" applyAlignment="1">
      <alignment horizontal="center" wrapText="1"/>
    </xf>
    <xf numFmtId="0" fontId="51" fillId="0" borderId="84" xfId="0" applyFont="1" applyBorder="1" applyAlignment="1">
      <alignment horizontal="center" wrapText="1"/>
    </xf>
    <xf numFmtId="0" fontId="34" fillId="0" borderId="88" xfId="1" applyFont="1" applyBorder="1" applyAlignment="1">
      <alignment horizontal="left" vertical="center" wrapText="1"/>
    </xf>
    <xf numFmtId="0" fontId="34" fillId="0" borderId="0" xfId="1" applyFont="1" applyBorder="1" applyAlignment="1">
      <alignment horizontal="left" vertical="center" wrapText="1"/>
    </xf>
    <xf numFmtId="0" fontId="34" fillId="0" borderId="89" xfId="1" applyFont="1" applyBorder="1" applyAlignment="1">
      <alignment horizontal="left" vertical="center" wrapText="1"/>
    </xf>
    <xf numFmtId="1" fontId="127" fillId="11" borderId="106" xfId="1" applyNumberFormat="1" applyFont="1" applyFill="1" applyBorder="1" applyAlignment="1">
      <alignment horizontal="center" vertical="center"/>
    </xf>
    <xf numFmtId="0" fontId="127" fillId="11" borderId="106" xfId="1" applyFont="1" applyFill="1" applyBorder="1" applyAlignment="1">
      <alignment horizontal="center" vertical="center"/>
    </xf>
    <xf numFmtId="0" fontId="142" fillId="0" borderId="105" xfId="1" applyFont="1" applyBorder="1" applyAlignment="1">
      <alignment horizontal="center" vertical="center" wrapText="1"/>
    </xf>
    <xf numFmtId="0" fontId="142" fillId="0" borderId="41" xfId="1" applyFont="1" applyBorder="1" applyAlignment="1">
      <alignment horizontal="center" vertical="center" wrapText="1"/>
    </xf>
    <xf numFmtId="0" fontId="142" fillId="0" borderId="23" xfId="1" applyFont="1" applyBorder="1" applyAlignment="1">
      <alignment horizontal="center" vertical="center" wrapText="1"/>
    </xf>
    <xf numFmtId="0" fontId="24" fillId="0" borderId="105" xfId="1" applyFont="1" applyBorder="1" applyAlignment="1" applyProtection="1">
      <alignment horizontal="center" vertical="center" wrapText="1"/>
      <protection locked="0" hidden="1"/>
    </xf>
    <xf numFmtId="0" fontId="24" fillId="0" borderId="41" xfId="1" applyFont="1" applyBorder="1" applyAlignment="1" applyProtection="1">
      <alignment horizontal="center" vertical="center" wrapText="1"/>
      <protection locked="0" hidden="1"/>
    </xf>
    <xf numFmtId="0" fontId="24" fillId="0" borderId="23" xfId="1" applyFont="1" applyBorder="1" applyAlignment="1" applyProtection="1">
      <alignment horizontal="center" vertical="center" wrapText="1"/>
      <protection locked="0" hidden="1"/>
    </xf>
    <xf numFmtId="0" fontId="26" fillId="0" borderId="0" xfId="1" applyFont="1" applyBorder="1" applyAlignment="1">
      <alignment horizontal="center" vertical="center"/>
    </xf>
    <xf numFmtId="0" fontId="26" fillId="0" borderId="0" xfId="1" applyFont="1" applyBorder="1" applyAlignment="1">
      <alignment horizontal="center"/>
    </xf>
    <xf numFmtId="0" fontId="72" fillId="0" borderId="0" xfId="1" applyFont="1" applyAlignment="1">
      <alignment horizontal="center" vertical="center"/>
    </xf>
    <xf numFmtId="0" fontId="32" fillId="0" borderId="0" xfId="1" applyFont="1" applyBorder="1" applyAlignment="1">
      <alignment horizontal="center" vertical="center"/>
    </xf>
    <xf numFmtId="0" fontId="142" fillId="0" borderId="0" xfId="0" applyFont="1" applyBorder="1" applyAlignment="1">
      <alignment horizontal="left" vertical="center"/>
    </xf>
    <xf numFmtId="0" fontId="36" fillId="0" borderId="0" xfId="1" applyFont="1" applyBorder="1" applyAlignment="1">
      <alignment horizontal="center" vertical="center"/>
    </xf>
    <xf numFmtId="0" fontId="141" fillId="0" borderId="28" xfId="0" applyFont="1" applyBorder="1" applyAlignment="1">
      <alignment horizontal="center" vertical="center"/>
    </xf>
    <xf numFmtId="0" fontId="32" fillId="0" borderId="61" xfId="1" applyFont="1" applyBorder="1" applyAlignment="1">
      <alignment horizontal="center" vertical="center"/>
    </xf>
    <xf numFmtId="0" fontId="32" fillId="0" borderId="62" xfId="1" applyFont="1" applyBorder="1" applyAlignment="1">
      <alignment horizontal="center" vertical="center"/>
    </xf>
    <xf numFmtId="0" fontId="32" fillId="0" borderId="64" xfId="1" applyFont="1" applyBorder="1" applyAlignment="1">
      <alignment horizontal="center" vertical="center"/>
    </xf>
    <xf numFmtId="0" fontId="22" fillId="0" borderId="0" xfId="1" applyFont="1" applyBorder="1" applyAlignment="1">
      <alignment horizontal="left" vertical="center"/>
    </xf>
    <xf numFmtId="0" fontId="34" fillId="0" borderId="63" xfId="1" applyFont="1" applyBorder="1" applyAlignment="1">
      <alignment horizontal="center" vertical="center" wrapText="1"/>
    </xf>
    <xf numFmtId="0" fontId="49" fillId="0" borderId="66" xfId="1" applyFont="1" applyBorder="1" applyAlignment="1">
      <alignment horizontal="center" vertical="center" wrapText="1"/>
    </xf>
    <xf numFmtId="0" fontId="49" fillId="0" borderId="41" xfId="1" applyFont="1" applyBorder="1" applyAlignment="1">
      <alignment horizontal="center" vertical="center" wrapText="1"/>
    </xf>
    <xf numFmtId="0" fontId="49" fillId="0" borderId="23" xfId="1" applyFont="1" applyBorder="1" applyAlignment="1">
      <alignment horizontal="center" vertical="center" wrapText="1"/>
    </xf>
    <xf numFmtId="0" fontId="26" fillId="0" borderId="63" xfId="1" applyFont="1" applyBorder="1" applyAlignment="1">
      <alignment horizontal="center" vertical="center" wrapText="1"/>
    </xf>
    <xf numFmtId="0" fontId="26" fillId="0" borderId="66" xfId="1" applyFont="1" applyBorder="1" applyAlignment="1">
      <alignment horizontal="center" vertical="center" wrapText="1"/>
    </xf>
    <xf numFmtId="0" fontId="26" fillId="0" borderId="41" xfId="1" applyFont="1" applyBorder="1" applyAlignment="1">
      <alignment horizontal="center" vertical="center" wrapText="1"/>
    </xf>
    <xf numFmtId="0" fontId="26" fillId="0" borderId="23" xfId="1" applyFont="1" applyBorder="1" applyAlignment="1">
      <alignment horizontal="center" vertical="center" wrapText="1"/>
    </xf>
    <xf numFmtId="0" fontId="26" fillId="0" borderId="130" xfId="1" applyFont="1" applyBorder="1" applyAlignment="1">
      <alignment horizontal="center" vertical="center" wrapText="1"/>
    </xf>
    <xf numFmtId="0" fontId="26" fillId="0" borderId="131" xfId="1" applyFont="1" applyBorder="1" applyAlignment="1">
      <alignment horizontal="center" vertical="center" wrapText="1"/>
    </xf>
    <xf numFmtId="0" fontId="26" fillId="0" borderId="132" xfId="1" applyFont="1" applyBorder="1" applyAlignment="1">
      <alignment horizontal="center" vertical="center" wrapText="1"/>
    </xf>
    <xf numFmtId="0" fontId="49" fillId="0" borderId="129" xfId="1" applyFont="1" applyBorder="1" applyAlignment="1">
      <alignment horizontal="center" vertical="center" wrapText="1"/>
    </xf>
    <xf numFmtId="0" fontId="51" fillId="0" borderId="129" xfId="1" applyFont="1" applyBorder="1" applyAlignment="1">
      <alignment horizontal="center" vertical="center" wrapText="1"/>
    </xf>
    <xf numFmtId="0" fontId="36" fillId="0" borderId="129" xfId="1" applyFont="1" applyBorder="1" applyAlignment="1">
      <alignment horizontal="center" vertical="center" wrapText="1"/>
    </xf>
    <xf numFmtId="0" fontId="3" fillId="0" borderId="0" xfId="0" applyFont="1" applyAlignment="1" applyProtection="1">
      <alignment horizontal="center"/>
      <protection hidden="1"/>
    </xf>
    <xf numFmtId="0" fontId="5" fillId="2" borderId="0" xfId="0" applyFont="1" applyFill="1" applyAlignment="1" applyProtection="1">
      <alignment horizontal="center"/>
      <protection hidden="1"/>
    </xf>
    <xf numFmtId="0" fontId="5" fillId="2" borderId="0" xfId="0" applyFont="1" applyFill="1" applyAlignment="1" applyProtection="1">
      <alignment horizontal="center" vertical="top" wrapText="1"/>
      <protection hidden="1"/>
    </xf>
    <xf numFmtId="0" fontId="33" fillId="2" borderId="0" xfId="0" applyFont="1" applyFill="1" applyAlignment="1" applyProtection="1">
      <alignment horizontal="center" vertical="center"/>
      <protection hidden="1"/>
    </xf>
    <xf numFmtId="0" fontId="33" fillId="2" borderId="28" xfId="0" applyFont="1" applyFill="1" applyBorder="1" applyAlignment="1" applyProtection="1">
      <alignment horizontal="center" vertical="center"/>
      <protection hidden="1"/>
    </xf>
    <xf numFmtId="0" fontId="36" fillId="2" borderId="0" xfId="0" applyFont="1" applyFill="1" applyAlignment="1" applyProtection="1">
      <alignment horizontal="center"/>
      <protection hidden="1"/>
    </xf>
    <xf numFmtId="0" fontId="36" fillId="2" borderId="28" xfId="0" applyFont="1" applyFill="1" applyBorder="1" applyAlignment="1" applyProtection="1">
      <alignment horizontal="center"/>
      <protection hidden="1"/>
    </xf>
    <xf numFmtId="0" fontId="33" fillId="7" borderId="18" xfId="0" applyFont="1" applyFill="1" applyBorder="1" applyAlignment="1" applyProtection="1">
      <alignment horizontal="right" vertical="center"/>
      <protection hidden="1"/>
    </xf>
    <xf numFmtId="0" fontId="46" fillId="0" borderId="5" xfId="0" applyFont="1" applyBorder="1" applyAlignment="1" applyProtection="1">
      <alignment horizontal="right" vertical="center"/>
      <protection hidden="1"/>
    </xf>
    <xf numFmtId="0" fontId="49" fillId="2" borderId="26" xfId="0" applyFont="1" applyFill="1" applyBorder="1" applyAlignment="1" applyProtection="1">
      <alignment horizontal="center" vertical="center" wrapText="1"/>
      <protection hidden="1"/>
    </xf>
    <xf numFmtId="0" fontId="49" fillId="2" borderId="23" xfId="0" applyFont="1" applyFill="1" applyBorder="1" applyAlignment="1" applyProtection="1">
      <alignment horizontal="center" vertical="center" wrapText="1"/>
      <protection hidden="1"/>
    </xf>
    <xf numFmtId="0" fontId="34" fillId="2" borderId="26" xfId="0" applyFont="1" applyFill="1" applyBorder="1" applyAlignment="1" applyProtection="1">
      <alignment horizontal="center" vertical="center" wrapText="1"/>
      <protection hidden="1"/>
    </xf>
    <xf numFmtId="0" fontId="34" fillId="2" borderId="23" xfId="0" applyFont="1" applyFill="1" applyBorder="1" applyAlignment="1" applyProtection="1">
      <alignment horizontal="center" vertical="center" wrapText="1"/>
      <protection hidden="1"/>
    </xf>
    <xf numFmtId="0" fontId="46" fillId="0" borderId="23" xfId="0" applyFont="1" applyBorder="1" applyProtection="1">
      <protection hidden="1"/>
    </xf>
    <xf numFmtId="0" fontId="65" fillId="7" borderId="5" xfId="0" applyFont="1" applyFill="1" applyBorder="1" applyAlignment="1" applyProtection="1">
      <alignment horizontal="center" vertical="center"/>
      <protection hidden="1"/>
    </xf>
    <xf numFmtId="0" fontId="65" fillId="7" borderId="19" xfId="0" applyFont="1" applyFill="1" applyBorder="1" applyAlignment="1" applyProtection="1">
      <alignment horizontal="center" vertical="center"/>
      <protection hidden="1"/>
    </xf>
    <xf numFmtId="0" fontId="65" fillId="7" borderId="18" xfId="0" applyFont="1" applyFill="1" applyBorder="1" applyAlignment="1" applyProtection="1">
      <alignment horizontal="center" vertical="center"/>
      <protection hidden="1"/>
    </xf>
    <xf numFmtId="0" fontId="16" fillId="0" borderId="18" xfId="0" applyFont="1" applyFill="1" applyBorder="1" applyAlignment="1" applyProtection="1">
      <alignment horizontal="center" vertical="center" wrapText="1"/>
      <protection hidden="1"/>
    </xf>
    <xf numFmtId="0" fontId="16" fillId="0" borderId="19" xfId="0" applyFont="1" applyFill="1" applyBorder="1" applyAlignment="1" applyProtection="1">
      <alignment horizontal="center" vertical="center" wrapText="1"/>
      <protection hidden="1"/>
    </xf>
    <xf numFmtId="0" fontId="33" fillId="7" borderId="5" xfId="0" applyFont="1" applyFill="1" applyBorder="1" applyAlignment="1" applyProtection="1">
      <alignment horizontal="right" vertical="center"/>
      <protection hidden="1"/>
    </xf>
    <xf numFmtId="171" fontId="25" fillId="2" borderId="5" xfId="0" applyNumberFormat="1" applyFont="1" applyFill="1" applyBorder="1" applyAlignment="1" applyProtection="1">
      <alignment horizontal="right" vertical="center"/>
      <protection hidden="1"/>
    </xf>
    <xf numFmtId="171" fontId="25" fillId="2" borderId="19" xfId="0" applyNumberFormat="1" applyFont="1" applyFill="1" applyBorder="1" applyAlignment="1" applyProtection="1">
      <alignment horizontal="right" vertical="center"/>
      <protection hidden="1"/>
    </xf>
    <xf numFmtId="0" fontId="6" fillId="0" borderId="26" xfId="0" applyFont="1" applyFill="1" applyBorder="1" applyAlignment="1" applyProtection="1">
      <alignment horizontal="center" vertical="center" wrapText="1"/>
      <protection hidden="1"/>
    </xf>
    <xf numFmtId="0" fontId="6" fillId="0" borderId="23" xfId="0" applyFont="1" applyFill="1" applyBorder="1" applyAlignment="1" applyProtection="1">
      <alignment horizontal="center" vertical="center" wrapText="1"/>
      <protection hidden="1"/>
    </xf>
    <xf numFmtId="0" fontId="4" fillId="0" borderId="26" xfId="0" applyFont="1" applyFill="1" applyBorder="1" applyAlignment="1" applyProtection="1">
      <alignment horizontal="center" vertical="center" wrapText="1"/>
      <protection hidden="1"/>
    </xf>
    <xf numFmtId="0" fontId="4" fillId="0" borderId="23" xfId="0" applyFont="1" applyFill="1" applyBorder="1" applyAlignment="1" applyProtection="1">
      <alignment horizontal="center" vertical="center" wrapText="1"/>
      <protection hidden="1"/>
    </xf>
    <xf numFmtId="0" fontId="51" fillId="2" borderId="26" xfId="0" applyFont="1" applyFill="1" applyBorder="1" applyAlignment="1" applyProtection="1">
      <alignment horizontal="center" vertical="center" wrapText="1"/>
      <protection hidden="1"/>
    </xf>
    <xf numFmtId="0" fontId="51" fillId="2" borderId="23" xfId="0" applyFont="1" applyFill="1" applyBorder="1" applyAlignment="1" applyProtection="1">
      <alignment horizontal="center" vertical="center" wrapText="1"/>
      <protection hidden="1"/>
    </xf>
    <xf numFmtId="0" fontId="34" fillId="2" borderId="18" xfId="0" applyFont="1" applyFill="1" applyBorder="1" applyAlignment="1" applyProtection="1">
      <alignment horizontal="center" vertical="center" wrapText="1"/>
      <protection hidden="1"/>
    </xf>
    <xf numFmtId="0" fontId="34" fillId="2" borderId="19" xfId="0" applyFont="1" applyFill="1" applyBorder="1" applyAlignment="1" applyProtection="1">
      <alignment horizontal="center" vertical="center" wrapText="1"/>
      <protection hidden="1"/>
    </xf>
    <xf numFmtId="0" fontId="22" fillId="2" borderId="0" xfId="0" applyFont="1" applyFill="1" applyAlignment="1" applyProtection="1">
      <alignment horizontal="center" vertical="center"/>
      <protection hidden="1"/>
    </xf>
    <xf numFmtId="165" fontId="47" fillId="2" borderId="0" xfId="0" applyNumberFormat="1" applyFont="1" applyFill="1" applyAlignment="1" applyProtection="1">
      <alignment horizontal="center" vertical="center" shrinkToFit="1"/>
      <protection hidden="1"/>
    </xf>
    <xf numFmtId="0" fontId="32" fillId="2" borderId="0" xfId="0" applyFont="1" applyFill="1" applyAlignment="1" applyProtection="1">
      <alignment horizontal="center" vertical="center"/>
      <protection hidden="1"/>
    </xf>
    <xf numFmtId="0" fontId="22" fillId="2" borderId="101" xfId="0" applyFont="1" applyFill="1" applyBorder="1" applyAlignment="1">
      <alignment horizontal="center" vertical="center"/>
    </xf>
    <xf numFmtId="0" fontId="22" fillId="2" borderId="102" xfId="0" applyFont="1" applyFill="1" applyBorder="1" applyAlignment="1">
      <alignment horizontal="center" vertical="center"/>
    </xf>
    <xf numFmtId="0" fontId="51" fillId="2" borderId="13" xfId="0" applyFont="1" applyFill="1" applyBorder="1" applyAlignment="1">
      <alignment horizontal="center" vertical="center" wrapText="1"/>
    </xf>
    <xf numFmtId="0" fontId="18" fillId="2" borderId="28" xfId="0" applyFont="1" applyFill="1" applyBorder="1" applyAlignment="1">
      <alignment horizontal="center" vertical="center"/>
    </xf>
    <xf numFmtId="0" fontId="20" fillId="2" borderId="0" xfId="0" applyFont="1" applyFill="1" applyAlignment="1">
      <alignment horizontal="left" vertical="center"/>
    </xf>
    <xf numFmtId="0" fontId="20" fillId="2" borderId="0" xfId="0" applyFont="1" applyFill="1" applyAlignment="1">
      <alignment horizontal="right" vertical="center"/>
    </xf>
    <xf numFmtId="175" fontId="57" fillId="2" borderId="0" xfId="0" applyNumberFormat="1" applyFont="1" applyFill="1" applyAlignment="1">
      <alignment horizontal="center" vertical="center" shrinkToFit="1"/>
    </xf>
    <xf numFmtId="0" fontId="48" fillId="2" borderId="0" xfId="0" applyFont="1" applyFill="1" applyAlignment="1">
      <alignment horizontal="center" vertical="center"/>
    </xf>
    <xf numFmtId="0" fontId="34" fillId="2" borderId="13" xfId="0" applyFont="1" applyFill="1" applyBorder="1" applyAlignment="1">
      <alignment horizontal="center" vertical="center" wrapText="1"/>
    </xf>
    <xf numFmtId="0" fontId="236" fillId="0" borderId="28" xfId="0" applyFont="1" applyBorder="1" applyAlignment="1">
      <alignment horizontal="left" vertical="center"/>
    </xf>
    <xf numFmtId="0" fontId="235" fillId="0" borderId="28" xfId="0" applyFont="1" applyBorder="1" applyAlignment="1">
      <alignment horizontal="center"/>
    </xf>
    <xf numFmtId="0" fontId="26" fillId="2" borderId="0" xfId="0" applyFont="1" applyFill="1" applyAlignment="1">
      <alignment horizontal="center" wrapText="1"/>
    </xf>
    <xf numFmtId="0" fontId="118"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04" xfId="0" applyBorder="1" applyAlignment="1">
      <alignment horizontal="center"/>
    </xf>
    <xf numFmtId="0" fontId="113" fillId="0" borderId="0" xfId="0" applyFont="1" applyBorder="1" applyAlignment="1">
      <alignment horizontal="center"/>
    </xf>
    <xf numFmtId="0" fontId="149" fillId="0" borderId="0" xfId="0" applyFont="1" applyBorder="1" applyAlignment="1">
      <alignment horizontal="center"/>
    </xf>
    <xf numFmtId="0" fontId="128" fillId="0" borderId="0" xfId="0" applyFont="1" applyBorder="1" applyAlignment="1">
      <alignment horizontal="center"/>
    </xf>
    <xf numFmtId="0" fontId="129" fillId="0" borderId="0" xfId="0" applyFont="1" applyBorder="1" applyAlignment="1">
      <alignment horizontal="center"/>
    </xf>
    <xf numFmtId="0" fontId="110" fillId="0" borderId="0" xfId="0" applyFont="1" applyBorder="1" applyAlignment="1">
      <alignment horizontal="center"/>
    </xf>
    <xf numFmtId="0" fontId="130" fillId="0" borderId="0" xfId="0" applyFont="1" applyBorder="1" applyAlignment="1">
      <alignment horizontal="center"/>
    </xf>
    <xf numFmtId="0" fontId="113" fillId="0" borderId="28" xfId="0" applyFont="1" applyBorder="1" applyAlignment="1">
      <alignment horizontal="center"/>
    </xf>
    <xf numFmtId="0" fontId="131" fillId="0" borderId="28" xfId="0" applyFont="1" applyBorder="1" applyAlignment="1">
      <alignment horizontal="left" vertical="center"/>
    </xf>
    <xf numFmtId="0" fontId="0" fillId="0" borderId="13" xfId="0" applyBorder="1" applyAlignment="1">
      <alignment horizontal="center" wrapText="1"/>
    </xf>
    <xf numFmtId="0" fontId="130" fillId="0" borderId="0" xfId="0" applyFont="1" applyBorder="1" applyAlignment="1">
      <alignment horizontal="center" vertical="center"/>
    </xf>
    <xf numFmtId="0" fontId="34" fillId="2" borderId="69" xfId="0" applyFont="1" applyFill="1" applyBorder="1" applyAlignment="1">
      <alignment horizontal="center" vertical="center" wrapText="1"/>
    </xf>
    <xf numFmtId="0" fontId="34" fillId="2" borderId="67" xfId="0" applyFont="1" applyFill="1" applyBorder="1" applyAlignment="1">
      <alignment horizontal="center" vertical="center" wrapText="1"/>
    </xf>
    <xf numFmtId="0" fontId="34" fillId="2" borderId="70" xfId="0" applyFont="1" applyFill="1" applyBorder="1" applyAlignment="1">
      <alignment horizontal="center" vertical="center" wrapText="1"/>
    </xf>
    <xf numFmtId="0" fontId="34" fillId="2" borderId="73" xfId="0" applyFont="1" applyFill="1" applyBorder="1" applyAlignment="1">
      <alignment horizontal="center" vertical="center" wrapText="1"/>
    </xf>
    <xf numFmtId="0" fontId="154" fillId="0" borderId="68" xfId="0" applyFont="1" applyBorder="1" applyAlignment="1">
      <alignment horizontal="center" vertical="center" wrapText="1"/>
    </xf>
    <xf numFmtId="0" fontId="154" fillId="0" borderId="23" xfId="0" applyFont="1" applyBorder="1" applyAlignment="1">
      <alignment horizontal="center" vertical="center" wrapText="1"/>
    </xf>
    <xf numFmtId="0" fontId="237" fillId="0" borderId="0" xfId="0" applyFont="1" applyAlignment="1">
      <alignment horizontal="center" wrapText="1"/>
    </xf>
    <xf numFmtId="0" fontId="159" fillId="2" borderId="0" xfId="0" applyFont="1" applyFill="1" applyAlignment="1">
      <alignment horizontal="center" vertical="center"/>
    </xf>
    <xf numFmtId="0" fontId="51" fillId="2" borderId="67" xfId="0" applyFont="1" applyFill="1" applyBorder="1" applyAlignment="1">
      <alignment horizontal="center" vertical="center" wrapText="1"/>
    </xf>
    <xf numFmtId="0" fontId="51" fillId="2" borderId="70" xfId="0" applyFont="1" applyFill="1" applyBorder="1" applyAlignment="1">
      <alignment horizontal="center" vertical="center" wrapText="1"/>
    </xf>
    <xf numFmtId="1" fontId="33" fillId="2" borderId="69" xfId="0" applyNumberFormat="1" applyFont="1" applyFill="1" applyBorder="1" applyAlignment="1">
      <alignment horizontal="center" vertical="center"/>
    </xf>
    <xf numFmtId="1" fontId="33" fillId="2" borderId="67" xfId="0" applyNumberFormat="1" applyFont="1" applyFill="1" applyBorder="1" applyAlignment="1">
      <alignment horizontal="center" vertical="center"/>
    </xf>
    <xf numFmtId="1" fontId="33" fillId="2" borderId="70" xfId="0" applyNumberFormat="1" applyFont="1" applyFill="1" applyBorder="1" applyAlignment="1">
      <alignment horizontal="center" vertical="center"/>
    </xf>
    <xf numFmtId="0" fontId="18" fillId="2" borderId="0" xfId="0" applyFont="1" applyFill="1" applyAlignment="1">
      <alignment horizontal="center" vertical="center"/>
    </xf>
    <xf numFmtId="0" fontId="32" fillId="2" borderId="28" xfId="0" applyFont="1" applyFill="1" applyBorder="1" applyAlignment="1">
      <alignment horizontal="center" vertical="center"/>
    </xf>
    <xf numFmtId="0" fontId="51" fillId="2" borderId="73" xfId="0" applyFont="1" applyFill="1" applyBorder="1" applyAlignment="1">
      <alignment horizontal="center" vertical="center" wrapText="1"/>
    </xf>
    <xf numFmtId="0" fontId="237" fillId="0" borderId="128" xfId="0" applyFont="1" applyBorder="1" applyAlignment="1">
      <alignment horizontal="center" wrapText="1"/>
    </xf>
    <xf numFmtId="0" fontId="237" fillId="0" borderId="0" xfId="0" applyFont="1" applyBorder="1" applyAlignment="1">
      <alignment horizontal="center" wrapText="1"/>
    </xf>
    <xf numFmtId="0" fontId="26" fillId="2" borderId="0" xfId="0" applyFont="1" applyFill="1" applyAlignment="1" applyProtection="1">
      <alignment horizontal="center" vertical="top" wrapText="1"/>
      <protection hidden="1"/>
    </xf>
    <xf numFmtId="0" fontId="26" fillId="2" borderId="0" xfId="0" applyFont="1" applyFill="1" applyAlignment="1" applyProtection="1">
      <alignment horizontal="center"/>
      <protection hidden="1"/>
    </xf>
    <xf numFmtId="0" fontId="33" fillId="2" borderId="13"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6" fillId="2" borderId="104" xfId="0" applyFont="1" applyFill="1" applyBorder="1" applyAlignment="1" applyProtection="1">
      <alignment horizontal="center"/>
      <protection hidden="1"/>
    </xf>
    <xf numFmtId="0" fontId="46" fillId="2" borderId="0" xfId="0" applyFont="1" applyFill="1" applyAlignment="1" applyProtection="1">
      <alignment horizontal="center"/>
      <protection hidden="1"/>
    </xf>
    <xf numFmtId="165" fontId="47" fillId="2" borderId="0" xfId="0" applyNumberFormat="1" applyFont="1" applyFill="1" applyAlignment="1" applyProtection="1">
      <alignment horizontal="center" shrinkToFit="1"/>
      <protection hidden="1"/>
    </xf>
    <xf numFmtId="0" fontId="48" fillId="2" borderId="0" xfId="0" applyFont="1" applyFill="1" applyAlignment="1" applyProtection="1">
      <alignment horizontal="center" vertical="center"/>
      <protection hidden="1"/>
    </xf>
    <xf numFmtId="0" fontId="51" fillId="2" borderId="13" xfId="0" applyFont="1" applyFill="1" applyBorder="1" applyAlignment="1" applyProtection="1">
      <alignment horizontal="center" vertical="center" wrapText="1"/>
      <protection hidden="1"/>
    </xf>
    <xf numFmtId="0" fontId="49" fillId="2" borderId="13" xfId="0" applyFont="1" applyFill="1" applyBorder="1" applyAlignment="1" applyProtection="1">
      <alignment horizontal="center" vertical="center" wrapText="1"/>
      <protection hidden="1"/>
    </xf>
    <xf numFmtId="0" fontId="22" fillId="2" borderId="0" xfId="0" applyFont="1" applyFill="1" applyAlignment="1" applyProtection="1">
      <alignment horizontal="left" vertical="center"/>
      <protection hidden="1"/>
    </xf>
    <xf numFmtId="0" fontId="22" fillId="2" borderId="0" xfId="0" applyFont="1" applyFill="1" applyAlignment="1" applyProtection="1">
      <alignment horizontal="right" vertical="center"/>
      <protection hidden="1"/>
    </xf>
    <xf numFmtId="0" fontId="137" fillId="0" borderId="28" xfId="0" applyFont="1" applyFill="1" applyBorder="1" applyAlignment="1" applyProtection="1">
      <alignment horizontal="center" vertical="center"/>
      <protection hidden="1"/>
    </xf>
    <xf numFmtId="0" fontId="49" fillId="2" borderId="28" xfId="0" applyFont="1" applyFill="1" applyBorder="1" applyAlignment="1" applyProtection="1">
      <alignment horizontal="center" vertical="center"/>
      <protection hidden="1"/>
    </xf>
    <xf numFmtId="0" fontId="19" fillId="2" borderId="13" xfId="0" applyFont="1" applyFill="1" applyBorder="1" applyAlignment="1" applyProtection="1">
      <alignment horizontal="center" vertical="center" wrapText="1"/>
      <protection hidden="1"/>
    </xf>
    <xf numFmtId="0" fontId="46" fillId="0" borderId="0" xfId="0" applyFont="1" applyFill="1" applyAlignment="1" applyProtection="1">
      <alignment horizontal="center"/>
      <protection hidden="1"/>
    </xf>
    <xf numFmtId="0" fontId="31" fillId="2" borderId="0" xfId="0" applyFont="1" applyFill="1" applyAlignment="1" applyProtection="1">
      <alignment horizontal="center"/>
      <protection hidden="1"/>
    </xf>
    <xf numFmtId="0" fontId="31" fillId="2" borderId="0" xfId="0" applyFont="1" applyFill="1" applyAlignment="1" applyProtection="1">
      <alignment horizontal="center" vertical="top" wrapText="1"/>
      <protection hidden="1"/>
    </xf>
    <xf numFmtId="0" fontId="0" fillId="2" borderId="104" xfId="0" applyFont="1" applyFill="1" applyBorder="1" applyAlignment="1" applyProtection="1">
      <alignment horizontal="center"/>
      <protection hidden="1"/>
    </xf>
    <xf numFmtId="0" fontId="0" fillId="2" borderId="0" xfId="0" applyFont="1" applyFill="1" applyAlignment="1" applyProtection="1">
      <alignment horizontal="center"/>
      <protection hidden="1"/>
    </xf>
    <xf numFmtId="0" fontId="36" fillId="2" borderId="0" xfId="0" applyFont="1" applyFill="1" applyAlignment="1" applyProtection="1">
      <alignment horizontal="left"/>
      <protection hidden="1"/>
    </xf>
    <xf numFmtId="0" fontId="60" fillId="2" borderId="0" xfId="0" applyFont="1" applyFill="1" applyBorder="1" applyAlignment="1" applyProtection="1">
      <alignment horizontal="center" vertical="center" wrapText="1"/>
      <protection hidden="1"/>
    </xf>
    <xf numFmtId="175" fontId="88" fillId="2" borderId="0" xfId="0" applyNumberFormat="1" applyFont="1" applyFill="1" applyAlignment="1" applyProtection="1">
      <alignment horizontal="center" shrinkToFit="1"/>
      <protection hidden="1"/>
    </xf>
    <xf numFmtId="0" fontId="48" fillId="2" borderId="0" xfId="0" applyFont="1" applyFill="1" applyBorder="1" applyAlignment="1" applyProtection="1">
      <alignment horizontal="center" vertical="center"/>
      <protection hidden="1"/>
    </xf>
    <xf numFmtId="0" fontId="60" fillId="2" borderId="13" xfId="0" applyFont="1" applyFill="1" applyBorder="1" applyAlignment="1" applyProtection="1">
      <alignment horizontal="center" vertical="center" wrapText="1"/>
      <protection hidden="1"/>
    </xf>
    <xf numFmtId="0" fontId="33" fillId="2" borderId="0" xfId="0" applyFont="1" applyFill="1" applyAlignment="1">
      <alignment horizontal="center"/>
    </xf>
    <xf numFmtId="165" fontId="47" fillId="2" borderId="0" xfId="0" applyNumberFormat="1" applyFont="1" applyFill="1" applyAlignment="1">
      <alignment horizontal="center" shrinkToFit="1"/>
    </xf>
    <xf numFmtId="0" fontId="72" fillId="2" borderId="0" xfId="0" applyFont="1" applyFill="1" applyAlignment="1">
      <alignment horizontal="center"/>
    </xf>
    <xf numFmtId="0" fontId="73" fillId="2" borderId="0" xfId="0" applyFont="1" applyFill="1" applyAlignment="1">
      <alignment horizontal="center"/>
    </xf>
    <xf numFmtId="0" fontId="20" fillId="2" borderId="0" xfId="0" applyFont="1" applyFill="1" applyBorder="1" applyAlignment="1">
      <alignment horizontal="center"/>
    </xf>
    <xf numFmtId="0" fontId="26" fillId="2" borderId="13" xfId="0" applyFont="1" applyFill="1" applyBorder="1" applyAlignment="1">
      <alignment horizontal="center" vertical="center" wrapText="1"/>
    </xf>
    <xf numFmtId="0" fontId="26" fillId="2" borderId="68"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75" fillId="2" borderId="68" xfId="0" applyNumberFormat="1" applyFont="1" applyFill="1" applyBorder="1" applyAlignment="1">
      <alignment horizontal="center" vertical="center"/>
    </xf>
    <xf numFmtId="0" fontId="75" fillId="2" borderId="23" xfId="0" applyNumberFormat="1" applyFont="1" applyFill="1" applyBorder="1" applyAlignment="1">
      <alignment horizontal="center" vertical="center"/>
    </xf>
    <xf numFmtId="0" fontId="74" fillId="2" borderId="68" xfId="0" applyFont="1" applyFill="1" applyBorder="1" applyAlignment="1">
      <alignment horizontal="center" vertical="center"/>
    </xf>
    <xf numFmtId="0" fontId="74" fillId="2" borderId="23" xfId="0" applyFont="1" applyFill="1" applyBorder="1" applyAlignment="1">
      <alignment horizontal="center" vertical="center"/>
    </xf>
    <xf numFmtId="0" fontId="10" fillId="0" borderId="0" xfId="0" applyFont="1" applyAlignment="1">
      <alignment horizontal="center"/>
    </xf>
    <xf numFmtId="0" fontId="145" fillId="0" borderId="28" xfId="0" applyFont="1" applyBorder="1" applyAlignment="1">
      <alignment horizontal="left" vertical="center"/>
    </xf>
    <xf numFmtId="0" fontId="20" fillId="0" borderId="51" xfId="0" applyFont="1" applyBorder="1" applyAlignment="1">
      <alignment horizontal="center" wrapText="1"/>
    </xf>
    <xf numFmtId="0" fontId="20" fillId="0" borderId="52" xfId="0" applyFont="1" applyBorder="1" applyAlignment="1">
      <alignment horizontal="center" wrapText="1"/>
    </xf>
    <xf numFmtId="0" fontId="20" fillId="0" borderId="115" xfId="0" applyFont="1" applyBorder="1" applyAlignment="1">
      <alignment horizontal="center" wrapText="1"/>
    </xf>
    <xf numFmtId="0" fontId="58" fillId="0" borderId="72" xfId="0" applyFont="1" applyBorder="1" applyAlignment="1">
      <alignment horizontal="left" vertical="center"/>
    </xf>
    <xf numFmtId="0" fontId="34" fillId="0" borderId="68"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70" xfId="0" applyFont="1" applyBorder="1" applyAlignment="1">
      <alignment horizontal="center" vertical="center" wrapText="1"/>
    </xf>
    <xf numFmtId="0" fontId="141" fillId="0" borderId="67" xfId="0" applyFont="1" applyBorder="1" applyAlignment="1">
      <alignment horizontal="left"/>
    </xf>
    <xf numFmtId="0" fontId="141" fillId="0" borderId="28" xfId="0" applyFont="1" applyBorder="1" applyAlignment="1">
      <alignment horizontal="left"/>
    </xf>
    <xf numFmtId="0" fontId="20" fillId="0" borderId="0" xfId="0" applyFont="1" applyAlignment="1">
      <alignment horizontal="center"/>
    </xf>
    <xf numFmtId="0" fontId="36" fillId="0" borderId="0" xfId="0" applyFont="1" applyAlignment="1">
      <alignment horizontal="center"/>
    </xf>
    <xf numFmtId="0" fontId="34" fillId="0" borderId="0" xfId="0" applyFont="1" applyAlignment="1">
      <alignment horizontal="center"/>
    </xf>
    <xf numFmtId="0" fontId="20" fillId="0" borderId="28" xfId="0" applyFont="1" applyBorder="1" applyAlignment="1">
      <alignment horizontal="right" vertical="center"/>
    </xf>
    <xf numFmtId="0" fontId="34" fillId="0" borderId="71" xfId="0" applyFont="1" applyBorder="1" applyAlignment="1">
      <alignment horizontal="center" vertical="center" wrapText="1"/>
    </xf>
    <xf numFmtId="0" fontId="150" fillId="0" borderId="67" xfId="0" applyFont="1" applyBorder="1" applyAlignment="1">
      <alignment horizontal="left"/>
    </xf>
    <xf numFmtId="0" fontId="150" fillId="0" borderId="28" xfId="0" applyFont="1" applyBorder="1" applyAlignment="1">
      <alignment horizontal="left"/>
    </xf>
    <xf numFmtId="0" fontId="145" fillId="0" borderId="28" xfId="0" applyFont="1" applyBorder="1" applyAlignment="1">
      <alignment horizontal="center" vertical="center" wrapText="1"/>
    </xf>
    <xf numFmtId="0" fontId="145" fillId="0" borderId="92" xfId="0" applyFont="1" applyBorder="1" applyAlignment="1">
      <alignment horizontal="center" vertical="center" wrapText="1"/>
    </xf>
    <xf numFmtId="0" fontId="48" fillId="0" borderId="51" xfId="0" applyFont="1" applyBorder="1" applyAlignment="1">
      <alignment horizontal="center" vertical="center" wrapText="1"/>
    </xf>
    <xf numFmtId="0" fontId="48" fillId="0" borderId="52" xfId="0" applyFont="1" applyBorder="1" applyAlignment="1">
      <alignment horizontal="center" vertical="center" wrapText="1"/>
    </xf>
    <xf numFmtId="0" fontId="48" fillId="0" borderId="115" xfId="0" applyFont="1" applyBorder="1" applyAlignment="1">
      <alignment horizontal="center" vertical="center" wrapText="1"/>
    </xf>
    <xf numFmtId="0" fontId="34" fillId="0" borderId="129" xfId="0" applyFont="1" applyBorder="1" applyAlignment="1">
      <alignment horizontal="center" vertical="center" wrapText="1"/>
    </xf>
    <xf numFmtId="0" fontId="50" fillId="0" borderId="129" xfId="0" applyFont="1" applyBorder="1" applyAlignment="1">
      <alignment horizontal="center" vertical="center" wrapText="1"/>
    </xf>
    <xf numFmtId="0" fontId="145" fillId="0" borderId="0" xfId="0" applyFont="1" applyBorder="1" applyAlignment="1">
      <alignment horizontal="center" vertical="center" wrapText="1"/>
    </xf>
    <xf numFmtId="0" fontId="145" fillId="0" borderId="89" xfId="0" applyFont="1" applyBorder="1" applyAlignment="1">
      <alignment horizontal="center" vertical="center" wrapText="1"/>
    </xf>
    <xf numFmtId="0" fontId="58" fillId="0" borderId="128" xfId="0" applyFont="1" applyBorder="1" applyAlignment="1">
      <alignment horizontal="left" vertical="center"/>
    </xf>
    <xf numFmtId="0" fontId="166" fillId="0" borderId="28" xfId="0" applyFont="1" applyBorder="1" applyAlignment="1">
      <alignment horizontal="center" vertical="center" wrapText="1"/>
    </xf>
    <xf numFmtId="0" fontId="24" fillId="2" borderId="13" xfId="0" applyFont="1" applyFill="1" applyBorder="1" applyAlignment="1">
      <alignment horizontal="center" vertical="center" wrapText="1"/>
    </xf>
    <xf numFmtId="0" fontId="24" fillId="2" borderId="36" xfId="0" applyFont="1" applyFill="1" applyBorder="1" applyAlignment="1">
      <alignment horizontal="center" vertical="center" wrapText="1"/>
    </xf>
    <xf numFmtId="165" fontId="30" fillId="2" borderId="0" xfId="0" applyNumberFormat="1" applyFont="1" applyFill="1" applyAlignment="1">
      <alignment horizontal="center" shrinkToFit="1"/>
    </xf>
    <xf numFmtId="0" fontId="24" fillId="2" borderId="29" xfId="0" applyFont="1" applyFill="1" applyBorder="1" applyAlignment="1">
      <alignment horizontal="center" vertical="center"/>
    </xf>
    <xf numFmtId="0" fontId="24" fillId="2" borderId="30" xfId="0" applyFont="1" applyFill="1" applyBorder="1" applyAlignment="1">
      <alignment horizontal="center" vertical="center" wrapText="1"/>
    </xf>
    <xf numFmtId="0" fontId="24" fillId="2" borderId="34"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24" fillId="2" borderId="32"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7" fillId="0" borderId="0" xfId="0" applyFont="1" applyFill="1" applyAlignment="1">
      <alignment horizontal="center" vertical="center"/>
    </xf>
    <xf numFmtId="0" fontId="33" fillId="2" borderId="0" xfId="0" applyFont="1" applyFill="1" applyAlignment="1">
      <alignment horizontal="center" vertical="center" shrinkToFit="1"/>
    </xf>
    <xf numFmtId="0" fontId="33" fillId="2" borderId="0" xfId="0" applyFont="1" applyFill="1" applyAlignment="1">
      <alignment horizontal="center" vertical="center"/>
    </xf>
    <xf numFmtId="0" fontId="146" fillId="2" borderId="0" xfId="0" applyFont="1" applyFill="1" applyBorder="1" applyAlignment="1">
      <alignment horizontal="center" vertical="center" wrapText="1" shrinkToFit="1"/>
    </xf>
    <xf numFmtId="0" fontId="70" fillId="2" borderId="0" xfId="0" applyFont="1" applyFill="1" applyBorder="1" applyAlignment="1">
      <alignment horizontal="center" vertical="center" wrapText="1" shrinkToFit="1"/>
    </xf>
    <xf numFmtId="0" fontId="25" fillId="2" borderId="31" xfId="0" applyFont="1" applyFill="1" applyBorder="1" applyAlignment="1">
      <alignment horizontal="center" vertical="center" shrinkToFit="1"/>
    </xf>
    <xf numFmtId="0" fontId="52" fillId="2" borderId="35" xfId="0" applyFont="1" applyFill="1" applyBorder="1" applyAlignment="1">
      <alignment horizontal="center" vertical="center" shrinkToFit="1"/>
    </xf>
    <xf numFmtId="0" fontId="25" fillId="2" borderId="32" xfId="0" applyFont="1" applyFill="1" applyBorder="1" applyAlignment="1">
      <alignment horizontal="center" vertical="center" shrinkToFit="1"/>
    </xf>
    <xf numFmtId="0" fontId="52" fillId="2" borderId="13" xfId="0" applyFont="1" applyFill="1" applyBorder="1" applyAlignment="1">
      <alignment vertical="center" shrinkToFit="1"/>
    </xf>
    <xf numFmtId="0" fontId="25" fillId="2" borderId="33" xfId="0" applyFont="1" applyFill="1" applyBorder="1" applyAlignment="1">
      <alignment horizontal="center" vertical="center" shrinkToFit="1"/>
    </xf>
    <xf numFmtId="0" fontId="52" fillId="2" borderId="36" xfId="0" applyFont="1" applyFill="1" applyBorder="1" applyAlignment="1">
      <alignment vertical="center" shrinkToFit="1"/>
    </xf>
    <xf numFmtId="165" fontId="79" fillId="2" borderId="0" xfId="0" applyNumberFormat="1" applyFont="1" applyFill="1" applyAlignment="1">
      <alignment horizontal="center" shrinkToFit="1"/>
    </xf>
    <xf numFmtId="0" fontId="25" fillId="2" borderId="0" xfId="0" applyFont="1" applyFill="1" applyAlignment="1">
      <alignment horizontal="center" vertical="center" shrinkToFit="1"/>
    </xf>
    <xf numFmtId="0" fontId="80" fillId="2" borderId="0" xfId="0" applyFont="1" applyFill="1" applyAlignment="1">
      <alignment horizontal="center" vertical="center" shrinkToFit="1"/>
    </xf>
    <xf numFmtId="0" fontId="36" fillId="5" borderId="51" xfId="0" applyFont="1" applyFill="1" applyBorder="1" applyAlignment="1">
      <alignment horizontal="center" vertical="center" wrapText="1"/>
    </xf>
    <xf numFmtId="0" fontId="36" fillId="5" borderId="52" xfId="0" applyFont="1" applyFill="1" applyBorder="1" applyAlignment="1">
      <alignment horizontal="center" vertical="center" wrapText="1"/>
    </xf>
    <xf numFmtId="0" fontId="36" fillId="5" borderId="53" xfId="0" applyFont="1" applyFill="1" applyBorder="1" applyAlignment="1">
      <alignment horizontal="center" vertical="center" wrapText="1"/>
    </xf>
    <xf numFmtId="0" fontId="26" fillId="2" borderId="0" xfId="0" applyFont="1" applyFill="1" applyAlignment="1">
      <alignment horizontal="center" vertical="center"/>
    </xf>
    <xf numFmtId="0" fontId="93" fillId="5" borderId="13" xfId="0" applyFont="1" applyFill="1" applyBorder="1" applyAlignment="1">
      <alignment horizontal="center" vertical="center" wrapText="1"/>
    </xf>
    <xf numFmtId="0" fontId="93" fillId="5" borderId="46" xfId="0" applyFont="1" applyFill="1" applyBorder="1" applyAlignment="1">
      <alignment horizontal="center" vertical="center" wrapText="1"/>
    </xf>
    <xf numFmtId="0" fontId="93" fillId="5" borderId="47" xfId="0" applyFont="1" applyFill="1" applyBorder="1" applyAlignment="1">
      <alignment horizontal="center" vertical="center" wrapText="1"/>
    </xf>
    <xf numFmtId="0" fontId="93" fillId="5" borderId="48" xfId="0" applyFont="1" applyFill="1" applyBorder="1" applyAlignment="1">
      <alignment horizontal="center" vertical="center" wrapText="1"/>
    </xf>
    <xf numFmtId="0" fontId="93" fillId="5" borderId="18" xfId="0" applyFont="1" applyFill="1" applyBorder="1" applyAlignment="1">
      <alignment horizontal="center" vertical="center" wrapText="1"/>
    </xf>
    <xf numFmtId="0" fontId="93" fillId="5" borderId="5" xfId="0" applyFont="1" applyFill="1" applyBorder="1" applyAlignment="1">
      <alignment horizontal="center" vertical="center" wrapText="1"/>
    </xf>
    <xf numFmtId="0" fontId="93" fillId="5" borderId="19" xfId="0" applyFont="1" applyFill="1" applyBorder="1" applyAlignment="1">
      <alignment horizontal="center" vertical="center" wrapText="1"/>
    </xf>
    <xf numFmtId="0" fontId="34" fillId="5" borderId="35" xfId="0" applyFont="1" applyFill="1" applyBorder="1" applyAlignment="1">
      <alignment horizontal="center" vertical="center" wrapText="1"/>
    </xf>
    <xf numFmtId="0" fontId="34" fillId="5" borderId="49" xfId="0" applyFont="1" applyFill="1" applyBorder="1" applyAlignment="1">
      <alignment horizontal="center" vertical="center" wrapText="1"/>
    </xf>
    <xf numFmtId="0" fontId="20" fillId="5" borderId="0" xfId="0" applyFont="1" applyFill="1" applyAlignment="1">
      <alignment horizontal="center" vertical="center" shrinkToFit="1"/>
    </xf>
    <xf numFmtId="0" fontId="20" fillId="5" borderId="0" xfId="0" applyFont="1" applyFill="1" applyAlignment="1">
      <alignment horizontal="center" vertical="center"/>
    </xf>
    <xf numFmtId="0" fontId="20" fillId="5" borderId="29" xfId="0" applyFont="1" applyFill="1" applyBorder="1" applyAlignment="1">
      <alignment horizontal="center" vertical="center"/>
    </xf>
    <xf numFmtId="0" fontId="34" fillId="5" borderId="31" xfId="0" applyFont="1" applyFill="1" applyBorder="1" applyAlignment="1">
      <alignment horizontal="center" vertical="center" wrapText="1"/>
    </xf>
    <xf numFmtId="0" fontId="34" fillId="5" borderId="32" xfId="0" applyFont="1" applyFill="1" applyBorder="1" applyAlignment="1">
      <alignment horizontal="center" vertical="center" wrapText="1"/>
    </xf>
    <xf numFmtId="0" fontId="34" fillId="5" borderId="13" xfId="0" applyFont="1" applyFill="1" applyBorder="1" applyAlignment="1">
      <alignment horizontal="center" vertical="center" wrapText="1"/>
    </xf>
    <xf numFmtId="0" fontId="34" fillId="5" borderId="42" xfId="0" applyFont="1" applyFill="1" applyBorder="1" applyAlignment="1">
      <alignment horizontal="center" vertical="center" wrapText="1"/>
    </xf>
    <xf numFmtId="0" fontId="34" fillId="5" borderId="43"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34" fillId="5" borderId="45" xfId="0" applyFont="1" applyFill="1" applyBorder="1" applyAlignment="1">
      <alignment horizontal="center" vertical="center" wrapText="1"/>
    </xf>
    <xf numFmtId="0" fontId="34" fillId="5" borderId="33" xfId="0" applyFont="1" applyFill="1" applyBorder="1" applyAlignment="1">
      <alignment horizontal="center" vertical="center" wrapText="1"/>
    </xf>
    <xf numFmtId="0" fontId="32" fillId="5" borderId="0" xfId="0" applyFont="1" applyFill="1" applyAlignment="1">
      <alignment horizontal="center" vertical="center" shrinkToFit="1"/>
    </xf>
    <xf numFmtId="0" fontId="22" fillId="5" borderId="29" xfId="0" applyFont="1" applyFill="1" applyBorder="1" applyAlignment="1">
      <alignment horizontal="center" vertical="center"/>
    </xf>
    <xf numFmtId="0" fontId="3" fillId="0" borderId="0" xfId="0" applyFont="1" applyFill="1" applyAlignment="1">
      <alignment horizontal="center"/>
    </xf>
    <xf numFmtId="0" fontId="46" fillId="0" borderId="104" xfId="0" applyFont="1" applyFill="1" applyBorder="1" applyAlignment="1">
      <alignment horizontal="center"/>
    </xf>
    <xf numFmtId="0" fontId="46" fillId="0" borderId="0" xfId="0" applyFont="1" applyFill="1" applyAlignment="1">
      <alignment horizontal="center"/>
    </xf>
    <xf numFmtId="0" fontId="20" fillId="2" borderId="0" xfId="0" applyFont="1" applyFill="1" applyAlignment="1">
      <alignment horizontal="center" vertical="center" shrinkToFit="1"/>
    </xf>
    <xf numFmtId="0" fontId="3" fillId="0" borderId="0" xfId="0" applyFont="1" applyFill="1" applyAlignment="1">
      <alignment horizontal="center" vertical="center"/>
    </xf>
    <xf numFmtId="0" fontId="24" fillId="2" borderId="0" xfId="0" applyFont="1" applyFill="1" applyAlignment="1">
      <alignment horizontal="center" vertical="center"/>
    </xf>
    <xf numFmtId="0" fontId="24" fillId="2" borderId="0" xfId="0" applyFont="1" applyFill="1" applyAlignment="1">
      <alignment horizontal="center" vertical="center" wrapText="1"/>
    </xf>
    <xf numFmtId="0" fontId="77" fillId="2" borderId="28" xfId="0" applyFont="1" applyFill="1" applyBorder="1" applyAlignment="1">
      <alignment horizontal="center" vertical="center"/>
    </xf>
    <xf numFmtId="0" fontId="34" fillId="2" borderId="13" xfId="0" applyFont="1" applyFill="1" applyBorder="1" applyAlignment="1">
      <alignment horizontal="center" vertical="center" textRotation="90" wrapText="1"/>
    </xf>
    <xf numFmtId="0" fontId="20" fillId="2" borderId="0" xfId="0" applyFont="1" applyFill="1" applyBorder="1" applyAlignment="1">
      <alignment horizontal="center" vertical="center"/>
    </xf>
    <xf numFmtId="0" fontId="102" fillId="0" borderId="0" xfId="0" applyFont="1" applyAlignment="1">
      <alignment horizontal="center"/>
    </xf>
    <xf numFmtId="0" fontId="19" fillId="0" borderId="104" xfId="0" applyFont="1" applyBorder="1" applyAlignment="1">
      <alignment horizontal="center"/>
    </xf>
    <xf numFmtId="0" fontId="19" fillId="0" borderId="0" xfId="0" applyFont="1" applyAlignment="1">
      <alignment horizontal="center"/>
    </xf>
    <xf numFmtId="0" fontId="19" fillId="2" borderId="104" xfId="0" applyFont="1" applyFill="1" applyBorder="1" applyAlignment="1">
      <alignment horizontal="center"/>
    </xf>
    <xf numFmtId="0" fontId="19" fillId="2" borderId="0" xfId="0" applyFont="1" applyFill="1" applyAlignment="1">
      <alignment horizontal="center"/>
    </xf>
    <xf numFmtId="165" fontId="105" fillId="2" borderId="0" xfId="0" applyNumberFormat="1" applyFont="1" applyFill="1" applyAlignment="1">
      <alignment horizontal="center" shrinkToFit="1"/>
    </xf>
    <xf numFmtId="0" fontId="21" fillId="5" borderId="0" xfId="0" applyFont="1" applyFill="1" applyAlignment="1">
      <alignment horizontal="center" vertical="center"/>
    </xf>
    <xf numFmtId="0" fontId="60" fillId="5" borderId="0" xfId="0" applyFont="1" applyFill="1" applyAlignment="1">
      <alignment horizontal="center" vertical="center"/>
    </xf>
    <xf numFmtId="0" fontId="27" fillId="2" borderId="101" xfId="0" applyFont="1" applyFill="1" applyBorder="1" applyAlignment="1">
      <alignment horizontal="center" vertical="center"/>
    </xf>
    <xf numFmtId="0" fontId="27" fillId="2" borderId="100" xfId="0" applyFont="1" applyFill="1" applyBorder="1" applyAlignment="1">
      <alignment horizontal="center" vertical="center"/>
    </xf>
    <xf numFmtId="0" fontId="27" fillId="2" borderId="102" xfId="0" applyFont="1" applyFill="1" applyBorder="1" applyAlignment="1">
      <alignment horizontal="center" vertical="center"/>
    </xf>
    <xf numFmtId="0" fontId="19" fillId="2" borderId="75" xfId="0" applyFont="1" applyFill="1" applyBorder="1" applyAlignment="1">
      <alignment horizontal="center" vertical="center"/>
    </xf>
    <xf numFmtId="0" fontId="19" fillId="2" borderId="95" xfId="0" applyFont="1" applyFill="1" applyBorder="1" applyAlignment="1">
      <alignment horizontal="center" vertical="center"/>
    </xf>
    <xf numFmtId="0" fontId="21" fillId="2" borderId="38" xfId="0" applyFont="1" applyFill="1" applyBorder="1" applyAlignment="1">
      <alignment horizontal="center" vertical="center"/>
    </xf>
    <xf numFmtId="0" fontId="21" fillId="2" borderId="39" xfId="0" applyFont="1" applyFill="1" applyBorder="1" applyAlignment="1">
      <alignment horizontal="center" vertical="center"/>
    </xf>
    <xf numFmtId="0" fontId="21" fillId="2" borderId="96" xfId="0" applyFont="1" applyFill="1" applyBorder="1" applyAlignment="1">
      <alignment horizontal="center" vertical="center"/>
    </xf>
    <xf numFmtId="0" fontId="21" fillId="2" borderId="97" xfId="0" applyFont="1" applyFill="1" applyBorder="1" applyAlignment="1">
      <alignment horizontal="center" vertical="center"/>
    </xf>
    <xf numFmtId="0" fontId="77" fillId="2" borderId="91" xfId="0" applyFont="1" applyFill="1" applyBorder="1" applyAlignment="1">
      <alignment horizontal="center" vertical="center"/>
    </xf>
    <xf numFmtId="0" fontId="77" fillId="2" borderId="92" xfId="0" applyFont="1" applyFill="1" applyBorder="1" applyAlignment="1">
      <alignment horizontal="center" vertical="center"/>
    </xf>
    <xf numFmtId="0" fontId="19" fillId="2" borderId="93" xfId="0" applyFont="1" applyFill="1" applyBorder="1" applyAlignment="1">
      <alignment horizontal="center"/>
    </xf>
    <xf numFmtId="0" fontId="19" fillId="2" borderId="85" xfId="0" applyFont="1" applyFill="1" applyBorder="1" applyAlignment="1">
      <alignment horizontal="center"/>
    </xf>
    <xf numFmtId="0" fontId="19" fillId="2" borderId="94" xfId="0" applyFont="1" applyFill="1" applyBorder="1" applyAlignment="1">
      <alignment horizontal="center"/>
    </xf>
    <xf numFmtId="0" fontId="19" fillId="2" borderId="35" xfId="0" applyFont="1" applyFill="1" applyBorder="1" applyAlignment="1">
      <alignment horizontal="center"/>
    </xf>
    <xf numFmtId="0" fontId="19" fillId="2" borderId="74" xfId="0" applyFont="1" applyFill="1" applyBorder="1" applyAlignment="1">
      <alignment horizontal="center"/>
    </xf>
    <xf numFmtId="0" fontId="60" fillId="5" borderId="88" xfId="0" applyFont="1" applyFill="1" applyBorder="1" applyAlignment="1">
      <alignment horizontal="center" vertical="center"/>
    </xf>
    <xf numFmtId="0" fontId="60" fillId="5" borderId="0" xfId="0" applyFont="1" applyFill="1" applyBorder="1" applyAlignment="1">
      <alignment horizontal="center" vertical="center"/>
    </xf>
    <xf numFmtId="0" fontId="21" fillId="5" borderId="88" xfId="0" applyFont="1" applyFill="1" applyBorder="1" applyAlignment="1">
      <alignment horizontal="center" vertical="center"/>
    </xf>
    <xf numFmtId="0" fontId="21" fillId="5" borderId="0" xfId="0" applyFont="1" applyFill="1" applyBorder="1" applyAlignment="1">
      <alignment horizontal="center" vertical="center"/>
    </xf>
    <xf numFmtId="0" fontId="21" fillId="5" borderId="89" xfId="0" applyFont="1" applyFill="1" applyBorder="1" applyAlignment="1">
      <alignment horizontal="center" vertical="center"/>
    </xf>
    <xf numFmtId="0" fontId="60" fillId="5" borderId="89" xfId="0" applyFont="1" applyFill="1" applyBorder="1" applyAlignment="1">
      <alignment horizontal="center" vertical="center"/>
    </xf>
    <xf numFmtId="165" fontId="105" fillId="2" borderId="43" xfId="0" applyNumberFormat="1" applyFont="1" applyFill="1" applyBorder="1" applyAlignment="1">
      <alignment horizontal="center" shrinkToFit="1"/>
    </xf>
    <xf numFmtId="165" fontId="105" fillId="2" borderId="82" xfId="0" applyNumberFormat="1" applyFont="1" applyFill="1" applyBorder="1" applyAlignment="1">
      <alignment horizontal="center" shrinkToFit="1"/>
    </xf>
    <xf numFmtId="0" fontId="20" fillId="5" borderId="0" xfId="0" applyFont="1" applyFill="1" applyBorder="1" applyAlignment="1">
      <alignment horizontal="center" vertical="center"/>
    </xf>
    <xf numFmtId="0" fontId="52" fillId="5" borderId="28" xfId="0" applyFont="1" applyFill="1" applyBorder="1" applyAlignment="1">
      <alignment horizontal="center" vertical="center" shrinkToFit="1"/>
    </xf>
    <xf numFmtId="0" fontId="218" fillId="0" borderId="106" xfId="0" applyFont="1" applyBorder="1" applyAlignment="1">
      <alignment horizontal="center" vertical="center"/>
    </xf>
    <xf numFmtId="0" fontId="0" fillId="0" borderId="0" xfId="0" applyAlignment="1">
      <alignment horizontal="center" vertical="center"/>
    </xf>
    <xf numFmtId="0" fontId="0" fillId="0" borderId="116" xfId="0" applyBorder="1" applyAlignment="1">
      <alignment horizontal="center" vertical="center"/>
    </xf>
    <xf numFmtId="0" fontId="61" fillId="0" borderId="0" xfId="0" applyFont="1" applyAlignment="1">
      <alignment horizontal="center"/>
    </xf>
    <xf numFmtId="0" fontId="61" fillId="2" borderId="104" xfId="0" applyFont="1" applyFill="1" applyBorder="1" applyAlignment="1">
      <alignment horizontal="center"/>
    </xf>
    <xf numFmtId="0" fontId="61" fillId="2" borderId="0" xfId="0" applyFont="1" applyFill="1" applyBorder="1" applyAlignment="1">
      <alignment horizontal="center"/>
    </xf>
    <xf numFmtId="0" fontId="31" fillId="2" borderId="0" xfId="0" applyFont="1" applyFill="1" applyAlignment="1">
      <alignment horizontal="center" vertical="top" wrapText="1"/>
    </xf>
    <xf numFmtId="0" fontId="69" fillId="5" borderId="0" xfId="0" applyFont="1" applyFill="1" applyAlignment="1">
      <alignment horizontal="center" vertical="center"/>
    </xf>
    <xf numFmtId="0" fontId="16" fillId="2" borderId="101" xfId="0" applyFont="1" applyFill="1" applyBorder="1" applyAlignment="1">
      <alignment horizontal="center" vertical="center"/>
    </xf>
    <xf numFmtId="0" fontId="16" fillId="2" borderId="100" xfId="0" applyFont="1" applyFill="1" applyBorder="1" applyAlignment="1">
      <alignment horizontal="center" vertical="center"/>
    </xf>
    <xf numFmtId="0" fontId="16" fillId="2" borderId="102" xfId="0" applyFont="1" applyFill="1" applyBorder="1" applyAlignment="1">
      <alignment horizontal="center" vertical="center"/>
    </xf>
    <xf numFmtId="0" fontId="109" fillId="2" borderId="13" xfId="0" applyFont="1" applyFill="1" applyBorder="1" applyAlignment="1">
      <alignment horizontal="center" vertical="center"/>
    </xf>
    <xf numFmtId="0" fontId="110" fillId="2" borderId="13" xfId="0" applyFont="1" applyFill="1" applyBorder="1" applyAlignment="1">
      <alignment horizontal="center" vertical="center"/>
    </xf>
    <xf numFmtId="0" fontId="110" fillId="2" borderId="26" xfId="0" applyFont="1" applyFill="1" applyBorder="1" applyAlignment="1">
      <alignment horizontal="center" vertical="center" shrinkToFit="1"/>
    </xf>
    <xf numFmtId="0" fontId="110" fillId="2" borderId="41" xfId="0" applyFont="1" applyFill="1" applyBorder="1" applyAlignment="1">
      <alignment horizontal="center" vertical="center" shrinkToFit="1"/>
    </xf>
    <xf numFmtId="0" fontId="110" fillId="2" borderId="23" xfId="0" applyFont="1" applyFill="1" applyBorder="1" applyAlignment="1">
      <alignment horizontal="center" vertical="center" shrinkToFit="1"/>
    </xf>
    <xf numFmtId="0" fontId="109" fillId="2" borderId="26" xfId="0" applyFont="1" applyFill="1" applyBorder="1" applyAlignment="1">
      <alignment horizontal="center" vertical="center" textRotation="90" shrinkToFit="1"/>
    </xf>
    <xf numFmtId="0" fontId="109" fillId="2" borderId="41" xfId="0" applyFont="1" applyFill="1" applyBorder="1" applyAlignment="1">
      <alignment horizontal="center" vertical="center" textRotation="90" shrinkToFit="1"/>
    </xf>
    <xf numFmtId="0" fontId="109" fillId="2" borderId="23" xfId="0" applyFont="1" applyFill="1" applyBorder="1" applyAlignment="1">
      <alignment horizontal="center" vertical="center" textRotation="90" shrinkToFit="1"/>
    </xf>
    <xf numFmtId="0" fontId="109" fillId="2" borderId="13" xfId="0" applyFont="1" applyFill="1" applyBorder="1" applyAlignment="1">
      <alignment horizontal="center" vertical="center" shrinkToFit="1"/>
    </xf>
    <xf numFmtId="0" fontId="110" fillId="2" borderId="0" xfId="0" applyFont="1" applyFill="1" applyAlignment="1">
      <alignment horizontal="left" vertical="center" wrapText="1"/>
    </xf>
    <xf numFmtId="165" fontId="114" fillId="2" borderId="0" xfId="0" applyNumberFormat="1" applyFont="1" applyFill="1" applyAlignment="1">
      <alignment horizontal="center" shrinkToFit="1"/>
    </xf>
    <xf numFmtId="0" fontId="111" fillId="2" borderId="0" xfId="0" applyFont="1" applyFill="1" applyAlignment="1">
      <alignment horizontal="center" vertical="center" shrinkToFit="1"/>
    </xf>
    <xf numFmtId="0" fontId="112" fillId="2" borderId="0" xfId="0" applyFont="1" applyFill="1" applyAlignment="1">
      <alignment horizontal="center" vertical="center"/>
    </xf>
    <xf numFmtId="0" fontId="110" fillId="2" borderId="0" xfId="0" applyFont="1" applyFill="1" applyAlignment="1">
      <alignment horizontal="center" vertical="center" wrapText="1"/>
    </xf>
    <xf numFmtId="0" fontId="46" fillId="2" borderId="116" xfId="0" applyFont="1" applyFill="1" applyBorder="1" applyAlignment="1">
      <alignment horizontal="center" vertical="center"/>
    </xf>
    <xf numFmtId="0" fontId="46" fillId="2" borderId="0" xfId="0" applyFont="1" applyFill="1" applyAlignment="1">
      <alignment horizontal="center" vertical="center"/>
    </xf>
    <xf numFmtId="0" fontId="3" fillId="0" borderId="116" xfId="0" applyFont="1" applyFill="1" applyBorder="1" applyAlignment="1">
      <alignment horizontal="center"/>
    </xf>
    <xf numFmtId="0" fontId="3" fillId="0" borderId="0" xfId="0" applyFont="1" applyFill="1" applyBorder="1" applyAlignment="1">
      <alignment horizontal="center"/>
    </xf>
    <xf numFmtId="0" fontId="120" fillId="0" borderId="13" xfId="0" applyFont="1" applyBorder="1" applyAlignment="1">
      <alignment horizontal="center"/>
    </xf>
    <xf numFmtId="0" fontId="25" fillId="2" borderId="0" xfId="0" applyFont="1" applyFill="1" applyBorder="1" applyAlignment="1">
      <alignment horizontal="center" vertical="center"/>
    </xf>
    <xf numFmtId="165" fontId="89" fillId="2" borderId="0" xfId="0" applyNumberFormat="1" applyFont="1" applyFill="1" applyAlignment="1">
      <alignment horizontal="center" vertical="center" shrinkToFit="1"/>
    </xf>
    <xf numFmtId="0" fontId="148" fillId="0" borderId="0" xfId="0" applyFont="1" applyAlignment="1">
      <alignment horizontal="center" vertical="center"/>
    </xf>
    <xf numFmtId="0" fontId="121" fillId="0" borderId="0" xfId="0" applyFont="1" applyAlignment="1">
      <alignment horizontal="center" vertical="center"/>
    </xf>
    <xf numFmtId="0" fontId="123" fillId="0" borderId="0" xfId="0" applyFont="1" applyAlignment="1">
      <alignment horizontal="center"/>
    </xf>
    <xf numFmtId="0" fontId="125" fillId="0" borderId="0" xfId="0" applyFont="1" applyAlignment="1">
      <alignment horizontal="center"/>
    </xf>
    <xf numFmtId="0" fontId="126" fillId="0" borderId="28" xfId="0" applyFont="1" applyBorder="1" applyAlignment="1">
      <alignment horizontal="center" vertical="center"/>
    </xf>
    <xf numFmtId="0" fontId="36" fillId="0" borderId="0" xfId="0" applyFont="1" applyBorder="1" applyAlignment="1" applyProtection="1">
      <alignment horizontal="left" vertical="center"/>
      <protection hidden="1"/>
    </xf>
    <xf numFmtId="0" fontId="26" fillId="2" borderId="0" xfId="0" applyFont="1" applyFill="1" applyAlignment="1" applyProtection="1">
      <alignment horizontal="center" wrapText="1"/>
      <protection hidden="1"/>
    </xf>
    <xf numFmtId="0" fontId="171" fillId="2" borderId="0" xfId="0" applyFont="1" applyFill="1" applyAlignment="1" applyProtection="1">
      <alignment horizontal="left" vertical="center"/>
      <protection hidden="1"/>
    </xf>
    <xf numFmtId="0" fontId="172" fillId="0" borderId="75" xfId="0" applyFont="1" applyFill="1" applyBorder="1" applyAlignment="1" applyProtection="1">
      <alignment horizontal="center" vertical="center"/>
      <protection hidden="1"/>
    </xf>
    <xf numFmtId="0" fontId="172" fillId="0" borderId="87" xfId="0" applyFont="1" applyFill="1" applyBorder="1" applyAlignment="1" applyProtection="1">
      <alignment horizontal="center" vertical="center"/>
      <protection hidden="1"/>
    </xf>
    <xf numFmtId="0" fontId="172" fillId="0" borderId="76" xfId="0" applyFont="1" applyFill="1" applyBorder="1" applyAlignment="1" applyProtection="1">
      <alignment horizontal="center" vertical="center"/>
      <protection hidden="1"/>
    </xf>
    <xf numFmtId="0" fontId="51" fillId="2" borderId="74" xfId="0" applyFont="1" applyFill="1" applyBorder="1" applyAlignment="1" applyProtection="1">
      <alignment horizontal="center" vertical="center" wrapText="1"/>
      <protection hidden="1"/>
    </xf>
    <xf numFmtId="0" fontId="50" fillId="2" borderId="74" xfId="0" applyFont="1" applyFill="1" applyBorder="1" applyAlignment="1" applyProtection="1">
      <alignment horizontal="center" vertical="center" wrapText="1"/>
      <protection hidden="1"/>
    </xf>
    <xf numFmtId="0" fontId="22" fillId="2" borderId="78" xfId="0" applyFont="1" applyFill="1" applyBorder="1" applyAlignment="1" applyProtection="1">
      <alignment horizontal="center" vertical="center" wrapText="1"/>
      <protection hidden="1"/>
    </xf>
    <xf numFmtId="0" fontId="22" fillId="2" borderId="85" xfId="0" applyFont="1" applyFill="1" applyBorder="1" applyAlignment="1" applyProtection="1">
      <alignment horizontal="center" vertical="center" wrapText="1"/>
      <protection hidden="1"/>
    </xf>
    <xf numFmtId="0" fontId="22" fillId="2" borderId="86" xfId="0" applyFont="1" applyFill="1" applyBorder="1" applyAlignment="1" applyProtection="1">
      <alignment horizontal="center" vertical="center" wrapText="1"/>
      <protection hidden="1"/>
    </xf>
    <xf numFmtId="0" fontId="48" fillId="2" borderId="0" xfId="0" applyFont="1" applyFill="1" applyAlignment="1" applyProtection="1">
      <alignment horizontal="center"/>
      <protection hidden="1"/>
    </xf>
    <xf numFmtId="0" fontId="72" fillId="2" borderId="0" xfId="0" applyFont="1" applyFill="1" applyAlignment="1" applyProtection="1">
      <alignment horizontal="center" vertical="center"/>
      <protection hidden="1"/>
    </xf>
    <xf numFmtId="0" fontId="173" fillId="0" borderId="28" xfId="0" applyFont="1" applyFill="1" applyBorder="1" applyAlignment="1" applyProtection="1">
      <alignment horizontal="center" vertical="center"/>
      <protection hidden="1"/>
    </xf>
    <xf numFmtId="0" fontId="51" fillId="2" borderId="78" xfId="0" applyFont="1" applyFill="1" applyBorder="1" applyAlignment="1" applyProtection="1">
      <alignment horizontal="center" vertical="center" wrapText="1"/>
      <protection hidden="1"/>
    </xf>
    <xf numFmtId="0" fontId="51" fillId="2" borderId="85" xfId="0" applyFont="1" applyFill="1" applyBorder="1" applyAlignment="1" applyProtection="1">
      <alignment horizontal="center" vertical="center" wrapText="1"/>
      <protection hidden="1"/>
    </xf>
    <xf numFmtId="0" fontId="51" fillId="2" borderId="86" xfId="0" applyFont="1" applyFill="1" applyBorder="1" applyAlignment="1" applyProtection="1">
      <alignment horizontal="center" vertical="center" wrapText="1"/>
      <protection hidden="1"/>
    </xf>
    <xf numFmtId="0" fontId="51" fillId="2" borderId="77" xfId="0" applyFont="1" applyFill="1" applyBorder="1" applyAlignment="1" applyProtection="1">
      <alignment horizontal="center" vertical="center" wrapText="1"/>
      <protection hidden="1"/>
    </xf>
    <xf numFmtId="0" fontId="49" fillId="2" borderId="74" xfId="0" applyFont="1" applyFill="1" applyBorder="1" applyAlignment="1" applyProtection="1">
      <alignment horizontal="center" vertical="center" wrapText="1"/>
      <protection hidden="1"/>
    </xf>
    <xf numFmtId="0" fontId="51" fillId="2" borderId="27" xfId="0" applyFont="1" applyFill="1" applyBorder="1" applyAlignment="1" applyProtection="1">
      <alignment horizontal="center" vertical="center" wrapText="1"/>
      <protection hidden="1"/>
    </xf>
    <xf numFmtId="0" fontId="72" fillId="2" borderId="0" xfId="0" applyFont="1" applyFill="1" applyAlignment="1" applyProtection="1">
      <alignment horizontal="left" vertical="center"/>
      <protection hidden="1"/>
    </xf>
    <xf numFmtId="0" fontId="49" fillId="2" borderId="0" xfId="0" applyFont="1" applyFill="1" applyBorder="1" applyAlignment="1" applyProtection="1">
      <alignment horizontal="center" vertical="center"/>
      <protection hidden="1"/>
    </xf>
    <xf numFmtId="0" fontId="0" fillId="0" borderId="104" xfId="0" applyBorder="1" applyAlignment="1" applyProtection="1">
      <alignment horizontal="center"/>
      <protection hidden="1"/>
    </xf>
    <xf numFmtId="0" fontId="197" fillId="0" borderId="75" xfId="0" applyFont="1" applyBorder="1" applyAlignment="1" applyProtection="1">
      <alignment horizontal="right" vertical="center"/>
      <protection hidden="1"/>
    </xf>
    <xf numFmtId="0" fontId="197" fillId="0" borderId="87" xfId="0" applyFont="1" applyBorder="1" applyAlignment="1" applyProtection="1">
      <alignment horizontal="right" vertical="center"/>
      <protection hidden="1"/>
    </xf>
    <xf numFmtId="0" fontId="196" fillId="0" borderId="100" xfId="0" applyFont="1" applyBorder="1" applyAlignment="1" applyProtection="1">
      <alignment horizontal="center" vertical="center"/>
      <protection hidden="1"/>
    </xf>
    <xf numFmtId="0" fontId="196" fillId="0" borderId="102" xfId="0" applyFont="1" applyBorder="1" applyAlignment="1" applyProtection="1">
      <alignment horizontal="center" vertical="center"/>
      <protection hidden="1"/>
    </xf>
    <xf numFmtId="0" fontId="17" fillId="3" borderId="22" xfId="0" applyFont="1" applyFill="1" applyBorder="1" applyAlignment="1" applyProtection="1">
      <alignment horizontal="center" vertical="center" shrinkToFit="1"/>
      <protection hidden="1"/>
    </xf>
    <xf numFmtId="0" fontId="17" fillId="3" borderId="23" xfId="0" applyFont="1" applyFill="1" applyBorder="1" applyAlignment="1" applyProtection="1">
      <alignment horizontal="center" vertical="center" shrinkToFit="1"/>
      <protection hidden="1"/>
    </xf>
    <xf numFmtId="0" fontId="7" fillId="3" borderId="22" xfId="0" applyFont="1" applyFill="1" applyBorder="1" applyAlignment="1" applyProtection="1">
      <alignment horizontal="center" vertical="center" wrapText="1" shrinkToFit="1"/>
      <protection hidden="1"/>
    </xf>
    <xf numFmtId="0" fontId="7" fillId="3" borderId="23" xfId="0" applyFont="1" applyFill="1" applyBorder="1" applyAlignment="1" applyProtection="1">
      <alignment horizontal="center" vertical="center" wrapText="1" shrinkToFit="1"/>
      <protection hidden="1"/>
    </xf>
    <xf numFmtId="0" fontId="15" fillId="3" borderId="9" xfId="0" applyFont="1" applyFill="1" applyBorder="1" applyAlignment="1" applyProtection="1">
      <alignment horizontal="center" vertical="center" wrapText="1"/>
      <protection hidden="1"/>
    </xf>
    <xf numFmtId="0" fontId="15" fillId="3" borderId="12" xfId="0" applyFont="1" applyFill="1" applyBorder="1" applyAlignment="1" applyProtection="1">
      <alignment horizontal="center" vertical="center" wrapText="1"/>
      <protection hidden="1"/>
    </xf>
    <xf numFmtId="0" fontId="15" fillId="3" borderId="22" xfId="0" applyFont="1" applyFill="1" applyBorder="1" applyAlignment="1" applyProtection="1">
      <alignment horizontal="center" vertical="center"/>
      <protection hidden="1"/>
    </xf>
    <xf numFmtId="0" fontId="15" fillId="3" borderId="23" xfId="0" applyFont="1" applyFill="1" applyBorder="1" applyAlignment="1" applyProtection="1">
      <alignment horizontal="center" vertical="center"/>
      <protection hidden="1"/>
    </xf>
    <xf numFmtId="0" fontId="182" fillId="3" borderId="22" xfId="0" applyFont="1" applyFill="1" applyBorder="1" applyAlignment="1" applyProtection="1">
      <alignment horizontal="center" vertical="center" wrapText="1" shrinkToFit="1"/>
      <protection hidden="1"/>
    </xf>
    <xf numFmtId="0" fontId="182" fillId="3" borderId="23" xfId="0" applyFont="1" applyFill="1" applyBorder="1" applyAlignment="1" applyProtection="1">
      <alignment horizontal="center" vertical="center" wrapText="1" shrinkToFit="1"/>
      <protection hidden="1"/>
    </xf>
    <xf numFmtId="0" fontId="195" fillId="0" borderId="0" xfId="0" applyFont="1" applyAlignment="1" applyProtection="1">
      <alignment horizontal="center"/>
      <protection hidden="1"/>
    </xf>
    <xf numFmtId="0" fontId="180" fillId="0" borderId="0" xfId="0" applyFont="1" applyAlignment="1" applyProtection="1">
      <alignment horizontal="center"/>
      <protection hidden="1"/>
    </xf>
    <xf numFmtId="0" fontId="164" fillId="0" borderId="0" xfId="0" applyFont="1" applyAlignment="1" applyProtection="1">
      <alignment horizontal="center"/>
      <protection hidden="1"/>
    </xf>
    <xf numFmtId="0" fontId="181" fillId="0" borderId="90" xfId="0" applyFont="1" applyBorder="1" applyAlignment="1" applyProtection="1">
      <alignment horizontal="center" vertical="center"/>
      <protection hidden="1"/>
    </xf>
    <xf numFmtId="0" fontId="179" fillId="0" borderId="0" xfId="0" applyFont="1" applyAlignment="1" applyProtection="1">
      <alignment horizontal="center" vertical="center"/>
      <protection hidden="1"/>
    </xf>
    <xf numFmtId="0" fontId="10" fillId="0" borderId="104" xfId="0" applyFont="1" applyBorder="1" applyAlignment="1" applyProtection="1">
      <alignment horizontal="center"/>
      <protection hidden="1"/>
    </xf>
  </cellXfs>
  <cellStyles count="2">
    <cellStyle name="Normal" xfId="0" builtinId="0"/>
    <cellStyle name="Normal 13 2" xfId="1"/>
  </cellStyles>
  <dxfs count="23">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color theme="0"/>
      </font>
    </dxf>
    <dxf>
      <font>
        <b/>
        <i val="0"/>
        <color rgb="FF000099"/>
      </font>
      <fill>
        <patternFill patternType="none">
          <bgColor auto="1"/>
        </patternFill>
      </fill>
    </dxf>
    <dxf>
      <font>
        <b/>
        <i val="0"/>
        <color rgb="FF000099"/>
      </font>
      <fill>
        <patternFill patternType="none">
          <bgColor auto="1"/>
        </patternFill>
      </fill>
    </dxf>
    <dxf>
      <fill>
        <patternFill>
          <bgColor theme="6" tint="0.59996337778862885"/>
        </patternFill>
      </fill>
    </dxf>
    <dxf>
      <font>
        <condense val="0"/>
        <extend val="0"/>
        <color rgb="FF9C0006"/>
      </font>
      <fill>
        <patternFill>
          <bgColor rgb="FFFFC7CE"/>
        </patternFill>
      </fill>
    </dxf>
    <dxf>
      <fill>
        <patternFill>
          <bgColor theme="0"/>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W82FW7dQtC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youtu.be/W82FW7dQtCs"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171449</xdr:colOff>
      <xdr:row>3</xdr:row>
      <xdr:rowOff>66676</xdr:rowOff>
    </xdr:from>
    <xdr:to>
      <xdr:col>6</xdr:col>
      <xdr:colOff>238124</xdr:colOff>
      <xdr:row>5</xdr:row>
      <xdr:rowOff>933451</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8153399" y="1104901"/>
          <a:ext cx="3009900" cy="1847850"/>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3</xdr:col>
      <xdr:colOff>66674</xdr:colOff>
      <xdr:row>3</xdr:row>
      <xdr:rowOff>76199</xdr:rowOff>
    </xdr:from>
    <xdr:to>
      <xdr:col>3</xdr:col>
      <xdr:colOff>2400301</xdr:colOff>
      <xdr:row>3</xdr:row>
      <xdr:rowOff>771524</xdr:rowOff>
    </xdr:to>
    <xdr:sp macro="" textlink="">
      <xdr:nvSpPr>
        <xdr:cNvPr id="6" name="Rounded Rectangle 5">
          <a:hlinkClick xmlns:r="http://schemas.openxmlformats.org/officeDocument/2006/relationships" r:id="rId2"/>
        </xdr:cNvPr>
        <xdr:cNvSpPr/>
      </xdr:nvSpPr>
      <xdr:spPr>
        <a:xfrm>
          <a:off x="4743449" y="1895474"/>
          <a:ext cx="2190752" cy="457200"/>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295604</xdr:colOff>
      <xdr:row>7</xdr:row>
      <xdr:rowOff>65689</xdr:rowOff>
    </xdr:from>
    <xdr:to>
      <xdr:col>13</xdr:col>
      <xdr:colOff>0</xdr:colOff>
      <xdr:row>9</xdr:row>
      <xdr:rowOff>169808</xdr:rowOff>
    </xdr:to>
    <xdr:sp macro="" textlink="">
      <xdr:nvSpPr>
        <xdr:cNvPr id="2" name="Rounded Rectangle 1">
          <a:hlinkClick xmlns:r="http://schemas.openxmlformats.org/officeDocument/2006/relationships" r:id="rId1"/>
        </xdr:cNvPr>
        <xdr:cNvSpPr/>
      </xdr:nvSpPr>
      <xdr:spPr>
        <a:xfrm>
          <a:off x="9864397" y="1992586"/>
          <a:ext cx="3514396"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 xmlns:a16="http://schemas.microsoft.com/office/drawing/2014/main"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 xmlns:a16="http://schemas.microsoft.com/office/drawing/2014/main"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AppData/Roaming/Microsoft/Excel/GSSS%20Raimalwada%20Budget%20Proposal%202020-21%20(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RI/Downloads/Budget%20Ras%20NP.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pini%20Budget%20PD%202019-20%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abc"/>
      <sheetName val="A"/>
      <sheetName val="Formet 8"/>
      <sheetName val="Formet 9"/>
      <sheetName val="GA2"/>
      <sheetName val="GA3"/>
      <sheetName val="(1) Formet 10"/>
      <sheetName val="Summary"/>
      <sheetName val="sharansh"/>
      <sheetName val="Namankan"/>
      <sheetName val="01 Salary"/>
      <sheetName val="P-2"/>
      <sheetName val="P 3"/>
      <sheetName val="P 4(A)"/>
      <sheetName val="Format 1A"/>
      <sheetName val="(1) Prapatra kh"/>
      <sheetName val="Format 1B"/>
      <sheetName val="Format 1C"/>
      <sheetName val="Pending TA-Med List"/>
      <sheetName val="Scholership"/>
      <sheetName val="PL Encash"/>
      <sheetName val="DA AREAR"/>
      <sheetName val="Liveries"/>
      <sheetName val="Fix Pay"/>
      <sheetName val="Sanvida"/>
      <sheetName val="Income"/>
      <sheetName val="forwarding letter"/>
      <sheetName val="Vardi"/>
      <sheetName val="7th pay fix. arr."/>
      <sheetName val="vidhyarthimitra"/>
      <sheetName val="Sheet1"/>
    </sheetNames>
    <sheetDataSet>
      <sheetData sheetId="0" refreshError="1"/>
      <sheetData sheetId="1" refreshError="1"/>
      <sheetData sheetId="2" refreshError="1"/>
      <sheetData sheetId="3" refreshError="1">
        <row r="4">
          <cell r="A4" t="str">
            <v xml:space="preserve">fuf'pr O;;ksa ds foLr`r vuqeku vFkkZr vf/kdkfj;ksa o deZpkfj;ksa </v>
          </cell>
        </row>
        <row r="5">
          <cell r="A5" t="str">
            <v>ds osru vuqeku o"kZ ¼vizSy ls ekpZ rd½</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refreshError="1"/>
      <sheetData sheetId="1" refreshError="1"/>
      <sheetData sheetId="2" refreshError="1"/>
      <sheetData sheetId="3" refreshError="1">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sheetData>
      <sheetData sheetId="4" refreshError="1"/>
      <sheetData sheetId="5" refreshError="1">
        <row r="1">
          <cell r="C1">
            <v>14807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Q9">
            <v>0</v>
          </cell>
        </row>
        <row r="29">
          <cell r="F29">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aptra-14"/>
      <sheetName val="Praptra-7"/>
      <sheetName val="Praptra-5"/>
      <sheetName val="Master"/>
      <sheetName val="(1) Prapatra kh"/>
      <sheetName val="Sharansh"/>
      <sheetName val="Formet 8"/>
      <sheetName val="Formet 9"/>
      <sheetName val="Formet 9 (GA-4)"/>
      <sheetName val="(1) Formet 10"/>
      <sheetName val="Summary"/>
      <sheetName val="Namankan"/>
      <sheetName val="01 Salary"/>
      <sheetName val="Format 1A"/>
      <sheetName val="Format 1B"/>
      <sheetName val="Format 1C"/>
      <sheetName val="Pending TA-Med List"/>
      <sheetName val="Scholership"/>
      <sheetName val="Rtd PL Encash"/>
      <sheetName val="DA AREAR"/>
      <sheetName val="Liveries"/>
      <sheetName val="Fix Pay"/>
      <sheetName val="Sanvida"/>
      <sheetName val="Income"/>
      <sheetName val="forwarding letter"/>
      <sheetName val="Vardi"/>
      <sheetName val="7th pay fix. arr."/>
      <sheetName val="vidhyarthimitra"/>
      <sheetName val="GA2"/>
      <sheetName val="GA3"/>
    </sheetNames>
    <sheetDataSet>
      <sheetData sheetId="0"/>
      <sheetData sheetId="1"/>
      <sheetData sheetId="2"/>
      <sheetData sheetId="3"/>
      <sheetData sheetId="4"/>
      <sheetData sheetId="5"/>
      <sheetData sheetId="6">
        <row r="221">
          <cell r="N221" t="str">
            <v>gLrk{kj dk;kZy;k/;{k e; lhy</v>
          </cell>
        </row>
      </sheetData>
      <sheetData sheetId="7"/>
      <sheetData sheetId="8"/>
      <sheetData sheetId="9"/>
      <sheetData sheetId="10">
        <row r="1">
          <cell r="C1">
            <v>32940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7030A0"/>
  </sheetPr>
  <dimension ref="A1:G8"/>
  <sheetViews>
    <sheetView workbookViewId="0">
      <selection activeCell="D4" sqref="D4"/>
    </sheetView>
  </sheetViews>
  <sheetFormatPr defaultColWidth="0" defaultRowHeight="15" zeroHeight="1"/>
  <cols>
    <col min="1" max="1" width="2.42578125" style="464" customWidth="1"/>
    <col min="2" max="2" width="33.85546875" style="464" customWidth="1"/>
    <col min="3" max="3" width="45.28515625" style="464" customWidth="1"/>
    <col min="4" max="4" width="38.140625" style="464" customWidth="1"/>
    <col min="5" max="5" width="4.85546875" style="464" customWidth="1"/>
    <col min="6" max="6" width="39.28515625" style="464" customWidth="1"/>
    <col min="7" max="7" width="3.5703125" style="464" customWidth="1"/>
    <col min="8" max="16384" width="9.140625" style="464" hidden="1"/>
  </cols>
  <sheetData>
    <row r="1" spans="1:7">
      <c r="A1" s="770"/>
      <c r="B1" s="770"/>
      <c r="C1" s="770"/>
      <c r="D1" s="770"/>
      <c r="E1" s="770"/>
      <c r="F1" s="770"/>
      <c r="G1" s="770"/>
    </row>
    <row r="2" spans="1:7" ht="33">
      <c r="A2" s="770"/>
      <c r="B2" s="771" t="s">
        <v>924</v>
      </c>
      <c r="C2" s="771"/>
      <c r="D2" s="771"/>
      <c r="E2" s="771"/>
      <c r="F2" s="771"/>
      <c r="G2" s="770"/>
    </row>
    <row r="3" spans="1:7" ht="33.75" thickBot="1">
      <c r="A3" s="770"/>
      <c r="B3" s="772"/>
      <c r="C3" s="772"/>
      <c r="D3" s="772"/>
      <c r="E3" s="578"/>
      <c r="F3" s="773" t="s">
        <v>872</v>
      </c>
      <c r="G3" s="770"/>
    </row>
    <row r="4" spans="1:7" ht="70.5" customHeight="1" thickBot="1">
      <c r="A4" s="770"/>
      <c r="B4" s="776" t="s">
        <v>873</v>
      </c>
      <c r="C4" s="777"/>
      <c r="D4" s="583"/>
      <c r="E4" s="774"/>
      <c r="F4" s="773"/>
      <c r="G4" s="770"/>
    </row>
    <row r="5" spans="1:7" ht="6.75" customHeight="1" thickBot="1">
      <c r="A5" s="770"/>
      <c r="B5" s="778"/>
      <c r="C5" s="779"/>
      <c r="D5" s="780"/>
      <c r="E5" s="774"/>
      <c r="F5" s="579"/>
      <c r="G5" s="770"/>
    </row>
    <row r="6" spans="1:7" ht="117" customHeight="1">
      <c r="A6" s="580"/>
      <c r="B6" s="781" t="s">
        <v>927</v>
      </c>
      <c r="C6" s="781"/>
      <c r="D6" s="781"/>
      <c r="E6" s="582"/>
      <c r="F6" s="725" t="s">
        <v>919</v>
      </c>
      <c r="G6" s="580"/>
    </row>
    <row r="7" spans="1:7" ht="53.25" customHeight="1">
      <c r="A7" s="580"/>
      <c r="B7" s="775" t="s">
        <v>874</v>
      </c>
      <c r="C7" s="775"/>
      <c r="D7" s="775"/>
      <c r="E7" s="775"/>
      <c r="F7" s="775"/>
      <c r="G7" s="580"/>
    </row>
    <row r="8" spans="1:7" ht="9.75" customHeight="1">
      <c r="A8" s="581"/>
      <c r="B8" s="782"/>
      <c r="C8" s="782"/>
      <c r="D8" s="782"/>
      <c r="E8" s="782"/>
      <c r="F8" s="782"/>
      <c r="G8" s="782"/>
    </row>
  </sheetData>
  <sheetProtection password="E8FA" sheet="1" objects="1" scenarios="1" selectLockedCells="1"/>
  <mergeCells count="12">
    <mergeCell ref="B7:F7"/>
    <mergeCell ref="B4:C4"/>
    <mergeCell ref="B5:D5"/>
    <mergeCell ref="B6:D6"/>
    <mergeCell ref="B8:G8"/>
    <mergeCell ref="A1:G1"/>
    <mergeCell ref="A2:A5"/>
    <mergeCell ref="B2:F2"/>
    <mergeCell ref="G2:G5"/>
    <mergeCell ref="B3:D3"/>
    <mergeCell ref="F3:F4"/>
    <mergeCell ref="E4:E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rgb="FF92D050"/>
  </sheetPr>
  <dimension ref="A1:XFC62"/>
  <sheetViews>
    <sheetView topLeftCell="B1" workbookViewId="0">
      <selection activeCell="G11" sqref="G11"/>
    </sheetView>
  </sheetViews>
  <sheetFormatPr defaultColWidth="0" defaultRowHeight="15" zeroHeight="1"/>
  <cols>
    <col min="1" max="1" width="4" hidden="1" customWidth="1"/>
    <col min="2" max="2" width="23.140625" customWidth="1"/>
    <col min="3" max="3" width="8.85546875" customWidth="1"/>
    <col min="4" max="6" width="8.5703125" customWidth="1"/>
    <col min="7" max="7" width="12.85546875" customWidth="1"/>
    <col min="8" max="8" width="9.140625" customWidth="1"/>
    <col min="9" max="9" width="8.28515625" customWidth="1"/>
    <col min="10" max="10" width="10.140625" customWidth="1"/>
    <col min="11" max="11" width="3.85546875" customWidth="1"/>
    <col min="12" max="16383" width="9.140625" hidden="1"/>
    <col min="16384" max="16384" width="3" hidden="1"/>
  </cols>
  <sheetData>
    <row r="1" spans="2:11" ht="14.25" customHeight="1">
      <c r="B1" s="974" t="str">
        <f>'P-2'!C4</f>
        <v>vk; dk foLr`r ctV vuqeku foÙkh; o"kZ  ¼ 1 vizSy ls 31 ekpZ rd ½ dk</v>
      </c>
      <c r="C1" s="975"/>
      <c r="D1" s="975"/>
      <c r="E1" s="975"/>
      <c r="F1" s="975"/>
      <c r="G1" s="975"/>
      <c r="H1" s="975"/>
      <c r="I1" s="975"/>
      <c r="J1" s="976"/>
      <c r="K1" s="870"/>
    </row>
    <row r="2" spans="2:11" ht="17.25" customHeight="1">
      <c r="B2" s="1017" t="str">
        <f>Summary!A2</f>
        <v>ç/kkukpk;Z] jkmekfo jk;eyok³k ¼vkWfQl vkbZ-Mh- la[;k %&amp;12345½</v>
      </c>
      <c r="C2" s="1018"/>
      <c r="D2" s="1018"/>
      <c r="E2" s="1018"/>
      <c r="F2" s="1018"/>
      <c r="G2" s="1018"/>
      <c r="H2" s="1018"/>
      <c r="I2" s="1018"/>
      <c r="J2" s="1019"/>
      <c r="K2" s="870"/>
    </row>
    <row r="3" spans="2:11" ht="13.9" customHeight="1">
      <c r="B3" s="1020" t="str">
        <f>Summary!A5</f>
        <v>BUDGET HEAD : 2202 -सामान्य शिक्षा-02-109 -राजकीय माध्यमिक विद्यालय-07 -राष्ट्रीय माध्यमिक शिक्षा अभियान-01 -माध्यमिक शिक्षा अभियान- सामान्य व्यय (S.F. + C.A.)</v>
      </c>
      <c r="C3" s="1021"/>
      <c r="D3" s="1021"/>
      <c r="E3" s="1021"/>
      <c r="F3" s="1021"/>
      <c r="G3" s="1021"/>
      <c r="H3" s="1021"/>
      <c r="I3" s="1021"/>
      <c r="J3" s="1022"/>
      <c r="K3" s="870"/>
    </row>
    <row r="4" spans="2:11" ht="15.75" customHeight="1">
      <c r="B4" s="1023" t="s">
        <v>563</v>
      </c>
      <c r="C4" s="1024"/>
      <c r="D4" s="1024"/>
      <c r="E4" s="1024"/>
      <c r="F4" s="1024"/>
      <c r="G4" s="1024"/>
      <c r="H4" s="1035" t="s">
        <v>813</v>
      </c>
      <c r="I4" s="1036"/>
      <c r="J4" s="410">
        <f>Master!E3</f>
        <v>12345</v>
      </c>
      <c r="K4" s="870"/>
    </row>
    <row r="5" spans="2:11" ht="11.25" customHeight="1">
      <c r="B5" s="1025" t="s">
        <v>564</v>
      </c>
      <c r="C5" s="1026" t="s">
        <v>565</v>
      </c>
      <c r="D5" s="1037" t="s">
        <v>589</v>
      </c>
      <c r="E5" s="1038"/>
      <c r="F5" s="1039"/>
      <c r="G5" s="1031" t="s">
        <v>839</v>
      </c>
      <c r="H5" s="1026" t="s">
        <v>37</v>
      </c>
      <c r="I5" s="1026"/>
      <c r="J5" s="411" t="s">
        <v>371</v>
      </c>
      <c r="K5" s="870"/>
    </row>
    <row r="6" spans="2:11" ht="22.5" customHeight="1">
      <c r="B6" s="1025"/>
      <c r="C6" s="1026"/>
      <c r="D6" s="742" t="s">
        <v>922</v>
      </c>
      <c r="E6" s="743" t="s">
        <v>923</v>
      </c>
      <c r="F6" s="731" t="s">
        <v>570</v>
      </c>
      <c r="G6" s="1032"/>
      <c r="H6" s="1026" t="s">
        <v>414</v>
      </c>
      <c r="I6" s="412" t="s">
        <v>418</v>
      </c>
      <c r="J6" s="423">
        <v>0</v>
      </c>
      <c r="K6" s="870"/>
    </row>
    <row r="7" spans="2:11" ht="10.9" customHeight="1">
      <c r="B7" s="426" t="str">
        <f>A!D9</f>
        <v>PRINCIPAL</v>
      </c>
      <c r="C7" s="427">
        <f>A!F9</f>
        <v>1</v>
      </c>
      <c r="D7" s="729">
        <f>A!G9</f>
        <v>0</v>
      </c>
      <c r="E7" s="729">
        <f>A!H9</f>
        <v>1</v>
      </c>
      <c r="F7" s="732">
        <f>IF(B7="","",SUM(D7:E7))</f>
        <v>1</v>
      </c>
      <c r="G7" s="427">
        <f>IF(B7="","",(C7-F7))</f>
        <v>0</v>
      </c>
      <c r="H7" s="1026"/>
      <c r="I7" s="412" t="s">
        <v>419</v>
      </c>
      <c r="J7" s="423">
        <v>0</v>
      </c>
      <c r="K7" s="870"/>
    </row>
    <row r="8" spans="2:11" ht="10.9" customHeight="1">
      <c r="B8" s="426" t="str">
        <f>A!D10</f>
        <v>LECTURER</v>
      </c>
      <c r="C8" s="427">
        <f>A!F10</f>
        <v>1</v>
      </c>
      <c r="D8" s="729">
        <f>A!G10</f>
        <v>0</v>
      </c>
      <c r="E8" s="729">
        <f>A!H10</f>
        <v>1</v>
      </c>
      <c r="F8" s="732">
        <f t="shared" ref="F8:F16" si="0">IF(B8="","",SUM(D8:E8))</f>
        <v>1</v>
      </c>
      <c r="G8" s="427">
        <f t="shared" ref="G8:G16" si="1">IF(B8="","",(C8-F8))</f>
        <v>0</v>
      </c>
      <c r="H8" s="1026" t="s">
        <v>566</v>
      </c>
      <c r="I8" s="413" t="s">
        <v>567</v>
      </c>
      <c r="J8" s="423">
        <v>0</v>
      </c>
      <c r="K8" s="870"/>
    </row>
    <row r="9" spans="2:11" ht="10.9" customHeight="1">
      <c r="B9" s="426" t="str">
        <f>A!D11</f>
        <v>TEACHER-II</v>
      </c>
      <c r="C9" s="427">
        <f>A!F11</f>
        <v>2</v>
      </c>
      <c r="D9" s="729">
        <f>A!G11</f>
        <v>0</v>
      </c>
      <c r="E9" s="729">
        <f>A!H11</f>
        <v>1</v>
      </c>
      <c r="F9" s="732">
        <f t="shared" si="0"/>
        <v>1</v>
      </c>
      <c r="G9" s="427">
        <f t="shared" si="1"/>
        <v>1</v>
      </c>
      <c r="H9" s="1026"/>
      <c r="I9" s="413" t="s">
        <v>419</v>
      </c>
      <c r="J9" s="424">
        <v>0</v>
      </c>
      <c r="K9" s="870"/>
    </row>
    <row r="10" spans="2:11" ht="10.9" customHeight="1">
      <c r="B10" s="426" t="str">
        <f>A!D12</f>
        <v>PTI  III</v>
      </c>
      <c r="C10" s="427">
        <f>A!F12</f>
        <v>2</v>
      </c>
      <c r="D10" s="729">
        <f>A!G12</f>
        <v>0</v>
      </c>
      <c r="E10" s="729">
        <f>A!H12</f>
        <v>0</v>
      </c>
      <c r="F10" s="732">
        <f t="shared" si="0"/>
        <v>0</v>
      </c>
      <c r="G10" s="427">
        <f t="shared" si="1"/>
        <v>2</v>
      </c>
      <c r="H10" s="1033" t="s">
        <v>568</v>
      </c>
      <c r="I10" s="1034"/>
      <c r="J10" s="424">
        <v>0</v>
      </c>
      <c r="K10" s="870"/>
    </row>
    <row r="11" spans="2:11" ht="10.9" customHeight="1">
      <c r="B11" s="426" t="str">
        <f>A!D13</f>
        <v>TEACHER-III</v>
      </c>
      <c r="C11" s="427">
        <f>A!F13</f>
        <v>17</v>
      </c>
      <c r="D11" s="729">
        <f>A!G13</f>
        <v>0</v>
      </c>
      <c r="E11" s="729">
        <f>A!H13</f>
        <v>5</v>
      </c>
      <c r="F11" s="732">
        <f t="shared" si="0"/>
        <v>5</v>
      </c>
      <c r="G11" s="427">
        <f t="shared" si="1"/>
        <v>12</v>
      </c>
      <c r="H11" s="1033" t="s">
        <v>569</v>
      </c>
      <c r="I11" s="1034"/>
      <c r="J11" s="424">
        <f>F17</f>
        <v>11</v>
      </c>
      <c r="K11" s="870"/>
    </row>
    <row r="12" spans="2:11" ht="10.9" customHeight="1">
      <c r="B12" s="426" t="str">
        <f>A!D14</f>
        <v>PEON</v>
      </c>
      <c r="C12" s="427">
        <f>A!F14</f>
        <v>1</v>
      </c>
      <c r="D12" s="729">
        <f>A!G14</f>
        <v>0</v>
      </c>
      <c r="E12" s="729">
        <f>A!H14</f>
        <v>1</v>
      </c>
      <c r="F12" s="732">
        <f t="shared" si="0"/>
        <v>1</v>
      </c>
      <c r="G12" s="427">
        <f t="shared" si="1"/>
        <v>0</v>
      </c>
      <c r="H12" s="1029" t="s">
        <v>570</v>
      </c>
      <c r="I12" s="1030"/>
      <c r="J12" s="425">
        <f>SUM(J10:J11)</f>
        <v>11</v>
      </c>
      <c r="K12" s="870"/>
    </row>
    <row r="13" spans="2:11" ht="10.9" customHeight="1">
      <c r="B13" s="426" t="str">
        <f>A!D15</f>
        <v>Sanvida Employee</v>
      </c>
      <c r="C13" s="427">
        <f>A!F15</f>
        <v>2</v>
      </c>
      <c r="D13" s="729">
        <f>A!G15</f>
        <v>0</v>
      </c>
      <c r="E13" s="729">
        <f>A!H15</f>
        <v>2</v>
      </c>
      <c r="F13" s="732">
        <f t="shared" si="0"/>
        <v>2</v>
      </c>
      <c r="G13" s="427">
        <f t="shared" si="1"/>
        <v>0</v>
      </c>
      <c r="H13" s="1027" t="s">
        <v>571</v>
      </c>
      <c r="I13" s="1027"/>
      <c r="J13" s="423">
        <v>0</v>
      </c>
      <c r="K13" s="870"/>
    </row>
    <row r="14" spans="2:11" ht="10.9" customHeight="1">
      <c r="B14" s="426" t="str">
        <f>A!D16</f>
        <v/>
      </c>
      <c r="C14" s="427" t="str">
        <f>A!F16</f>
        <v/>
      </c>
      <c r="D14" s="729" t="str">
        <f>A!G16</f>
        <v/>
      </c>
      <c r="E14" s="729" t="str">
        <f>A!H16</f>
        <v/>
      </c>
      <c r="F14" s="732" t="str">
        <f t="shared" si="0"/>
        <v/>
      </c>
      <c r="G14" s="427" t="str">
        <f t="shared" si="1"/>
        <v/>
      </c>
      <c r="H14" s="1027" t="s">
        <v>572</v>
      </c>
      <c r="I14" s="1027"/>
      <c r="J14" s="423">
        <v>0</v>
      </c>
      <c r="K14" s="870"/>
    </row>
    <row r="15" spans="2:11" ht="10.9" customHeight="1">
      <c r="B15" s="426" t="str">
        <f>A!D17</f>
        <v/>
      </c>
      <c r="C15" s="427" t="str">
        <f>A!F17</f>
        <v/>
      </c>
      <c r="D15" s="729" t="str">
        <f>A!G17</f>
        <v/>
      </c>
      <c r="E15" s="729" t="str">
        <f>A!H17</f>
        <v/>
      </c>
      <c r="F15" s="732" t="str">
        <f t="shared" si="0"/>
        <v/>
      </c>
      <c r="G15" s="427" t="str">
        <f t="shared" si="1"/>
        <v/>
      </c>
      <c r="H15" s="992" t="s">
        <v>573</v>
      </c>
      <c r="I15" s="992"/>
      <c r="J15" s="423">
        <v>0</v>
      </c>
      <c r="K15" s="870"/>
    </row>
    <row r="16" spans="2:11" ht="10.9" customHeight="1">
      <c r="B16" s="426" t="str">
        <f>A!D18</f>
        <v/>
      </c>
      <c r="C16" s="427" t="str">
        <f>A!F18</f>
        <v/>
      </c>
      <c r="D16" s="729" t="str">
        <f>A!G18</f>
        <v/>
      </c>
      <c r="E16" s="729" t="str">
        <f>A!H18</f>
        <v/>
      </c>
      <c r="F16" s="732" t="str">
        <f t="shared" si="0"/>
        <v/>
      </c>
      <c r="G16" s="427" t="str">
        <f t="shared" si="1"/>
        <v/>
      </c>
      <c r="H16" s="1028" t="s">
        <v>574</v>
      </c>
      <c r="I16" s="1028"/>
      <c r="J16" s="423">
        <v>0</v>
      </c>
      <c r="K16" s="870"/>
    </row>
    <row r="17" spans="2:11" ht="18" customHeight="1">
      <c r="B17" s="414" t="s">
        <v>417</v>
      </c>
      <c r="C17" s="415">
        <f>SUM(C7:C16)</f>
        <v>26</v>
      </c>
      <c r="D17" s="730">
        <f>SUM(D7:D16)</f>
        <v>0</v>
      </c>
      <c r="E17" s="730">
        <f t="shared" ref="E17:F17" si="2">SUM(E7:E16)</f>
        <v>11</v>
      </c>
      <c r="F17" s="730">
        <f t="shared" si="2"/>
        <v>11</v>
      </c>
      <c r="G17" s="415">
        <f>SUM(G7:G16)</f>
        <v>15</v>
      </c>
      <c r="H17" s="992" t="s">
        <v>575</v>
      </c>
      <c r="I17" s="992"/>
      <c r="J17" s="423">
        <v>0</v>
      </c>
      <c r="K17" s="870"/>
    </row>
    <row r="18" spans="2:11" ht="51" customHeight="1">
      <c r="B18" s="993" t="s">
        <v>37</v>
      </c>
      <c r="C18" s="994"/>
      <c r="D18" s="995" t="s">
        <v>821</v>
      </c>
      <c r="E18" s="995"/>
      <c r="F18" s="995"/>
      <c r="G18" s="416" t="s">
        <v>822</v>
      </c>
      <c r="H18" s="977" t="s">
        <v>820</v>
      </c>
      <c r="I18" s="978"/>
      <c r="J18" s="979"/>
      <c r="K18" s="870"/>
    </row>
    <row r="19" spans="2:11" ht="12" customHeight="1">
      <c r="B19" s="996" t="s">
        <v>576</v>
      </c>
      <c r="C19" s="997"/>
      <c r="D19" s="997"/>
      <c r="E19" s="997"/>
      <c r="F19" s="997"/>
      <c r="G19" s="998"/>
      <c r="H19" s="980"/>
      <c r="I19" s="981"/>
      <c r="J19" s="982"/>
      <c r="K19" s="870"/>
    </row>
    <row r="20" spans="2:11" ht="12" customHeight="1">
      <c r="B20" s="1007" t="s">
        <v>577</v>
      </c>
      <c r="C20" s="1008"/>
      <c r="D20" s="1009">
        <f>Summary!B8</f>
        <v>823600</v>
      </c>
      <c r="E20" s="1010"/>
      <c r="F20" s="1011"/>
      <c r="G20" s="428">
        <f>Summary!C8</f>
        <v>848400</v>
      </c>
      <c r="H20" s="980"/>
      <c r="I20" s="981"/>
      <c r="J20" s="982"/>
      <c r="K20" s="870"/>
    </row>
    <row r="21" spans="2:11" ht="12" customHeight="1">
      <c r="B21" s="1007" t="s">
        <v>578</v>
      </c>
      <c r="C21" s="1008"/>
      <c r="D21" s="1009">
        <f>Summary!B9</f>
        <v>2967200</v>
      </c>
      <c r="E21" s="1010"/>
      <c r="F21" s="1011"/>
      <c r="G21" s="428">
        <f>Summary!C9</f>
        <v>3057200</v>
      </c>
      <c r="H21" s="983">
        <f>Master!I4</f>
        <v>0</v>
      </c>
      <c r="I21" s="984"/>
      <c r="J21" s="985"/>
      <c r="K21" s="870"/>
    </row>
    <row r="22" spans="2:11" ht="12" customHeight="1">
      <c r="B22" s="993" t="str">
        <f>Summary!A10</f>
        <v xml:space="preserve">   ;ksx osru ¼d ls [k rd½ </v>
      </c>
      <c r="C22" s="994"/>
      <c r="D22" s="1006">
        <f>SUM(D20:F21)</f>
        <v>3790800</v>
      </c>
      <c r="E22" s="1006"/>
      <c r="F22" s="1006"/>
      <c r="G22" s="417">
        <f>SUM(G20:G21)</f>
        <v>3905600</v>
      </c>
      <c r="H22" s="983"/>
      <c r="I22" s="984"/>
      <c r="J22" s="985"/>
      <c r="K22" s="870"/>
    </row>
    <row r="23" spans="2:11" ht="12" customHeight="1">
      <c r="B23" s="996" t="s">
        <v>579</v>
      </c>
      <c r="C23" s="997"/>
      <c r="D23" s="997"/>
      <c r="E23" s="997"/>
      <c r="F23" s="997"/>
      <c r="G23" s="998"/>
      <c r="H23" s="983"/>
      <c r="I23" s="984"/>
      <c r="J23" s="985"/>
      <c r="K23" s="870"/>
    </row>
    <row r="24" spans="2:11" s="291" customFormat="1" ht="9.6" customHeight="1">
      <c r="B24" s="1012" t="str">
        <f>Summary!A12</f>
        <v xml:space="preserve"> 1- eagxkbZ HkRrk</v>
      </c>
      <c r="C24" s="1013"/>
      <c r="D24" s="1014">
        <f>Summary!B12</f>
        <v>1592136</v>
      </c>
      <c r="E24" s="1015"/>
      <c r="F24" s="1016"/>
      <c r="G24" s="429">
        <f>Summary!C12</f>
        <v>1640352</v>
      </c>
      <c r="H24" s="983"/>
      <c r="I24" s="984"/>
      <c r="J24" s="985"/>
      <c r="K24" s="870"/>
    </row>
    <row r="25" spans="2:11" s="291" customFormat="1" ht="9.6" customHeight="1">
      <c r="B25" s="1012" t="str">
        <f>Summary!A13</f>
        <v xml:space="preserve"> 2- eagxkbZ HkRrk ,fj;j</v>
      </c>
      <c r="C25" s="1013"/>
      <c r="D25" s="1014">
        <f>Summary!B13</f>
        <v>38280</v>
      </c>
      <c r="E25" s="1015"/>
      <c r="F25" s="1016"/>
      <c r="G25" s="429">
        <f>Summary!C13</f>
        <v>77708.400000000009</v>
      </c>
      <c r="H25" s="983"/>
      <c r="I25" s="984"/>
      <c r="J25" s="985"/>
      <c r="K25" s="870"/>
    </row>
    <row r="26" spans="2:11" s="291" customFormat="1" ht="9.6" customHeight="1">
      <c r="B26" s="1012" t="str">
        <f>Summary!A14</f>
        <v xml:space="preserve"> 3- fLFkjhdj.k @ p;fur osru @ vU;</v>
      </c>
      <c r="C26" s="1013"/>
      <c r="D26" s="1014">
        <f>Summary!B14</f>
        <v>0</v>
      </c>
      <c r="E26" s="1015"/>
      <c r="F26" s="1016"/>
      <c r="G26" s="429">
        <f>Summary!C14</f>
        <v>744610</v>
      </c>
      <c r="H26" s="983"/>
      <c r="I26" s="984"/>
      <c r="J26" s="985"/>
      <c r="K26" s="870"/>
    </row>
    <row r="27" spans="2:11" s="291" customFormat="1" ht="9.6" customHeight="1">
      <c r="B27" s="1012" t="str">
        <f>Summary!A15</f>
        <v xml:space="preserve"> 4- edku fdjk;k HkRrk</v>
      </c>
      <c r="C27" s="1013"/>
      <c r="D27" s="1014">
        <f>Summary!B15</f>
        <v>341172</v>
      </c>
      <c r="E27" s="1015"/>
      <c r="F27" s="1016"/>
      <c r="G27" s="429">
        <f>Summary!C15</f>
        <v>351504</v>
      </c>
      <c r="H27" s="986" t="str">
        <f>CONCATENATE("2-"," ",Master!I3,"            ",Master!E2,"¼",Master!H2,"½","eksckbZy ua-","-",Master!I4)</f>
        <v>2-             ç/kkukpk;Z]¼jkmekfo jk;eyok³k½eksckbZy ua--</v>
      </c>
      <c r="I27" s="987"/>
      <c r="J27" s="988"/>
      <c r="K27" s="870"/>
    </row>
    <row r="28" spans="2:11" s="291" customFormat="1" ht="9.6" customHeight="1">
      <c r="B28" s="1012" t="str">
        <f>Summary!A16</f>
        <v xml:space="preserve"> 5- lefiZr vodk'k osru</v>
      </c>
      <c r="C28" s="1013"/>
      <c r="D28" s="1014">
        <f>Summary!B16</f>
        <v>219887</v>
      </c>
      <c r="E28" s="1015"/>
      <c r="F28" s="1016"/>
      <c r="G28" s="429">
        <f>Summary!C16</f>
        <v>226490</v>
      </c>
      <c r="H28" s="986"/>
      <c r="I28" s="987"/>
      <c r="J28" s="988"/>
      <c r="K28" s="870"/>
    </row>
    <row r="29" spans="2:11" s="291" customFormat="1" ht="9.6" customHeight="1">
      <c r="B29" s="1012" t="str">
        <f>Summary!A17</f>
        <v xml:space="preserve"> 6- 'kgjh HkRrk</v>
      </c>
      <c r="C29" s="1013"/>
      <c r="D29" s="1014">
        <f>Summary!B17</f>
        <v>0</v>
      </c>
      <c r="E29" s="1015"/>
      <c r="F29" s="1016"/>
      <c r="G29" s="429">
        <f>Summary!C17</f>
        <v>0</v>
      </c>
      <c r="H29" s="986"/>
      <c r="I29" s="987"/>
      <c r="J29" s="988"/>
      <c r="K29" s="870"/>
    </row>
    <row r="30" spans="2:11" s="291" customFormat="1" ht="9.6" customHeight="1">
      <c r="B30" s="1012" t="str">
        <f>Summary!A18</f>
        <v xml:space="preserve"> 7- cksul</v>
      </c>
      <c r="C30" s="1013"/>
      <c r="D30" s="1014">
        <f>Summary!B18</f>
        <v>121932</v>
      </c>
      <c r="E30" s="1015"/>
      <c r="F30" s="1016"/>
      <c r="G30" s="429">
        <f>Summary!C18</f>
        <v>121932</v>
      </c>
      <c r="H30" s="986"/>
      <c r="I30" s="987"/>
      <c r="J30" s="988"/>
      <c r="K30" s="870"/>
    </row>
    <row r="31" spans="2:11" s="291" customFormat="1" ht="9.6" customHeight="1">
      <c r="B31" s="1012" t="str">
        <f>Summary!A19</f>
        <v xml:space="preserve"> 8- fn- 20-01-06 ls fu;qDr dkfeZdksa dks fu;r ikfjJfed</v>
      </c>
      <c r="C31" s="1013"/>
      <c r="D31" s="1014">
        <f>Summary!B19</f>
        <v>483600</v>
      </c>
      <c r="E31" s="1015"/>
      <c r="F31" s="1016"/>
      <c r="G31" s="429">
        <f>Summary!C19</f>
        <v>483600</v>
      </c>
      <c r="H31" s="986"/>
      <c r="I31" s="987"/>
      <c r="J31" s="988"/>
      <c r="K31" s="870"/>
    </row>
    <row r="32" spans="2:11" s="291" customFormat="1" ht="9.6" customHeight="1">
      <c r="B32" s="1012" t="str">
        <f>Summary!A20</f>
        <v xml:space="preserve"> 9- lafonk dkfeZdksa dks fu;r ikfjJfed</v>
      </c>
      <c r="C32" s="1013"/>
      <c r="D32" s="1014">
        <f>Summary!B20</f>
        <v>393600</v>
      </c>
      <c r="E32" s="1015"/>
      <c r="F32" s="1016"/>
      <c r="G32" s="429">
        <f>Summary!C20</f>
        <v>393600</v>
      </c>
      <c r="H32" s="986"/>
      <c r="I32" s="987"/>
      <c r="J32" s="988"/>
      <c r="K32" s="870"/>
    </row>
    <row r="33" spans="2:11" s="291" customFormat="1" ht="9.6" customHeight="1">
      <c r="B33" s="1012" t="str">
        <f>Summary!A21</f>
        <v xml:space="preserve"> 10- iz-v- HkRrk</v>
      </c>
      <c r="C33" s="1013"/>
      <c r="D33" s="1014">
        <f>Summary!B21</f>
        <v>0</v>
      </c>
      <c r="E33" s="1015"/>
      <c r="F33" s="1016"/>
      <c r="G33" s="429">
        <f>Summary!C21</f>
        <v>0</v>
      </c>
      <c r="H33" s="986"/>
      <c r="I33" s="987"/>
      <c r="J33" s="988"/>
      <c r="K33" s="870"/>
    </row>
    <row r="34" spans="2:11" s="291" customFormat="1" ht="9.6" customHeight="1">
      <c r="B34" s="1012" t="str">
        <f>Summary!A22</f>
        <v>11- jksdM+ HkRrk</v>
      </c>
      <c r="C34" s="1013"/>
      <c r="D34" s="1014">
        <f>Summary!B22</f>
        <v>0</v>
      </c>
      <c r="E34" s="1015"/>
      <c r="F34" s="1016"/>
      <c r="G34" s="429">
        <f>Summary!C22</f>
        <v>0</v>
      </c>
      <c r="H34" s="986"/>
      <c r="I34" s="987"/>
      <c r="J34" s="988"/>
      <c r="K34" s="870"/>
    </row>
    <row r="35" spans="2:11" s="291" customFormat="1" ht="9.6" customHeight="1">
      <c r="B35" s="1012" t="str">
        <f>Summary!A23</f>
        <v>12- /kqykbZ HkRrk</v>
      </c>
      <c r="C35" s="1013"/>
      <c r="D35" s="1014">
        <f>Summary!B23</f>
        <v>0</v>
      </c>
      <c r="E35" s="1015"/>
      <c r="F35" s="1016"/>
      <c r="G35" s="429">
        <f>Summary!C23</f>
        <v>0</v>
      </c>
      <c r="H35" s="986"/>
      <c r="I35" s="987"/>
      <c r="J35" s="988"/>
      <c r="K35" s="870"/>
    </row>
    <row r="36" spans="2:11" s="291" customFormat="1" ht="9.6" customHeight="1">
      <c r="B36" s="1012" t="str">
        <f>Summary!A24</f>
        <v>13- lkbZfdy HkRrk</v>
      </c>
      <c r="C36" s="1013"/>
      <c r="D36" s="1014">
        <f>Summary!B24</f>
        <v>0</v>
      </c>
      <c r="E36" s="1015"/>
      <c r="F36" s="1016"/>
      <c r="G36" s="429">
        <f>Summary!C24</f>
        <v>0</v>
      </c>
      <c r="H36" s="986"/>
      <c r="I36" s="987"/>
      <c r="J36" s="988"/>
      <c r="K36" s="870"/>
    </row>
    <row r="37" spans="2:11" s="291" customFormat="1" ht="9.6" customHeight="1">
      <c r="B37" s="1012" t="str">
        <f>Summary!A25</f>
        <v>14- fodkykax HkRrk</v>
      </c>
      <c r="C37" s="1013"/>
      <c r="D37" s="1014">
        <f>Summary!B25</f>
        <v>0</v>
      </c>
      <c r="E37" s="1015"/>
      <c r="F37" s="1016"/>
      <c r="G37" s="429">
        <f>Summary!C25</f>
        <v>0</v>
      </c>
      <c r="H37" s="986"/>
      <c r="I37" s="987"/>
      <c r="J37" s="988"/>
      <c r="K37" s="870"/>
    </row>
    <row r="38" spans="2:11" s="291" customFormat="1" ht="9.6" customHeight="1">
      <c r="B38" s="1012" t="str">
        <f>Summary!A26</f>
        <v>15- vU; HkRrs</v>
      </c>
      <c r="C38" s="1013"/>
      <c r="D38" s="1014">
        <f>Summary!B26</f>
        <v>0</v>
      </c>
      <c r="E38" s="1015"/>
      <c r="F38" s="1016"/>
      <c r="G38" s="429">
        <f>Summary!C26</f>
        <v>0</v>
      </c>
      <c r="H38" s="989" t="s">
        <v>595</v>
      </c>
      <c r="I38" s="990"/>
      <c r="J38" s="991"/>
      <c r="K38" s="870"/>
    </row>
    <row r="39" spans="2:11" s="291" customFormat="1" ht="9" customHeight="1">
      <c r="B39" s="1040" t="s">
        <v>580</v>
      </c>
      <c r="C39" s="1041"/>
      <c r="D39" s="1042">
        <f>SUM(D24:F38)</f>
        <v>3190607</v>
      </c>
      <c r="E39" s="1043"/>
      <c r="F39" s="1044"/>
      <c r="G39" s="418">
        <f>SUM(G24:G38)</f>
        <v>4039796.4</v>
      </c>
      <c r="H39" s="989"/>
      <c r="I39" s="990"/>
      <c r="J39" s="991"/>
      <c r="K39" s="870"/>
    </row>
    <row r="40" spans="2:11" s="291" customFormat="1" ht="9" customHeight="1">
      <c r="B40" s="1045" t="s">
        <v>593</v>
      </c>
      <c r="C40" s="1046"/>
      <c r="D40" s="1047">
        <f>SUM(D22,D39)</f>
        <v>6981407</v>
      </c>
      <c r="E40" s="1047"/>
      <c r="F40" s="1047"/>
      <c r="G40" s="419">
        <f>SUM(G22,G39)</f>
        <v>7945396.4000000004</v>
      </c>
      <c r="H40" s="989"/>
      <c r="I40" s="990"/>
      <c r="J40" s="991"/>
      <c r="K40" s="870"/>
    </row>
    <row r="41" spans="2:11" s="291" customFormat="1" ht="9" customHeight="1">
      <c r="B41" s="1048" t="str">
        <f>Summary!A29</f>
        <v>89 va'knk;h is'ku ;kstuk esa ljdkj dk va'knku</v>
      </c>
      <c r="C41" s="1049"/>
      <c r="D41" s="1050">
        <f>Summary!B29</f>
        <v>0</v>
      </c>
      <c r="E41" s="1051"/>
      <c r="F41" s="1051"/>
      <c r="G41" s="429">
        <f>Summary!C29</f>
        <v>0</v>
      </c>
      <c r="H41" s="1056" t="str">
        <f>CONCATENATE("¼d½"," ",Master!M2,"¼",Master!M3,"½")</f>
        <v>¼d½ ¼½</v>
      </c>
      <c r="I41" s="1057"/>
      <c r="J41" s="1058"/>
      <c r="K41" s="870"/>
    </row>
    <row r="42" spans="2:11" s="291" customFormat="1" ht="10.9" customHeight="1">
      <c r="B42" s="1048" t="str">
        <f>Summary!A30</f>
        <v>03 ;k=k O;;</v>
      </c>
      <c r="C42" s="1049"/>
      <c r="D42" s="1050">
        <f>Summary!B30</f>
        <v>0</v>
      </c>
      <c r="E42" s="1051"/>
      <c r="F42" s="1051"/>
      <c r="G42" s="429">
        <f>Summary!C30</f>
        <v>50000</v>
      </c>
      <c r="H42" s="1056"/>
      <c r="I42" s="1057"/>
      <c r="J42" s="1058"/>
      <c r="K42" s="870"/>
    </row>
    <row r="43" spans="2:11" s="291" customFormat="1" ht="12" customHeight="1">
      <c r="B43" s="1048" t="str">
        <f>Summary!A31</f>
        <v>04 fpfdRlk O;;</v>
      </c>
      <c r="C43" s="1049"/>
      <c r="D43" s="1050">
        <f>Summary!B31</f>
        <v>0</v>
      </c>
      <c r="E43" s="1051"/>
      <c r="F43" s="1051"/>
      <c r="G43" s="429">
        <f>Summary!C31</f>
        <v>0</v>
      </c>
      <c r="H43" s="1056"/>
      <c r="I43" s="1057"/>
      <c r="J43" s="1058"/>
      <c r="K43" s="870"/>
    </row>
    <row r="44" spans="2:11" ht="12" customHeight="1">
      <c r="B44" s="1052" t="str">
        <f>Summary!A32</f>
        <v>;ksx %&amp; QkeZ th-,- 4</v>
      </c>
      <c r="C44" s="1053"/>
      <c r="D44" s="1054">
        <f>Summary!B32</f>
        <v>6981407</v>
      </c>
      <c r="E44" s="1055"/>
      <c r="F44" s="1055"/>
      <c r="G44" s="420">
        <f>Summary!C32</f>
        <v>7995396.4000000004</v>
      </c>
      <c r="H44" s="1056"/>
      <c r="I44" s="1057"/>
      <c r="J44" s="1058"/>
      <c r="K44" s="870"/>
    </row>
    <row r="45" spans="2:11" s="290" customFormat="1" ht="11.25" customHeight="1">
      <c r="B45" s="999" t="str">
        <f>Summary!A33</f>
        <v>05 dk;kZy; O;;</v>
      </c>
      <c r="C45" s="1000"/>
      <c r="D45" s="1001">
        <f>Summary!B33</f>
        <v>2500</v>
      </c>
      <c r="E45" s="1002"/>
      <c r="F45" s="1002"/>
      <c r="G45" s="430">
        <f>Summary!C33</f>
        <v>2500</v>
      </c>
      <c r="H45" s="1056" t="str">
        <f>CONCATENATE("¼[k½"," ",Master!M4,"¼",Master!M5,"½")</f>
        <v>¼[k½ ¼½</v>
      </c>
      <c r="I45" s="1057"/>
      <c r="J45" s="1058"/>
      <c r="K45" s="870"/>
    </row>
    <row r="46" spans="2:11" s="290" customFormat="1" ht="11.25" customHeight="1">
      <c r="B46" s="999" t="str">
        <f>Summary!A34</f>
        <v>07 dk;kZy; okguksa dk lapkyu ,oa la/kkj.k</v>
      </c>
      <c r="C46" s="1000"/>
      <c r="D46" s="1001">
        <f>Summary!B34</f>
        <v>0</v>
      </c>
      <c r="E46" s="1002"/>
      <c r="F46" s="1002"/>
      <c r="G46" s="430">
        <f>Summary!C34</f>
        <v>0</v>
      </c>
      <c r="H46" s="1056"/>
      <c r="I46" s="1057"/>
      <c r="J46" s="1058"/>
      <c r="K46" s="870"/>
    </row>
    <row r="47" spans="2:11" s="290" customFormat="1" ht="11.25" customHeight="1">
      <c r="B47" s="999" t="str">
        <f>Summary!A35</f>
        <v>08 o`frd ,oa fof'k"B lsok,sa</v>
      </c>
      <c r="C47" s="1000"/>
      <c r="D47" s="1001">
        <f>Summary!B35</f>
        <v>0</v>
      </c>
      <c r="E47" s="1002"/>
      <c r="F47" s="1002"/>
      <c r="G47" s="430">
        <f>Summary!C35</f>
        <v>0</v>
      </c>
      <c r="H47" s="1056"/>
      <c r="I47" s="1057"/>
      <c r="J47" s="1058"/>
      <c r="K47" s="870"/>
    </row>
    <row r="48" spans="2:11" s="290" customFormat="1" ht="11.25" customHeight="1">
      <c r="B48" s="999" t="str">
        <f>Summary!A36</f>
        <v>09 fdjk;k jsaV dj vkSj jk;YVh</v>
      </c>
      <c r="C48" s="1000"/>
      <c r="D48" s="1001">
        <f>Summary!B36</f>
        <v>0</v>
      </c>
      <c r="E48" s="1002"/>
      <c r="F48" s="1002"/>
      <c r="G48" s="430">
        <f>Summary!C36</f>
        <v>0</v>
      </c>
      <c r="H48" s="1056"/>
      <c r="I48" s="1057"/>
      <c r="J48" s="1058"/>
      <c r="K48" s="870"/>
    </row>
    <row r="49" spans="2:11" s="290" customFormat="1" ht="11.25" customHeight="1">
      <c r="B49" s="999" t="str">
        <f>Summary!A37</f>
        <v>10 izdk'ku</v>
      </c>
      <c r="C49" s="1000"/>
      <c r="D49" s="1001">
        <f>Summary!B37</f>
        <v>0</v>
      </c>
      <c r="E49" s="1002"/>
      <c r="F49" s="1002"/>
      <c r="G49" s="430">
        <f>Summary!C37</f>
        <v>0</v>
      </c>
      <c r="H49" s="971"/>
      <c r="I49" s="972"/>
      <c r="J49" s="973"/>
      <c r="K49" s="870"/>
    </row>
    <row r="50" spans="2:11" s="290" customFormat="1" ht="11.25" customHeight="1">
      <c r="B50" s="999" t="str">
        <f>Summary!A38</f>
        <v>11 foKkiu foØ; izpkj vkSj izlkj O;;</v>
      </c>
      <c r="C50" s="1000"/>
      <c r="D50" s="1001">
        <f>Summary!B38</f>
        <v>0</v>
      </c>
      <c r="E50" s="1002"/>
      <c r="F50" s="1002"/>
      <c r="G50" s="430">
        <f>Summary!C38</f>
        <v>0</v>
      </c>
      <c r="H50" s="971"/>
      <c r="I50" s="972"/>
      <c r="J50" s="973"/>
      <c r="K50" s="870"/>
    </row>
    <row r="51" spans="2:11" s="290" customFormat="1" ht="11.25" customHeight="1">
      <c r="B51" s="999" t="str">
        <f>Summary!A39</f>
        <v>20 dk;Zdyki laca/kh okguksa dk la/kkj.k</v>
      </c>
      <c r="C51" s="1000"/>
      <c r="D51" s="1001">
        <f>Summary!B39</f>
        <v>0</v>
      </c>
      <c r="E51" s="1002"/>
      <c r="F51" s="1002"/>
      <c r="G51" s="430">
        <f>Summary!C39</f>
        <v>0</v>
      </c>
      <c r="H51" s="971"/>
      <c r="I51" s="972"/>
      <c r="J51" s="973"/>
      <c r="K51" s="870"/>
    </row>
    <row r="52" spans="2:11" s="290" customFormat="1" ht="11.25" customHeight="1">
      <c r="B52" s="999" t="str">
        <f>Summary!A40</f>
        <v>28 fofo/k O;;</v>
      </c>
      <c r="C52" s="1000"/>
      <c r="D52" s="1001">
        <f>Summary!B40</f>
        <v>0</v>
      </c>
      <c r="E52" s="1002"/>
      <c r="F52" s="1002"/>
      <c r="G52" s="430">
        <f>Summary!C40</f>
        <v>0</v>
      </c>
      <c r="H52" s="971"/>
      <c r="I52" s="972"/>
      <c r="J52" s="973"/>
      <c r="K52" s="870"/>
    </row>
    <row r="53" spans="2:11" s="290" customFormat="1" ht="11.25" customHeight="1">
      <c r="B53" s="999" t="str">
        <f>Summary!A41</f>
        <v>31 iqLrdky; ,oa i= if=dkvksa ij O;;</v>
      </c>
      <c r="C53" s="1000"/>
      <c r="D53" s="1001">
        <f>Summary!B41</f>
        <v>0</v>
      </c>
      <c r="E53" s="1002"/>
      <c r="F53" s="1002"/>
      <c r="G53" s="430">
        <f>Summary!C41</f>
        <v>0</v>
      </c>
      <c r="H53" s="971"/>
      <c r="I53" s="972"/>
      <c r="J53" s="973"/>
      <c r="K53" s="870"/>
    </row>
    <row r="54" spans="2:11" s="290" customFormat="1" ht="11.25" customHeight="1">
      <c r="B54" s="999" t="str">
        <f>Summary!A42</f>
        <v>33 iz;ksx'kkyk</v>
      </c>
      <c r="C54" s="1000"/>
      <c r="D54" s="1001">
        <f>Summary!B42</f>
        <v>0</v>
      </c>
      <c r="E54" s="1002"/>
      <c r="F54" s="1002"/>
      <c r="G54" s="430">
        <f>Summary!C42</f>
        <v>0</v>
      </c>
      <c r="H54" s="971"/>
      <c r="I54" s="972"/>
      <c r="J54" s="973"/>
      <c r="K54" s="870"/>
    </row>
    <row r="55" spans="2:11" s="290" customFormat="1" ht="11.25" customHeight="1">
      <c r="B55" s="999" t="str">
        <f>Summary!A43</f>
        <v>37 ofnZ;ka</v>
      </c>
      <c r="C55" s="1000"/>
      <c r="D55" s="1001">
        <f>Summary!B43</f>
        <v>0</v>
      </c>
      <c r="E55" s="1002"/>
      <c r="F55" s="1002"/>
      <c r="G55" s="430">
        <f>Summary!C43</f>
        <v>0</v>
      </c>
      <c r="H55" s="971"/>
      <c r="I55" s="972"/>
      <c r="J55" s="973"/>
      <c r="K55" s="870"/>
    </row>
    <row r="56" spans="2:11" s="290" customFormat="1" ht="11.25" customHeight="1">
      <c r="B56" s="999" t="str">
        <f>Summary!A44</f>
        <v>41 lafonk O;;</v>
      </c>
      <c r="C56" s="1000"/>
      <c r="D56" s="1001">
        <f>Summary!B44</f>
        <v>0</v>
      </c>
      <c r="E56" s="1002"/>
      <c r="F56" s="1002"/>
      <c r="G56" s="430">
        <f>Summary!C44</f>
        <v>0</v>
      </c>
      <c r="H56" s="971"/>
      <c r="I56" s="972"/>
      <c r="J56" s="973"/>
      <c r="K56" s="870"/>
    </row>
    <row r="57" spans="2:11" s="290" customFormat="1" ht="11.25" customHeight="1">
      <c r="B57" s="999" t="str">
        <f>Summary!A45</f>
        <v>57 foHkkxksa dh fof'k"B lsokvksa ij O;;</v>
      </c>
      <c r="C57" s="1000"/>
      <c r="D57" s="1001">
        <f>Summary!B45</f>
        <v>0</v>
      </c>
      <c r="E57" s="1002"/>
      <c r="F57" s="1002"/>
      <c r="G57" s="430">
        <f>Summary!C45</f>
        <v>0</v>
      </c>
      <c r="H57" s="971"/>
      <c r="I57" s="972"/>
      <c r="J57" s="973"/>
      <c r="K57" s="870"/>
    </row>
    <row r="58" spans="2:11" s="290" customFormat="1" ht="11.25" customHeight="1">
      <c r="B58" s="1003" t="str">
        <f>Summary!A46</f>
        <v>;ksx %&amp; th-,- 5</v>
      </c>
      <c r="C58" s="1004"/>
      <c r="D58" s="1005">
        <f>Summary!B46</f>
        <v>2500</v>
      </c>
      <c r="E58" s="1006"/>
      <c r="F58" s="1006"/>
      <c r="G58" s="421">
        <f>Summary!C46</f>
        <v>2500</v>
      </c>
      <c r="H58" s="971"/>
      <c r="I58" s="972"/>
      <c r="J58" s="973"/>
      <c r="K58" s="870"/>
    </row>
    <row r="59" spans="2:11" s="290" customFormat="1" ht="11.25" customHeight="1">
      <c r="B59" s="1003" t="str">
        <f>Summary!A47</f>
        <v>;ksx %&amp; th-,- 4</v>
      </c>
      <c r="C59" s="1004"/>
      <c r="D59" s="1005">
        <f>Summary!B47</f>
        <v>6981407</v>
      </c>
      <c r="E59" s="1006"/>
      <c r="F59" s="1006"/>
      <c r="G59" s="421">
        <f>Summary!C47</f>
        <v>7995396.4000000004</v>
      </c>
      <c r="H59" s="971"/>
      <c r="I59" s="972"/>
      <c r="J59" s="973"/>
      <c r="K59" s="870"/>
    </row>
    <row r="60" spans="2:11" s="290" customFormat="1" ht="12" customHeight="1">
      <c r="B60" s="1052" t="str">
        <f>Summary!A48</f>
        <v>egk;ksx%&amp; ¼th-,- 4 $ th-,- 5½</v>
      </c>
      <c r="C60" s="1053"/>
      <c r="D60" s="1064">
        <f>Summary!B48</f>
        <v>6983907</v>
      </c>
      <c r="E60" s="1065"/>
      <c r="F60" s="1065"/>
      <c r="G60" s="422">
        <f>Summary!C48</f>
        <v>7997896.4000000004</v>
      </c>
      <c r="H60" s="971"/>
      <c r="I60" s="972"/>
      <c r="J60" s="973"/>
      <c r="K60" s="870"/>
    </row>
    <row r="61" spans="2:11" ht="30" customHeight="1">
      <c r="B61" s="1061" t="s">
        <v>581</v>
      </c>
      <c r="C61" s="1062"/>
      <c r="D61" s="1062"/>
      <c r="E61" s="1062"/>
      <c r="F61" s="1062"/>
      <c r="G61" s="1062"/>
      <c r="H61" s="1062"/>
      <c r="I61" s="1062"/>
      <c r="J61" s="1063"/>
      <c r="K61" s="870"/>
    </row>
    <row r="62" spans="2:11" ht="27.75" customHeight="1" thickBot="1">
      <c r="B62" s="969"/>
      <c r="C62" s="970"/>
      <c r="D62" s="970"/>
      <c r="E62" s="970"/>
      <c r="F62" s="970"/>
      <c r="G62" s="970"/>
      <c r="H62" s="1059" t="str">
        <f>B2</f>
        <v>ç/kkukpk;Z] jkmekfo jk;eyok³k ¼vkWfQl vkbZ-Mh- la[;k %&amp;12345½</v>
      </c>
      <c r="I62" s="1059"/>
      <c r="J62" s="1060"/>
      <c r="K62" s="870"/>
    </row>
  </sheetData>
  <sheetProtection password="E8FA" sheet="1" objects="1" scenarios="1" formatColumns="0" formatRows="0"/>
  <mergeCells count="115">
    <mergeCell ref="H45:J48"/>
    <mergeCell ref="H41:J44"/>
    <mergeCell ref="B32:C32"/>
    <mergeCell ref="D32:F32"/>
    <mergeCell ref="H62:J62"/>
    <mergeCell ref="B61:J61"/>
    <mergeCell ref="B34:C34"/>
    <mergeCell ref="B35:C35"/>
    <mergeCell ref="B36:C36"/>
    <mergeCell ref="B37:C37"/>
    <mergeCell ref="D34:F34"/>
    <mergeCell ref="D35:F35"/>
    <mergeCell ref="D36:F36"/>
    <mergeCell ref="D37:F37"/>
    <mergeCell ref="B59:C59"/>
    <mergeCell ref="D59:F59"/>
    <mergeCell ref="B60:C60"/>
    <mergeCell ref="D60:F60"/>
    <mergeCell ref="B53:C53"/>
    <mergeCell ref="B42:C42"/>
    <mergeCell ref="D42:F42"/>
    <mergeCell ref="D48:F48"/>
    <mergeCell ref="B49:C49"/>
    <mergeCell ref="D49:F49"/>
    <mergeCell ref="B41:C41"/>
    <mergeCell ref="D41:F41"/>
    <mergeCell ref="B50:C50"/>
    <mergeCell ref="D50:F50"/>
    <mergeCell ref="D46:F46"/>
    <mergeCell ref="D47:F47"/>
    <mergeCell ref="B43:C43"/>
    <mergeCell ref="D43:F43"/>
    <mergeCell ref="B44:C44"/>
    <mergeCell ref="D44:F44"/>
    <mergeCell ref="B46:C46"/>
    <mergeCell ref="B47:C47"/>
    <mergeCell ref="B45:C45"/>
    <mergeCell ref="D45:F45"/>
    <mergeCell ref="B48:C48"/>
    <mergeCell ref="B27:C27"/>
    <mergeCell ref="D27:F27"/>
    <mergeCell ref="B33:C33"/>
    <mergeCell ref="D33:F33"/>
    <mergeCell ref="B38:C38"/>
    <mergeCell ref="D38:F38"/>
    <mergeCell ref="B39:C39"/>
    <mergeCell ref="D39:F39"/>
    <mergeCell ref="B40:C40"/>
    <mergeCell ref="D40:F40"/>
    <mergeCell ref="B2:J2"/>
    <mergeCell ref="B3:J3"/>
    <mergeCell ref="B4:G4"/>
    <mergeCell ref="B5:B6"/>
    <mergeCell ref="C5:C6"/>
    <mergeCell ref="H14:I14"/>
    <mergeCell ref="H15:I15"/>
    <mergeCell ref="H16:I16"/>
    <mergeCell ref="H12:I12"/>
    <mergeCell ref="H13:I13"/>
    <mergeCell ref="G5:G6"/>
    <mergeCell ref="H5:I5"/>
    <mergeCell ref="H6:H7"/>
    <mergeCell ref="H8:H9"/>
    <mergeCell ref="H10:I10"/>
    <mergeCell ref="H11:I11"/>
    <mergeCell ref="H4:I4"/>
    <mergeCell ref="D5:F5"/>
    <mergeCell ref="D54:F54"/>
    <mergeCell ref="B55:C55"/>
    <mergeCell ref="D55:F55"/>
    <mergeCell ref="B20:C20"/>
    <mergeCell ref="D20:F20"/>
    <mergeCell ref="B21:C21"/>
    <mergeCell ref="D21:F21"/>
    <mergeCell ref="B22:C22"/>
    <mergeCell ref="D22:F22"/>
    <mergeCell ref="B28:C28"/>
    <mergeCell ref="D28:F28"/>
    <mergeCell ref="B29:C29"/>
    <mergeCell ref="D29:F29"/>
    <mergeCell ref="D30:F30"/>
    <mergeCell ref="B31:C31"/>
    <mergeCell ref="D31:F31"/>
    <mergeCell ref="B30:C30"/>
    <mergeCell ref="B23:G23"/>
    <mergeCell ref="B24:C24"/>
    <mergeCell ref="D24:F24"/>
    <mergeCell ref="B25:C25"/>
    <mergeCell ref="D25:F25"/>
    <mergeCell ref="B26:C26"/>
    <mergeCell ref="D26:F26"/>
    <mergeCell ref="B62:G62"/>
    <mergeCell ref="H49:J60"/>
    <mergeCell ref="K1:K62"/>
    <mergeCell ref="B1:J1"/>
    <mergeCell ref="H18:J20"/>
    <mergeCell ref="H21:J26"/>
    <mergeCell ref="H27:J37"/>
    <mergeCell ref="H38:J40"/>
    <mergeCell ref="H17:I17"/>
    <mergeCell ref="B18:C18"/>
    <mergeCell ref="D18:F18"/>
    <mergeCell ref="B19:G19"/>
    <mergeCell ref="B57:C57"/>
    <mergeCell ref="D57:F57"/>
    <mergeCell ref="B58:C58"/>
    <mergeCell ref="D58:F58"/>
    <mergeCell ref="B56:C56"/>
    <mergeCell ref="D56:F56"/>
    <mergeCell ref="B51:C51"/>
    <mergeCell ref="D51:F51"/>
    <mergeCell ref="B52:C52"/>
    <mergeCell ref="D52:F52"/>
    <mergeCell ref="D53:F53"/>
    <mergeCell ref="B54:C54"/>
  </mergeCells>
  <pageMargins left="0.52" right="0.22" top="0.21" bottom="0.2" header="0.17" footer="0.16"/>
  <pageSetup orientation="portrait" r:id="rId1"/>
</worksheet>
</file>

<file path=xl/worksheets/sheet11.xml><?xml version="1.0" encoding="utf-8"?>
<worksheet xmlns="http://schemas.openxmlformats.org/spreadsheetml/2006/main" xmlns:r="http://schemas.openxmlformats.org/officeDocument/2006/relationships">
  <sheetPr>
    <tabColor theme="9" tint="-0.249977111117893"/>
  </sheetPr>
  <dimension ref="A1:K25"/>
  <sheetViews>
    <sheetView topLeftCell="A10" workbookViewId="0">
      <selection activeCell="J9" sqref="J9"/>
    </sheetView>
  </sheetViews>
  <sheetFormatPr defaultColWidth="0" defaultRowHeight="15" zeroHeight="1"/>
  <cols>
    <col min="1" max="1" width="5.28515625" customWidth="1"/>
    <col min="2" max="2" width="29.85546875" customWidth="1"/>
    <col min="3" max="3" width="19" customWidth="1"/>
    <col min="4" max="4" width="17.85546875" customWidth="1"/>
    <col min="5" max="6" width="10.140625" customWidth="1"/>
    <col min="7" max="8" width="10.140625" style="216" customWidth="1"/>
    <col min="9" max="9" width="9.28515625" customWidth="1"/>
    <col min="10" max="10" width="15.28515625" customWidth="1"/>
    <col min="11" max="11" width="3.85546875" customWidth="1"/>
    <col min="12" max="16384" width="9.140625" hidden="1"/>
  </cols>
  <sheetData>
    <row r="1" spans="1:11" ht="23.25">
      <c r="A1" s="1074" t="s">
        <v>582</v>
      </c>
      <c r="B1" s="1074"/>
      <c r="C1" s="1074"/>
      <c r="D1" s="1074"/>
      <c r="E1" s="1074"/>
      <c r="F1" s="1074"/>
      <c r="G1" s="1074"/>
      <c r="H1" s="1074"/>
      <c r="I1" s="1074"/>
      <c r="J1" s="1074"/>
      <c r="K1" s="904"/>
    </row>
    <row r="2" spans="1:11" ht="23.25">
      <c r="A2" s="1075" t="s">
        <v>583</v>
      </c>
      <c r="B2" s="1075"/>
      <c r="C2" s="1075"/>
      <c r="D2" s="1075"/>
      <c r="E2" s="1075"/>
      <c r="F2" s="1075"/>
      <c r="G2" s="1075"/>
      <c r="H2" s="1075"/>
      <c r="I2" s="1075"/>
      <c r="J2" s="1075"/>
      <c r="K2" s="904"/>
    </row>
    <row r="3" spans="1:11" ht="23.25">
      <c r="A3" s="1076" t="str">
        <f>Master!G5</f>
        <v>2202-02-109-(07)-(01) (STATE FUND+CENTRAL ASS.)</v>
      </c>
      <c r="B3" s="1076"/>
      <c r="C3" s="1076"/>
      <c r="D3" s="1077" t="str">
        <f>'Cover Page'!A1</f>
        <v>ç/kkukpk;Z] jkmekfo jk;eyok³k ¼vkWfQl vkbZ-Mh- la[;k %&amp;12345½</v>
      </c>
      <c r="E3" s="1077"/>
      <c r="F3" s="1077"/>
      <c r="G3" s="1077"/>
      <c r="H3" s="1077"/>
      <c r="I3" s="1077"/>
      <c r="J3" s="248">
        <f>Master!E3</f>
        <v>12345</v>
      </c>
      <c r="K3" s="904"/>
    </row>
    <row r="4" spans="1:11">
      <c r="A4" s="1078" t="str">
        <f>Summary!A5</f>
        <v>BUDGET HEAD : 2202 -सामान्य शिक्षा-02-109 -राजकीय माध्यमिक विद्यालय-07 -राष्ट्रीय माध्यमिक शिक्षा अभियान-01 -माध्यमिक शिक्षा अभियान- सामान्य व्यय (S.F. + C.A.)</v>
      </c>
      <c r="B4" s="1078"/>
      <c r="C4" s="1078"/>
      <c r="D4" s="1078"/>
      <c r="E4" s="1078"/>
      <c r="F4" s="1078"/>
      <c r="G4" s="1078"/>
      <c r="H4" s="1078"/>
      <c r="I4" s="1078"/>
      <c r="J4" s="1078"/>
      <c r="K4" s="904"/>
    </row>
    <row r="5" spans="1:11" ht="18.75" customHeight="1">
      <c r="A5" s="1087" t="s">
        <v>584</v>
      </c>
      <c r="B5" s="1088" t="s">
        <v>585</v>
      </c>
      <c r="C5" s="1087" t="s">
        <v>586</v>
      </c>
      <c r="D5" s="1087" t="s">
        <v>587</v>
      </c>
      <c r="E5" s="1087" t="s">
        <v>591</v>
      </c>
      <c r="F5" s="1083" t="s">
        <v>588</v>
      </c>
      <c r="G5" s="1091" t="s">
        <v>589</v>
      </c>
      <c r="H5" s="1092"/>
      <c r="I5" s="1093"/>
      <c r="J5" s="1084" t="s">
        <v>925</v>
      </c>
      <c r="K5" s="904"/>
    </row>
    <row r="6" spans="1:11" ht="15" customHeight="1">
      <c r="A6" s="1087"/>
      <c r="B6" s="1089"/>
      <c r="C6" s="1087"/>
      <c r="D6" s="1087"/>
      <c r="E6" s="1087"/>
      <c r="F6" s="1083"/>
      <c r="G6" s="1094" t="s">
        <v>922</v>
      </c>
      <c r="H6" s="1095" t="s">
        <v>923</v>
      </c>
      <c r="I6" s="1096" t="s">
        <v>417</v>
      </c>
      <c r="J6" s="1085"/>
      <c r="K6" s="904"/>
    </row>
    <row r="7" spans="1:11" ht="15" customHeight="1">
      <c r="A7" s="1087"/>
      <c r="B7" s="1090"/>
      <c r="C7" s="1087"/>
      <c r="D7" s="1087"/>
      <c r="E7" s="1087"/>
      <c r="F7" s="1083"/>
      <c r="G7" s="1094"/>
      <c r="H7" s="1095"/>
      <c r="I7" s="1096"/>
      <c r="J7" s="1086"/>
      <c r="K7" s="904"/>
    </row>
    <row r="8" spans="1:11" ht="18.75">
      <c r="A8" s="249">
        <v>1</v>
      </c>
      <c r="B8" s="249">
        <v>2</v>
      </c>
      <c r="C8" s="249">
        <v>3</v>
      </c>
      <c r="D8" s="249">
        <v>4</v>
      </c>
      <c r="E8" s="249">
        <v>5</v>
      </c>
      <c r="F8" s="249">
        <v>6</v>
      </c>
      <c r="G8" s="249">
        <v>7</v>
      </c>
      <c r="H8" s="249">
        <v>8</v>
      </c>
      <c r="I8" s="249">
        <v>9</v>
      </c>
      <c r="J8" s="249">
        <v>10</v>
      </c>
      <c r="K8" s="904"/>
    </row>
    <row r="9" spans="1:11" ht="27.75" customHeight="1">
      <c r="A9" s="249">
        <v>1</v>
      </c>
      <c r="B9" s="1066" t="str">
        <f>VLOOKUP(Master!E5,Master!AI4:AN35,3,FALSE)</f>
        <v>2202 -सामान्य शिक्षा-02-109 -राजकीय माध्यमिक विद्यालय-07 -राष्ट्रीय माध्यमिक शिक्षा अभियान-01 -माध्यमिक शिक्षा अभियान- सामान्य व्यय (S.F. + C.A.)</v>
      </c>
      <c r="C9" s="1069" t="s">
        <v>586</v>
      </c>
      <c r="D9" s="400" t="str">
        <f>IF(MAX('Format 1A'!$A$9:$A$32)&lt;$A9,"",VLOOKUP($A9,'Format 1A'!$A$9:$O$32,4,0))</f>
        <v>PRINCIPAL</v>
      </c>
      <c r="E9" s="400" t="str">
        <f>IF($A9&gt;=MAX('Format 1A'!$A$9:$A$32),"",VLOOKUP($A9,'Format 1A'!$A$9:$O$32,5,0))</f>
        <v>L-16</v>
      </c>
      <c r="F9" s="400">
        <f>IF(D9="","",VLOOKUP($A9,'Format 1A'!$A$9:$O$32,6,0))</f>
        <v>1</v>
      </c>
      <c r="G9" s="400">
        <f>IF(D9="","",VLOOKUP($A9,'Format 1A'!$A$9:$O$32,10,0))</f>
        <v>0</v>
      </c>
      <c r="H9" s="400">
        <f>IF(D9="","",VLOOKUP($A9,'Format 1A'!$A$9:$O$32,11,0))</f>
        <v>1</v>
      </c>
      <c r="I9" s="400">
        <f>IF(D9="","",SUM(G9:H9))</f>
        <v>1</v>
      </c>
      <c r="J9" s="401">
        <f>IF(D9="","",F9-I9)</f>
        <v>0</v>
      </c>
      <c r="K9" s="904"/>
    </row>
    <row r="10" spans="1:11" ht="27.75" customHeight="1">
      <c r="A10" s="249">
        <v>2</v>
      </c>
      <c r="B10" s="1067"/>
      <c r="C10" s="1070"/>
      <c r="D10" s="400" t="str">
        <f>IF(MAX('Format 1A'!$A$9:$A$32)&lt;$A10,"",VLOOKUP($A10,'Format 1A'!$A$9:$O$32,4,0))</f>
        <v>LECTURER</v>
      </c>
      <c r="E10" s="400" t="str">
        <f>IF(MAX('Format 1A'!$A$9:$A$32)&lt;$A10,"",VLOOKUP($A10,'Format 1A'!$A$9:$O$32,5,0))</f>
        <v>L-12</v>
      </c>
      <c r="F10" s="400">
        <f>IF(D10="","",VLOOKUP($A10,'Format 1A'!$A$9:$O$32,6,0))</f>
        <v>1</v>
      </c>
      <c r="G10" s="400">
        <f>IF(D10="","",VLOOKUP($A10,'Format 1A'!$A$9:$O$32,10,0))</f>
        <v>0</v>
      </c>
      <c r="H10" s="400">
        <f>IF(D10="","",VLOOKUP($A10,'Format 1A'!$A$9:$O$32,11,0))</f>
        <v>1</v>
      </c>
      <c r="I10" s="400">
        <f t="shared" ref="I10:I18" si="0">IF(D10="","",SUM(G10:H10))</f>
        <v>1</v>
      </c>
      <c r="J10" s="401">
        <f t="shared" ref="J10:J18" si="1">IF(D10="","",F10-I10)</f>
        <v>0</v>
      </c>
      <c r="K10" s="904"/>
    </row>
    <row r="11" spans="1:11" ht="27.75" customHeight="1">
      <c r="A11" s="249">
        <v>3</v>
      </c>
      <c r="B11" s="1067"/>
      <c r="C11" s="1070"/>
      <c r="D11" s="400" t="str">
        <f>IF(MAX('Format 1A'!$A$9:$A$32)&lt;$A11,"",VLOOKUP($A11,'Format 1A'!$A$9:$O$32,4,0))</f>
        <v>TEACHER-II</v>
      </c>
      <c r="E11" s="400" t="str">
        <f>IF(MAX('Format 1A'!$A$9:$A$32)&lt;$A11,"",VLOOKUP($A11,'Format 1A'!$A$9:$O$32,5,0))</f>
        <v>L-11</v>
      </c>
      <c r="F11" s="400">
        <f>IF(D11="","",VLOOKUP($A11,'Format 1A'!$A$9:$O$32,6,0))</f>
        <v>2</v>
      </c>
      <c r="G11" s="400">
        <f>IF(D11="","",VLOOKUP($A11,'Format 1A'!$A$9:$O$32,10,0))</f>
        <v>0</v>
      </c>
      <c r="H11" s="400">
        <f>IF(D11="","",VLOOKUP($A11,'Format 1A'!$A$9:$O$32,11,0))</f>
        <v>1</v>
      </c>
      <c r="I11" s="400">
        <f t="shared" si="0"/>
        <v>1</v>
      </c>
      <c r="J11" s="401">
        <f t="shared" si="1"/>
        <v>1</v>
      </c>
      <c r="K11" s="904"/>
    </row>
    <row r="12" spans="1:11" ht="27.75" customHeight="1">
      <c r="A12" s="249">
        <v>4</v>
      </c>
      <c r="B12" s="1067"/>
      <c r="C12" s="1070"/>
      <c r="D12" s="400" t="str">
        <f>IF(MAX('Format 1A'!$A$9:$A$32)&lt;$A12,"",VLOOKUP($A12,'Format 1A'!$A$9:$O$32,4,0))</f>
        <v>PTI  III</v>
      </c>
      <c r="E12" s="400" t="str">
        <f>IF(MAX('Format 1A'!$A$9:$A$32)&lt;$A12,"",VLOOKUP($A12,'Format 1A'!$A$9:$O$32,5,0))</f>
        <v>L-10</v>
      </c>
      <c r="F12" s="400">
        <f>IF(D12="","",VLOOKUP($A12,'Format 1A'!$A$9:$O$32,6,0))</f>
        <v>2</v>
      </c>
      <c r="G12" s="400">
        <f>IF(D12="","",VLOOKUP($A12,'Format 1A'!$A$9:$O$32,10,0))</f>
        <v>0</v>
      </c>
      <c r="H12" s="400">
        <f>IF(D12="","",VLOOKUP($A12,'Format 1A'!$A$9:$O$32,11,0))</f>
        <v>0</v>
      </c>
      <c r="I12" s="400">
        <f t="shared" si="0"/>
        <v>0</v>
      </c>
      <c r="J12" s="401">
        <f t="shared" si="1"/>
        <v>2</v>
      </c>
      <c r="K12" s="904"/>
    </row>
    <row r="13" spans="1:11" ht="27.75" customHeight="1">
      <c r="A13" s="249">
        <v>5</v>
      </c>
      <c r="B13" s="1067"/>
      <c r="C13" s="1070"/>
      <c r="D13" s="400" t="str">
        <f>IF(MAX('Format 1A'!$A$9:$A$32)&lt;$A13,"",VLOOKUP($A13,'Format 1A'!$A$9:$O$32,4,0))</f>
        <v>TEACHER-III</v>
      </c>
      <c r="E13" s="400" t="str">
        <f>IF(MAX('Format 1A'!$A$9:$A$32)&lt;$A13,"",VLOOKUP($A13,'Format 1A'!$A$9:$O$32,5,0))</f>
        <v>L-10</v>
      </c>
      <c r="F13" s="400">
        <f>IF(D13="","",VLOOKUP($A13,'Format 1A'!$A$9:$O$32,6,0))</f>
        <v>17</v>
      </c>
      <c r="G13" s="400">
        <f>IF(D13="","",VLOOKUP($A13,'Format 1A'!$A$9:$O$32,10,0))</f>
        <v>0</v>
      </c>
      <c r="H13" s="400">
        <f>IF(D13="","",VLOOKUP($A13,'Format 1A'!$A$9:$O$32,11,0))</f>
        <v>5</v>
      </c>
      <c r="I13" s="400">
        <f t="shared" si="0"/>
        <v>5</v>
      </c>
      <c r="J13" s="401">
        <f t="shared" si="1"/>
        <v>12</v>
      </c>
      <c r="K13" s="904"/>
    </row>
    <row r="14" spans="1:11" ht="27.75" customHeight="1">
      <c r="A14" s="249">
        <v>6</v>
      </c>
      <c r="B14" s="1067"/>
      <c r="C14" s="1070"/>
      <c r="D14" s="400" t="str">
        <f>IF(MAX('Format 1A'!$A$9:$A$32)&lt;$A14,"",VLOOKUP($A14,'Format 1A'!$A$9:$O$32,4,0))</f>
        <v>PEON</v>
      </c>
      <c r="E14" s="400" t="str">
        <f>IF(MAX('Format 1A'!$A$9:$A$32)&lt;$A14,"",VLOOKUP($A14,'Format 1A'!$A$9:$O$32,5,0))</f>
        <v>L-1</v>
      </c>
      <c r="F14" s="400">
        <f>IF(D14="","",VLOOKUP($A14,'Format 1A'!$A$9:$O$32,6,0))</f>
        <v>1</v>
      </c>
      <c r="G14" s="400">
        <f>IF(D14="","",VLOOKUP($A14,'Format 1A'!$A$9:$O$32,10,0))</f>
        <v>0</v>
      </c>
      <c r="H14" s="400">
        <f>IF(D14="","",VLOOKUP($A14,'Format 1A'!$A$9:$O$32,11,0))</f>
        <v>1</v>
      </c>
      <c r="I14" s="400">
        <f t="shared" si="0"/>
        <v>1</v>
      </c>
      <c r="J14" s="401">
        <f t="shared" si="1"/>
        <v>0</v>
      </c>
      <c r="K14" s="904"/>
    </row>
    <row r="15" spans="1:11" ht="27.75" customHeight="1">
      <c r="A15" s="249">
        <v>7</v>
      </c>
      <c r="B15" s="1067"/>
      <c r="C15" s="1070"/>
      <c r="D15" s="400" t="str">
        <f>IF(MAX('Format 1A'!$A$9:$A$32)&lt;$A15,"",VLOOKUP($A15,'Format 1A'!$A$9:$O$32,4,0))</f>
        <v>Sanvida Employee</v>
      </c>
      <c r="E15" s="400" t="str">
        <f>IF(MAX('Format 1A'!$A$9:$A$32)&lt;$A15,"",VLOOKUP($A15,'Format 1A'!$A$9:$O$32,5,0))</f>
        <v>-</v>
      </c>
      <c r="F15" s="400">
        <f>IF(D15="","",VLOOKUP($A15,'Format 1A'!$A$9:$O$32,6,0))</f>
        <v>2</v>
      </c>
      <c r="G15" s="400">
        <f>IF(D15="","",VLOOKUP($A15,'Format 1A'!$A$9:$O$32,10,0))</f>
        <v>0</v>
      </c>
      <c r="H15" s="400">
        <f>IF(D15="","",VLOOKUP($A15,'Format 1A'!$A$9:$O$32,11,0))</f>
        <v>2</v>
      </c>
      <c r="I15" s="400">
        <f t="shared" si="0"/>
        <v>2</v>
      </c>
      <c r="J15" s="401">
        <f t="shared" si="1"/>
        <v>0</v>
      </c>
      <c r="K15" s="904"/>
    </row>
    <row r="16" spans="1:11" s="216" customFormat="1" ht="27.75" customHeight="1">
      <c r="A16" s="249">
        <v>8</v>
      </c>
      <c r="B16" s="1067"/>
      <c r="C16" s="1070"/>
      <c r="D16" s="400" t="str">
        <f>IF(MAX('Format 1A'!$A$9:$A$32)&lt;$A16,"",VLOOKUP($A16,'Format 1A'!$A$9:$O$32,4,0))</f>
        <v/>
      </c>
      <c r="E16" s="400" t="str">
        <f>IF(MAX('Format 1A'!$A$9:$A$32)&lt;$A16,"",VLOOKUP($A16,'Format 1A'!$A$9:$O$32,5,0))</f>
        <v/>
      </c>
      <c r="F16" s="400" t="str">
        <f>IF(D16="","",VLOOKUP($A16,'Format 1A'!$A$9:$O$32,6,0))</f>
        <v/>
      </c>
      <c r="G16" s="400" t="str">
        <f>IF(D16="","",VLOOKUP($A16,'Format 1A'!$A$9:$O$32,10,0))</f>
        <v/>
      </c>
      <c r="H16" s="400" t="str">
        <f>IF(D16="","",VLOOKUP($A16,'Format 1A'!$A$9:$O$32,11,0))</f>
        <v/>
      </c>
      <c r="I16" s="400" t="str">
        <f t="shared" si="0"/>
        <v/>
      </c>
      <c r="J16" s="401" t="str">
        <f t="shared" si="1"/>
        <v/>
      </c>
      <c r="K16" s="904"/>
    </row>
    <row r="17" spans="1:11" s="216" customFormat="1" ht="27.75" customHeight="1">
      <c r="A17" s="249">
        <v>9</v>
      </c>
      <c r="B17" s="1067"/>
      <c r="C17" s="1070"/>
      <c r="D17" s="400" t="str">
        <f>IF(MAX('Format 1A'!$A$9:$A$32)&lt;$A17,"",VLOOKUP($A17,'Format 1A'!$A$9:$O$32,4,0))</f>
        <v/>
      </c>
      <c r="E17" s="400" t="str">
        <f>IF(MAX('Format 1A'!$A$9:$A$32)&lt;$A17,"",VLOOKUP($A17,'Format 1A'!$A$9:$O$32,5,0))</f>
        <v/>
      </c>
      <c r="F17" s="400" t="str">
        <f>IF(D17="","",VLOOKUP($A17,'Format 1A'!$A$9:$O$32,6,0))</f>
        <v/>
      </c>
      <c r="G17" s="400" t="str">
        <f>IF(D17="","",VLOOKUP($A17,'Format 1A'!$A$9:$O$32,10,0))</f>
        <v/>
      </c>
      <c r="H17" s="400" t="str">
        <f>IF(D17="","",VLOOKUP($A17,'Format 1A'!$A$9:$O$32,11,0))</f>
        <v/>
      </c>
      <c r="I17" s="400" t="str">
        <f t="shared" si="0"/>
        <v/>
      </c>
      <c r="J17" s="401" t="str">
        <f t="shared" si="1"/>
        <v/>
      </c>
      <c r="K17" s="904"/>
    </row>
    <row r="18" spans="1:11" s="216" customFormat="1" ht="27.75" customHeight="1">
      <c r="A18" s="249">
        <v>10</v>
      </c>
      <c r="B18" s="1068"/>
      <c r="C18" s="1071"/>
      <c r="D18" s="400" t="str">
        <f>IF(MAX('Format 1A'!$A$9:$A$32)&lt;$A18,"",VLOOKUP($A18,'Format 1A'!$A$9:$O$32,4,0))</f>
        <v/>
      </c>
      <c r="E18" s="400" t="str">
        <f>IF(MAX('Format 1A'!$A$9:$A$32)&lt;$A18,"",VLOOKUP($A18,'Format 1A'!$A$9:$O$32,5,0))</f>
        <v/>
      </c>
      <c r="F18" s="400" t="str">
        <f>IF(D18="","",VLOOKUP($A18,'Format 1A'!$A$9:$O$32,6,0))</f>
        <v/>
      </c>
      <c r="G18" s="400" t="str">
        <f>IF(D18="","",VLOOKUP($A18,'Format 1A'!$A$9:$O$32,10,0))</f>
        <v/>
      </c>
      <c r="H18" s="400" t="str">
        <f>IF(D18="","",VLOOKUP($A18,'Format 1A'!$A$9:$O$32,11,0))</f>
        <v/>
      </c>
      <c r="I18" s="400" t="str">
        <f t="shared" si="0"/>
        <v/>
      </c>
      <c r="J18" s="401" t="str">
        <f t="shared" si="1"/>
        <v/>
      </c>
      <c r="K18" s="904"/>
    </row>
    <row r="19" spans="1:11" ht="27.75" customHeight="1">
      <c r="A19" s="249"/>
      <c r="B19" s="1079" t="s">
        <v>417</v>
      </c>
      <c r="C19" s="1080"/>
      <c r="D19" s="1080"/>
      <c r="E19" s="1081"/>
      <c r="F19" s="357">
        <f>SUM(F9:F18)</f>
        <v>26</v>
      </c>
      <c r="G19" s="357">
        <f t="shared" ref="G19:J19" si="2">SUM(G9:G18)</f>
        <v>0</v>
      </c>
      <c r="H19" s="357">
        <f t="shared" si="2"/>
        <v>11</v>
      </c>
      <c r="I19" s="357">
        <f t="shared" si="2"/>
        <v>11</v>
      </c>
      <c r="J19" s="357">
        <f t="shared" si="2"/>
        <v>15</v>
      </c>
      <c r="K19" s="904"/>
    </row>
    <row r="20" spans="1:11" ht="18.75">
      <c r="A20" s="250"/>
      <c r="B20" s="250"/>
      <c r="C20" s="250"/>
      <c r="D20" s="250"/>
      <c r="E20" s="250"/>
      <c r="F20" s="250"/>
      <c r="G20" s="726"/>
      <c r="H20" s="726"/>
      <c r="I20" s="250"/>
      <c r="J20" s="250"/>
      <c r="K20" s="904"/>
    </row>
    <row r="21" spans="1:11" ht="18.75">
      <c r="A21" s="1082" t="s">
        <v>562</v>
      </c>
      <c r="B21" s="1082"/>
      <c r="C21" s="1082"/>
      <c r="D21" s="1082"/>
      <c r="E21" s="1082"/>
      <c r="F21" s="1082"/>
      <c r="G21" s="1082"/>
      <c r="H21" s="1082"/>
      <c r="I21" s="1082"/>
      <c r="J21" s="1082"/>
      <c r="K21" s="904"/>
    </row>
    <row r="22" spans="1:11" ht="18.75" customHeight="1">
      <c r="A22" s="1072"/>
      <c r="B22" s="1072"/>
      <c r="C22" s="1072"/>
      <c r="D22" s="1072"/>
      <c r="E22" s="1072"/>
      <c r="F22" s="1072"/>
      <c r="G22" s="726"/>
      <c r="H22" s="726"/>
      <c r="I22" s="1073" t="str">
        <f>CONCATENATE(Master!E2,"  ",Master!H2)</f>
        <v>ç/kkukpk;Z]  jkmekfo jk;eyok³k</v>
      </c>
      <c r="J22" s="1073"/>
      <c r="K22" s="904"/>
    </row>
    <row r="23" spans="1:11" ht="41.25" customHeight="1">
      <c r="A23" s="1072"/>
      <c r="B23" s="1072"/>
      <c r="C23" s="1072"/>
      <c r="D23" s="1072"/>
      <c r="E23" s="1072"/>
      <c r="F23" s="1072"/>
      <c r="G23" s="726"/>
      <c r="H23" s="726"/>
      <c r="I23" s="1073"/>
      <c r="J23" s="1073"/>
      <c r="K23" s="904"/>
    </row>
    <row r="24" spans="1:11" ht="18.75" hidden="1">
      <c r="A24" s="250"/>
      <c r="B24" s="250"/>
      <c r="C24" s="251"/>
      <c r="D24" s="250"/>
      <c r="E24" s="250"/>
      <c r="F24" s="250"/>
      <c r="G24" s="726"/>
      <c r="H24" s="726"/>
      <c r="I24" s="250"/>
      <c r="J24" s="402"/>
    </row>
    <row r="25" spans="1:11" ht="18.75" hidden="1">
      <c r="A25" s="250"/>
      <c r="B25" s="250"/>
      <c r="C25" s="251"/>
      <c r="D25" s="250"/>
      <c r="E25" s="252"/>
      <c r="F25" s="250"/>
      <c r="G25" s="726"/>
      <c r="H25" s="726"/>
      <c r="I25" s="250"/>
      <c r="J25" s="402"/>
    </row>
  </sheetData>
  <sheetProtection password="E8FA" sheet="1" objects="1" scenarios="1" formatColumns="0" formatRows="0"/>
  <mergeCells count="23">
    <mergeCell ref="C5:C7"/>
    <mergeCell ref="D5:D7"/>
    <mergeCell ref="E5:E7"/>
    <mergeCell ref="G5:I5"/>
    <mergeCell ref="G6:G7"/>
    <mergeCell ref="H6:H7"/>
    <mergeCell ref="I6:I7"/>
    <mergeCell ref="K1:K23"/>
    <mergeCell ref="B9:B18"/>
    <mergeCell ref="C9:C18"/>
    <mergeCell ref="A22:F23"/>
    <mergeCell ref="I22:J23"/>
    <mergeCell ref="A1:J1"/>
    <mergeCell ref="A2:J2"/>
    <mergeCell ref="A3:C3"/>
    <mergeCell ref="D3:I3"/>
    <mergeCell ref="A4:J4"/>
    <mergeCell ref="B19:E19"/>
    <mergeCell ref="A21:J21"/>
    <mergeCell ref="F5:F7"/>
    <mergeCell ref="J5:J7"/>
    <mergeCell ref="A5:A7"/>
    <mergeCell ref="B5:B7"/>
  </mergeCells>
  <pageMargins left="0.55000000000000004" right="0.33" top="0.42"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tabColor rgb="FF00B0F0"/>
  </sheetPr>
  <dimension ref="A1:XFC748"/>
  <sheetViews>
    <sheetView topLeftCell="C1" zoomScale="85" zoomScaleNormal="85" workbookViewId="0">
      <selection activeCell="N222" sqref="N222"/>
    </sheetView>
  </sheetViews>
  <sheetFormatPr defaultColWidth="0" defaultRowHeight="15" zeroHeight="1"/>
  <cols>
    <col min="1" max="1" width="6.7109375" style="584" hidden="1" customWidth="1"/>
    <col min="2" max="2" width="6.42578125" style="701" hidden="1" customWidth="1"/>
    <col min="3" max="3" width="5.28515625" style="595" customWidth="1"/>
    <col min="4" max="4" width="23.85546875" style="595" customWidth="1"/>
    <col min="5" max="5" width="19.5703125" style="595" customWidth="1"/>
    <col min="6" max="6" width="9.85546875" style="595" customWidth="1"/>
    <col min="7" max="7" width="18" style="595" customWidth="1"/>
    <col min="8" max="8" width="12.28515625" style="595" customWidth="1"/>
    <col min="9" max="9" width="10.5703125" style="595" customWidth="1"/>
    <col min="10" max="10" width="8.85546875" style="595" customWidth="1"/>
    <col min="11" max="11" width="14" style="594" customWidth="1"/>
    <col min="12" max="12" width="7.85546875" style="595" customWidth="1"/>
    <col min="13" max="14" width="14" style="595" customWidth="1"/>
    <col min="15" max="15" width="12.85546875" style="595" customWidth="1"/>
    <col min="16" max="19" width="12.85546875" style="595" hidden="1" customWidth="1"/>
    <col min="20" max="20" width="12.85546875" style="589" hidden="1" customWidth="1"/>
    <col min="21" max="21" width="12.85546875" style="595" hidden="1" customWidth="1"/>
    <col min="22" max="31" width="12.85546875" style="584" hidden="1" customWidth="1"/>
    <col min="32" max="32" width="12.85546875" style="589" hidden="1" customWidth="1"/>
    <col min="33" max="74" width="12.85546875" style="584" hidden="1" customWidth="1"/>
    <col min="75" max="76" width="12.85546875" style="591" hidden="1" customWidth="1"/>
    <col min="77" max="79" width="12.85546875" style="589" hidden="1" customWidth="1"/>
    <col min="80" max="80" width="3.5703125" style="589" customWidth="1"/>
    <col min="81" max="103" width="12.85546875" style="589" hidden="1"/>
    <col min="104" max="16383" width="12.85546875" style="584" hidden="1"/>
    <col min="16384" max="16384" width="6.7109375" style="584" hidden="1"/>
  </cols>
  <sheetData>
    <row r="1" spans="1:103" ht="17.25" customHeight="1">
      <c r="B1" s="585"/>
      <c r="C1" s="586"/>
      <c r="D1" s="586"/>
      <c r="E1" s="586"/>
      <c r="F1" s="586"/>
      <c r="G1" s="586"/>
      <c r="H1" s="586"/>
      <c r="I1" s="586"/>
      <c r="J1" s="586"/>
      <c r="K1" s="587"/>
      <c r="L1" s="586"/>
      <c r="M1" s="1128">
        <f>Summary!$C$1</f>
        <v>12345</v>
      </c>
      <c r="N1" s="1128"/>
      <c r="O1" s="1128"/>
      <c r="P1" s="588"/>
      <c r="Q1" s="588"/>
      <c r="R1" s="588"/>
      <c r="S1" s="588"/>
      <c r="U1" s="590"/>
      <c r="AA1" s="584" t="s">
        <v>56</v>
      </c>
      <c r="CB1" s="1097"/>
    </row>
    <row r="2" spans="1:103" ht="20.25" customHeight="1">
      <c r="B2" s="1129" t="str">
        <f>'Cover Page'!A1</f>
        <v>ç/kkukpk;Z] jkmekfo jk;eyok³k ¼vkWfQl vkbZ-Mh- la[;k %&amp;12345½</v>
      </c>
      <c r="C2" s="1129"/>
      <c r="D2" s="1129"/>
      <c r="E2" s="1129"/>
      <c r="F2" s="1129"/>
      <c r="G2" s="1129"/>
      <c r="H2" s="1129"/>
      <c r="I2" s="1129"/>
      <c r="J2" s="1129"/>
      <c r="K2" s="1129"/>
      <c r="L2" s="1129"/>
      <c r="M2" s="1129"/>
      <c r="N2" s="1129"/>
      <c r="O2" s="1129"/>
      <c r="P2" s="553"/>
      <c r="Q2" s="553"/>
      <c r="R2" s="553"/>
      <c r="S2" s="553"/>
      <c r="U2" s="592"/>
      <c r="AA2" s="584" t="s">
        <v>59</v>
      </c>
      <c r="CB2" s="1097"/>
    </row>
    <row r="3" spans="1:103" ht="17.100000000000001" customHeight="1">
      <c r="B3" s="1127" t="s">
        <v>116</v>
      </c>
      <c r="C3" s="1127"/>
      <c r="D3" s="1127"/>
      <c r="E3" s="1127"/>
      <c r="F3" s="1127"/>
      <c r="G3" s="1127"/>
      <c r="H3" s="1127"/>
      <c r="I3" s="1127"/>
      <c r="J3" s="1127"/>
      <c r="K3" s="1127"/>
      <c r="L3" s="1127"/>
      <c r="M3" s="1127"/>
      <c r="N3" s="1127"/>
      <c r="O3" s="1127"/>
      <c r="P3" s="554"/>
      <c r="Q3" s="554"/>
      <c r="R3" s="554"/>
      <c r="S3" s="554"/>
      <c r="U3" s="593"/>
      <c r="V3" s="594"/>
      <c r="W3" s="594"/>
      <c r="X3" s="594"/>
      <c r="Y3" s="594"/>
      <c r="Z3" s="594"/>
      <c r="AA3" s="595" t="s">
        <v>314</v>
      </c>
      <c r="AB3" s="595"/>
      <c r="AC3" s="595"/>
      <c r="AD3" s="595"/>
      <c r="AE3" s="595"/>
      <c r="AG3" s="595"/>
      <c r="AH3" s="595"/>
      <c r="AI3" s="595"/>
      <c r="AJ3" s="595"/>
      <c r="AK3" s="595"/>
      <c r="AL3" s="595"/>
      <c r="AM3" s="595"/>
      <c r="AN3" s="595"/>
      <c r="AO3" s="595"/>
      <c r="AP3" s="595"/>
      <c r="AQ3" s="595"/>
      <c r="AR3" s="595"/>
      <c r="AS3" s="595"/>
      <c r="AT3" s="595"/>
      <c r="AU3" s="595"/>
      <c r="AV3" s="595"/>
      <c r="AW3" s="595"/>
      <c r="AX3" s="595"/>
      <c r="AY3" s="595"/>
      <c r="AZ3" s="595"/>
      <c r="BA3" s="595"/>
      <c r="BB3" s="595"/>
      <c r="BC3" s="595"/>
      <c r="BD3" s="595"/>
      <c r="BE3" s="595"/>
      <c r="BF3" s="595"/>
      <c r="BG3" s="595"/>
      <c r="BH3" s="595"/>
      <c r="BI3" s="595"/>
      <c r="BJ3" s="595"/>
      <c r="BK3" s="595"/>
      <c r="BL3" s="595"/>
      <c r="BM3" s="595"/>
      <c r="BN3" s="595"/>
      <c r="BO3" s="595"/>
      <c r="BP3" s="595"/>
      <c r="BQ3" s="595"/>
      <c r="BR3" s="595"/>
      <c r="BS3" s="595"/>
      <c r="BT3" s="595"/>
      <c r="BU3" s="595"/>
      <c r="BV3" s="595"/>
      <c r="CB3" s="1097"/>
    </row>
    <row r="4" spans="1:103" ht="17.100000000000001" customHeight="1">
      <c r="B4" s="1127" t="s">
        <v>117</v>
      </c>
      <c r="C4" s="1127"/>
      <c r="D4" s="1127"/>
      <c r="E4" s="1127"/>
      <c r="F4" s="1127"/>
      <c r="G4" s="1127"/>
      <c r="H4" s="1127"/>
      <c r="I4" s="1127"/>
      <c r="J4" s="1127"/>
      <c r="K4" s="1127"/>
      <c r="L4" s="1127"/>
      <c r="M4" s="1127"/>
      <c r="N4" s="1127"/>
      <c r="O4" s="1127"/>
      <c r="P4" s="554"/>
      <c r="Q4" s="554"/>
      <c r="R4" s="554"/>
      <c r="S4" s="554"/>
      <c r="U4" s="596"/>
      <c r="V4" s="594"/>
      <c r="W4" s="594"/>
      <c r="X4" s="594"/>
      <c r="Y4" s="594"/>
      <c r="Z4" s="594"/>
      <c r="AA4" s="589" t="s">
        <v>315</v>
      </c>
      <c r="AB4" s="589"/>
      <c r="AC4" s="589"/>
      <c r="AD4" s="589"/>
      <c r="AE4" s="589"/>
      <c r="AG4" s="595"/>
      <c r="AH4" s="595"/>
      <c r="AI4" s="595"/>
      <c r="AJ4" s="595"/>
      <c r="AK4" s="595"/>
      <c r="AL4" s="595"/>
      <c r="AM4" s="595"/>
      <c r="AN4" s="595"/>
      <c r="AO4" s="595"/>
      <c r="AP4" s="595"/>
      <c r="AQ4" s="595"/>
      <c r="AR4" s="595"/>
      <c r="AS4" s="595"/>
      <c r="AT4" s="595"/>
      <c r="AU4" s="595"/>
      <c r="AV4" s="595"/>
      <c r="AW4" s="595"/>
      <c r="AX4" s="595"/>
      <c r="AY4" s="595"/>
      <c r="AZ4" s="595"/>
      <c r="BA4" s="595"/>
      <c r="BB4" s="595"/>
      <c r="BC4" s="595"/>
      <c r="BD4" s="595"/>
      <c r="BE4" s="595"/>
      <c r="BF4" s="595"/>
      <c r="BG4" s="595"/>
      <c r="BH4" s="595"/>
      <c r="BI4" s="595"/>
      <c r="BJ4" s="595"/>
      <c r="BK4" s="595"/>
      <c r="BL4" s="595"/>
      <c r="BM4" s="595"/>
      <c r="BN4" s="595"/>
      <c r="BO4" s="595"/>
      <c r="BP4" s="595"/>
      <c r="BQ4" s="595"/>
      <c r="BR4" s="595"/>
      <c r="BS4" s="595"/>
      <c r="BT4" s="595"/>
      <c r="BU4" s="595"/>
      <c r="BV4" s="595"/>
      <c r="CB4" s="1097"/>
    </row>
    <row r="5" spans="1:103" ht="17.100000000000001" customHeight="1">
      <c r="B5" s="1127" t="s">
        <v>118</v>
      </c>
      <c r="C5" s="1127"/>
      <c r="D5" s="1127"/>
      <c r="E5" s="1127"/>
      <c r="F5" s="1127"/>
      <c r="G5" s="1127"/>
      <c r="H5" s="1127"/>
      <c r="I5" s="1127"/>
      <c r="J5" s="1127"/>
      <c r="K5" s="1127"/>
      <c r="L5" s="1127"/>
      <c r="M5" s="1127"/>
      <c r="N5" s="1127"/>
      <c r="O5" s="1127"/>
      <c r="P5" s="554"/>
      <c r="Q5" s="554"/>
      <c r="R5" s="554"/>
      <c r="S5" s="554"/>
      <c r="U5" s="596"/>
      <c r="V5" s="594"/>
      <c r="W5" s="594"/>
      <c r="X5" s="594"/>
      <c r="Y5" s="594"/>
      <c r="Z5" s="594"/>
      <c r="AA5" s="589" t="s">
        <v>317</v>
      </c>
      <c r="AB5" s="589"/>
      <c r="AC5" s="589"/>
      <c r="AD5" s="589"/>
      <c r="AE5" s="589"/>
      <c r="AG5" s="595"/>
      <c r="AH5" s="595"/>
      <c r="AI5" s="595"/>
      <c r="AJ5" s="595"/>
      <c r="AK5" s="595"/>
      <c r="AL5" s="595"/>
      <c r="AM5" s="595"/>
      <c r="AN5" s="595"/>
      <c r="AO5" s="595"/>
      <c r="AP5" s="595"/>
      <c r="AQ5" s="595"/>
      <c r="AR5" s="595"/>
      <c r="AS5" s="595"/>
      <c r="AT5" s="595"/>
      <c r="AU5" s="595"/>
      <c r="AV5" s="595"/>
      <c r="AW5" s="595"/>
      <c r="AX5" s="595"/>
      <c r="AY5" s="595"/>
      <c r="AZ5" s="595"/>
      <c r="BA5" s="595"/>
      <c r="BB5" s="595"/>
      <c r="BC5" s="595"/>
      <c r="BD5" s="595"/>
      <c r="BE5" s="595"/>
      <c r="BF5" s="595"/>
      <c r="BG5" s="595"/>
      <c r="BH5" s="595"/>
      <c r="BI5" s="595"/>
      <c r="BJ5" s="595"/>
      <c r="BK5" s="595"/>
      <c r="BL5" s="595"/>
      <c r="BM5" s="595"/>
      <c r="BN5" s="595"/>
      <c r="BO5" s="595"/>
      <c r="BP5" s="595"/>
      <c r="BQ5" s="595"/>
      <c r="BR5" s="595"/>
      <c r="BS5" s="595"/>
      <c r="BT5" s="595"/>
      <c r="BU5" s="595"/>
      <c r="BV5" s="595"/>
      <c r="CB5" s="1097"/>
    </row>
    <row r="6" spans="1:103" ht="17.100000000000001" customHeight="1">
      <c r="B6" s="1127" t="s">
        <v>119</v>
      </c>
      <c r="C6" s="1127"/>
      <c r="D6" s="1127"/>
      <c r="E6" s="1127"/>
      <c r="F6" s="1127"/>
      <c r="G6" s="1127"/>
      <c r="H6" s="1127"/>
      <c r="I6" s="1127"/>
      <c r="J6" s="1127"/>
      <c r="K6" s="1127"/>
      <c r="L6" s="1127"/>
      <c r="M6" s="1127"/>
      <c r="N6" s="1127"/>
      <c r="O6" s="1127"/>
      <c r="P6" s="554"/>
      <c r="Q6" s="554"/>
      <c r="R6" s="554"/>
      <c r="S6" s="554"/>
      <c r="U6" s="596"/>
      <c r="V6" s="594"/>
      <c r="W6" s="594"/>
      <c r="X6" s="594"/>
      <c r="Y6" s="594"/>
      <c r="Z6" s="594"/>
      <c r="AA6" s="589" t="s">
        <v>316</v>
      </c>
      <c r="AB6" s="589"/>
      <c r="AC6" s="589"/>
      <c r="AD6" s="589"/>
      <c r="AE6" s="589"/>
      <c r="AG6" s="595"/>
      <c r="AH6" s="595"/>
      <c r="AI6" s="595"/>
      <c r="AJ6" s="595"/>
      <c r="AK6" s="595"/>
      <c r="AL6" s="595"/>
      <c r="AM6" s="595"/>
      <c r="AN6" s="595"/>
      <c r="AO6" s="595"/>
      <c r="AP6" s="595"/>
      <c r="AQ6" s="595"/>
      <c r="AR6" s="595"/>
      <c r="AS6" s="595"/>
      <c r="AT6" s="595"/>
      <c r="AU6" s="595"/>
      <c r="AV6" s="595"/>
      <c r="AW6" s="595"/>
      <c r="AX6" s="595"/>
      <c r="AY6" s="595"/>
      <c r="AZ6" s="595"/>
      <c r="BA6" s="595"/>
      <c r="BB6" s="595"/>
      <c r="BC6" s="595"/>
      <c r="BD6" s="595"/>
      <c r="BE6" s="595"/>
      <c r="BF6" s="595"/>
      <c r="BG6" s="595"/>
      <c r="BH6" s="595"/>
      <c r="BI6" s="595"/>
      <c r="BJ6" s="595"/>
      <c r="BK6" s="595"/>
      <c r="BL6" s="595"/>
      <c r="BM6" s="595"/>
      <c r="BN6" s="595"/>
      <c r="BO6" s="595"/>
      <c r="BP6" s="595"/>
      <c r="BQ6" s="595"/>
      <c r="BR6" s="595"/>
      <c r="BS6" s="595"/>
      <c r="BT6" s="595"/>
      <c r="BU6" s="595"/>
      <c r="BV6" s="595"/>
      <c r="CB6" s="1097"/>
    </row>
    <row r="7" spans="1:103" ht="7.5" customHeight="1">
      <c r="B7" s="1100" t="str">
        <f>Summary!$A$5</f>
        <v>BUDGET HEAD : 2202 -सामान्य शिक्षा-02-109 -राजकीय माध्यमिक विद्यालय-07 -राष्ट्रीय माध्यमिक शिक्षा अभियान-01 -माध्यमिक शिक्षा अभियान- सामान्य व्यय (S.F. + C.A.)</v>
      </c>
      <c r="C7" s="1100"/>
      <c r="D7" s="1100"/>
      <c r="E7" s="1100"/>
      <c r="F7" s="1100"/>
      <c r="G7" s="1100"/>
      <c r="H7" s="1100"/>
      <c r="I7" s="1100"/>
      <c r="J7" s="1100"/>
      <c r="K7" s="1100"/>
      <c r="L7" s="1100"/>
      <c r="M7" s="1100"/>
      <c r="N7" s="1100"/>
      <c r="O7" s="1102" t="s">
        <v>120</v>
      </c>
      <c r="P7" s="597"/>
      <c r="Q7" s="597"/>
      <c r="R7" s="597"/>
      <c r="S7" s="597"/>
      <c r="U7" s="593"/>
      <c r="V7" s="594"/>
      <c r="W7" s="594"/>
      <c r="X7" s="594"/>
      <c r="Y7" s="594"/>
      <c r="Z7" s="594"/>
      <c r="AA7" s="595"/>
      <c r="AB7" s="595"/>
      <c r="AC7" s="595"/>
      <c r="AD7" s="595"/>
      <c r="AE7" s="595"/>
      <c r="AG7" s="595"/>
      <c r="AH7" s="595"/>
      <c r="AI7" s="595"/>
      <c r="AJ7" s="595"/>
      <c r="AK7" s="595"/>
      <c r="AL7" s="595"/>
      <c r="AM7" s="595"/>
      <c r="AN7" s="595"/>
      <c r="AO7" s="595"/>
      <c r="AP7" s="595"/>
      <c r="AQ7" s="595"/>
      <c r="AR7" s="595"/>
      <c r="AS7" s="595"/>
      <c r="AT7" s="595"/>
      <c r="AU7" s="595"/>
      <c r="AV7" s="595"/>
      <c r="AW7" s="595"/>
      <c r="AX7" s="595"/>
      <c r="AY7" s="595"/>
      <c r="AZ7" s="595"/>
      <c r="BA7" s="595"/>
      <c r="BB7" s="595"/>
      <c r="BC7" s="595"/>
      <c r="BD7" s="595"/>
      <c r="BE7" s="595"/>
      <c r="BF7" s="595"/>
      <c r="BG7" s="595"/>
      <c r="BH7" s="595"/>
      <c r="BI7" s="595"/>
      <c r="BJ7" s="595"/>
      <c r="BK7" s="595"/>
      <c r="BL7" s="595"/>
      <c r="BM7" s="595"/>
      <c r="BN7" s="595"/>
      <c r="BO7" s="595"/>
      <c r="BP7" s="595"/>
      <c r="BQ7" s="595"/>
      <c r="BR7" s="595"/>
      <c r="BS7" s="595"/>
      <c r="BT7" s="595"/>
      <c r="BU7" s="595"/>
      <c r="BV7" s="595"/>
      <c r="CB7" s="1097"/>
    </row>
    <row r="8" spans="1:103" ht="12.75" customHeight="1">
      <c r="B8" s="1101"/>
      <c r="C8" s="1101"/>
      <c r="D8" s="1101"/>
      <c r="E8" s="1101"/>
      <c r="F8" s="1101"/>
      <c r="G8" s="1101"/>
      <c r="H8" s="1101"/>
      <c r="I8" s="1101"/>
      <c r="J8" s="1101"/>
      <c r="K8" s="1101"/>
      <c r="L8" s="1101"/>
      <c r="M8" s="1101"/>
      <c r="N8" s="1101"/>
      <c r="O8" s="1103"/>
      <c r="P8" s="598"/>
      <c r="Q8" s="598"/>
      <c r="R8" s="598"/>
      <c r="S8" s="598"/>
      <c r="U8" s="599"/>
      <c r="V8" s="594"/>
      <c r="W8" s="594"/>
      <c r="X8" s="594"/>
      <c r="Y8" s="594"/>
      <c r="Z8" s="594"/>
      <c r="AA8" s="595"/>
      <c r="AB8" s="595"/>
      <c r="AC8" s="595"/>
      <c r="AD8" s="595"/>
      <c r="AE8" s="595"/>
      <c r="AG8" s="595"/>
      <c r="AH8" s="595"/>
      <c r="AI8" s="595"/>
      <c r="AJ8" s="595"/>
      <c r="AK8" s="595"/>
      <c r="AL8" s="595"/>
      <c r="AM8" s="595"/>
      <c r="AN8" s="595"/>
      <c r="AO8" s="595"/>
      <c r="AP8" s="595"/>
      <c r="AQ8" s="595"/>
      <c r="AR8" s="595"/>
      <c r="AS8" s="595"/>
      <c r="AT8" s="595"/>
      <c r="AU8" s="595"/>
      <c r="AV8" s="595"/>
      <c r="AW8" s="595"/>
      <c r="AX8" s="595"/>
      <c r="AY8" s="595"/>
      <c r="AZ8" s="595"/>
      <c r="BA8" s="595"/>
      <c r="BB8" s="595"/>
      <c r="BC8" s="595"/>
      <c r="BD8" s="595"/>
      <c r="BE8" s="595"/>
      <c r="BF8" s="595"/>
      <c r="BG8" s="595"/>
      <c r="BH8" s="595"/>
      <c r="BI8" s="595"/>
      <c r="BJ8" s="595"/>
      <c r="BK8" s="595"/>
      <c r="BL8" s="595"/>
      <c r="BM8" s="595"/>
      <c r="BN8" s="595"/>
      <c r="BO8" s="595"/>
      <c r="BP8" s="595"/>
      <c r="BQ8" s="595"/>
      <c r="BR8" s="595"/>
      <c r="BS8" s="595"/>
      <c r="BT8" s="595"/>
      <c r="BU8" s="595"/>
      <c r="BV8" s="595"/>
      <c r="CB8" s="1097"/>
    </row>
    <row r="9" spans="1:103" ht="25.5" customHeight="1">
      <c r="B9" s="1108" t="s">
        <v>121</v>
      </c>
      <c r="C9" s="1108" t="s">
        <v>122</v>
      </c>
      <c r="D9" s="1108" t="s">
        <v>123</v>
      </c>
      <c r="E9" s="1108" t="s">
        <v>124</v>
      </c>
      <c r="F9" s="1108" t="s">
        <v>125</v>
      </c>
      <c r="G9" s="1108" t="s">
        <v>64</v>
      </c>
      <c r="H9" s="600"/>
      <c r="I9" s="1123" t="s">
        <v>126</v>
      </c>
      <c r="J9" s="1123" t="s">
        <v>127</v>
      </c>
      <c r="K9" s="1125" t="s">
        <v>128</v>
      </c>
      <c r="L9" s="1126"/>
      <c r="M9" s="1123" t="s">
        <v>129</v>
      </c>
      <c r="N9" s="1106" t="s">
        <v>130</v>
      </c>
      <c r="O9" s="1108" t="s">
        <v>131</v>
      </c>
      <c r="P9" s="601"/>
      <c r="Q9" s="601"/>
      <c r="R9" s="601"/>
      <c r="S9" s="601"/>
      <c r="T9" s="602"/>
      <c r="U9" s="1119" t="s">
        <v>132</v>
      </c>
      <c r="V9" s="1121" t="s">
        <v>133</v>
      </c>
      <c r="W9" s="1121" t="s">
        <v>134</v>
      </c>
      <c r="X9" s="1119" t="s">
        <v>135</v>
      </c>
      <c r="Y9" s="1119" t="s">
        <v>136</v>
      </c>
      <c r="Z9" s="1114" t="s">
        <v>137</v>
      </c>
      <c r="AA9" s="1115"/>
      <c r="AB9" s="1114" t="s">
        <v>138</v>
      </c>
      <c r="AC9" s="1115"/>
      <c r="AD9" s="1114" t="s">
        <v>139</v>
      </c>
      <c r="AE9" s="1115"/>
      <c r="AF9" s="603"/>
      <c r="AG9" s="604" t="s">
        <v>140</v>
      </c>
      <c r="AH9" s="605"/>
      <c r="AI9" s="605"/>
      <c r="AJ9" s="605"/>
      <c r="AK9" s="605"/>
      <c r="AL9" s="605"/>
      <c r="AM9" s="605"/>
      <c r="AN9" s="605"/>
      <c r="AO9" s="605"/>
      <c r="AP9" s="605"/>
      <c r="AQ9" s="605"/>
      <c r="AR9" s="605"/>
      <c r="AS9" s="605"/>
      <c r="AT9" s="605"/>
      <c r="AU9" s="605"/>
      <c r="AV9" s="605"/>
      <c r="AW9" s="605"/>
      <c r="AX9" s="605"/>
      <c r="AY9" s="604" t="s">
        <v>141</v>
      </c>
      <c r="AZ9" s="605"/>
      <c r="BA9" s="605"/>
      <c r="BB9" s="605"/>
      <c r="BC9" s="605"/>
      <c r="BD9" s="605"/>
      <c r="BE9" s="605"/>
      <c r="BF9" s="605"/>
      <c r="BG9" s="605"/>
      <c r="BH9" s="605"/>
      <c r="BI9" s="605"/>
      <c r="BJ9" s="605"/>
      <c r="BK9" s="605"/>
      <c r="BL9" s="605"/>
      <c r="BM9" s="605"/>
      <c r="BN9" s="605"/>
      <c r="BO9" s="605"/>
      <c r="BP9" s="605"/>
      <c r="BQ9" s="606"/>
      <c r="BR9" s="606"/>
      <c r="BS9" s="606"/>
      <c r="BT9" s="606"/>
      <c r="BU9" s="606"/>
      <c r="BV9" s="607"/>
      <c r="BW9" s="603"/>
      <c r="BX9" s="603"/>
      <c r="BY9" s="603"/>
      <c r="BZ9" s="603"/>
      <c r="CB9" s="1097"/>
    </row>
    <row r="10" spans="1:103" ht="33.75" customHeight="1">
      <c r="B10" s="1109"/>
      <c r="C10" s="1109"/>
      <c r="D10" s="1109"/>
      <c r="E10" s="1109"/>
      <c r="F10" s="1110"/>
      <c r="G10" s="1109"/>
      <c r="H10" s="608" t="s">
        <v>142</v>
      </c>
      <c r="I10" s="1124"/>
      <c r="J10" s="1124"/>
      <c r="K10" s="608" t="s">
        <v>143</v>
      </c>
      <c r="L10" s="608" t="s">
        <v>144</v>
      </c>
      <c r="M10" s="1124"/>
      <c r="N10" s="1107"/>
      <c r="O10" s="1109"/>
      <c r="P10" s="609"/>
      <c r="Q10" s="609"/>
      <c r="R10" s="609"/>
      <c r="S10" s="609"/>
      <c r="T10" s="610"/>
      <c r="U10" s="1120"/>
      <c r="V10" s="1122"/>
      <c r="W10" s="1122"/>
      <c r="X10" s="1120"/>
      <c r="Y10" s="1120"/>
      <c r="Z10" s="611" t="s">
        <v>55</v>
      </c>
      <c r="AA10" s="611" t="s">
        <v>145</v>
      </c>
      <c r="AB10" s="611" t="s">
        <v>55</v>
      </c>
      <c r="AC10" s="611" t="s">
        <v>145</v>
      </c>
      <c r="AD10" s="611" t="s">
        <v>55</v>
      </c>
      <c r="AE10" s="611" t="s">
        <v>145</v>
      </c>
      <c r="AF10" s="612" t="s">
        <v>146</v>
      </c>
      <c r="AG10" s="612" t="s">
        <v>147</v>
      </c>
      <c r="AH10" s="613" t="s">
        <v>148</v>
      </c>
      <c r="AI10" s="612" t="s">
        <v>149</v>
      </c>
      <c r="AJ10" s="613" t="s">
        <v>150</v>
      </c>
      <c r="AK10" s="614">
        <f>G217</f>
        <v>0.42</v>
      </c>
      <c r="AL10" s="615">
        <v>0</v>
      </c>
      <c r="AM10" s="616" t="s">
        <v>151</v>
      </c>
      <c r="AN10" s="617">
        <v>0.1</v>
      </c>
      <c r="AO10" s="616" t="s">
        <v>152</v>
      </c>
      <c r="AP10" s="618" t="s">
        <v>153</v>
      </c>
      <c r="AQ10" s="616" t="s">
        <v>154</v>
      </c>
      <c r="AR10" s="616" t="s">
        <v>155</v>
      </c>
      <c r="AS10" s="616" t="s">
        <v>156</v>
      </c>
      <c r="AT10" s="616" t="s">
        <v>157</v>
      </c>
      <c r="AU10" s="616" t="s">
        <v>158</v>
      </c>
      <c r="AV10" s="616" t="s">
        <v>159</v>
      </c>
      <c r="AW10" s="616" t="s">
        <v>160</v>
      </c>
      <c r="AX10" s="616" t="s">
        <v>161</v>
      </c>
      <c r="AY10" s="612" t="s">
        <v>147</v>
      </c>
      <c r="AZ10" s="613" t="s">
        <v>148</v>
      </c>
      <c r="BA10" s="612" t="s">
        <v>149</v>
      </c>
      <c r="BB10" s="613" t="s">
        <v>150</v>
      </c>
      <c r="BC10" s="614">
        <f>AK10</f>
        <v>0.42</v>
      </c>
      <c r="BD10" s="615">
        <f>E218</f>
        <v>0.04</v>
      </c>
      <c r="BE10" s="616" t="s">
        <v>151</v>
      </c>
      <c r="BF10" s="617">
        <v>0.08</v>
      </c>
      <c r="BG10" s="616" t="s">
        <v>152</v>
      </c>
      <c r="BH10" s="618" t="s">
        <v>153</v>
      </c>
      <c r="BI10" s="616" t="s">
        <v>154</v>
      </c>
      <c r="BJ10" s="616" t="s">
        <v>155</v>
      </c>
      <c r="BK10" s="616" t="s">
        <v>156</v>
      </c>
      <c r="BL10" s="616" t="s">
        <v>157</v>
      </c>
      <c r="BM10" s="616" t="s">
        <v>158</v>
      </c>
      <c r="BN10" s="616" t="s">
        <v>159</v>
      </c>
      <c r="BO10" s="616" t="s">
        <v>160</v>
      </c>
      <c r="BP10" s="616" t="s">
        <v>162</v>
      </c>
      <c r="BQ10" s="619" t="s">
        <v>163</v>
      </c>
      <c r="BR10" s="619" t="s">
        <v>164</v>
      </c>
      <c r="BS10" s="619" t="s">
        <v>165</v>
      </c>
      <c r="BT10" s="619" t="s">
        <v>166</v>
      </c>
      <c r="BU10" s="619" t="s">
        <v>167</v>
      </c>
      <c r="BV10" s="619" t="s">
        <v>168</v>
      </c>
      <c r="BW10" s="619" t="s">
        <v>169</v>
      </c>
      <c r="BX10" s="619" t="s">
        <v>170</v>
      </c>
      <c r="BY10" s="619" t="s">
        <v>171</v>
      </c>
      <c r="BZ10" s="619" t="s">
        <v>172</v>
      </c>
      <c r="CB10" s="1097"/>
    </row>
    <row r="11" spans="1:103" s="620" customFormat="1" ht="12" customHeight="1">
      <c r="B11" s="621">
        <v>1</v>
      </c>
      <c r="C11" s="621">
        <v>1</v>
      </c>
      <c r="D11" s="621">
        <v>2</v>
      </c>
      <c r="E11" s="621">
        <v>3</v>
      </c>
      <c r="F11" s="621">
        <v>4</v>
      </c>
      <c r="G11" s="621">
        <v>5</v>
      </c>
      <c r="H11" s="621">
        <v>6</v>
      </c>
      <c r="I11" s="621">
        <v>7</v>
      </c>
      <c r="J11" s="621">
        <v>8</v>
      </c>
      <c r="K11" s="621">
        <v>9</v>
      </c>
      <c r="L11" s="621">
        <v>10</v>
      </c>
      <c r="M11" s="621">
        <v>11</v>
      </c>
      <c r="N11" s="621">
        <v>12</v>
      </c>
      <c r="O11" s="621">
        <v>13</v>
      </c>
      <c r="P11" s="621"/>
      <c r="Q11" s="621"/>
      <c r="R11" s="621"/>
      <c r="S11" s="621"/>
      <c r="T11" s="622"/>
      <c r="U11" s="622"/>
      <c r="V11" s="612">
        <v>15</v>
      </c>
      <c r="W11" s="612">
        <v>16</v>
      </c>
      <c r="X11" s="612">
        <v>18</v>
      </c>
      <c r="Y11" s="612">
        <v>19</v>
      </c>
      <c r="Z11" s="623">
        <v>25</v>
      </c>
      <c r="AA11" s="623">
        <v>26</v>
      </c>
      <c r="AB11" s="623">
        <v>27</v>
      </c>
      <c r="AC11" s="623">
        <v>28</v>
      </c>
      <c r="AD11" s="623">
        <v>27</v>
      </c>
      <c r="AE11" s="623">
        <v>28</v>
      </c>
      <c r="AF11" s="603"/>
      <c r="AG11" s="623">
        <v>16</v>
      </c>
      <c r="AH11" s="623">
        <v>17</v>
      </c>
      <c r="AI11" s="623">
        <v>18</v>
      </c>
      <c r="AJ11" s="623">
        <v>19</v>
      </c>
      <c r="AK11" s="623">
        <v>20</v>
      </c>
      <c r="AL11" s="623">
        <v>21</v>
      </c>
      <c r="AM11" s="623">
        <v>22</v>
      </c>
      <c r="AN11" s="623">
        <v>23</v>
      </c>
      <c r="AO11" s="623">
        <v>24</v>
      </c>
      <c r="AP11" s="623">
        <v>25</v>
      </c>
      <c r="AQ11" s="623">
        <v>27</v>
      </c>
      <c r="AR11" s="623">
        <v>28</v>
      </c>
      <c r="AS11" s="623">
        <v>30</v>
      </c>
      <c r="AT11" s="623">
        <v>31</v>
      </c>
      <c r="AU11" s="623">
        <v>32</v>
      </c>
      <c r="AV11" s="623">
        <v>33</v>
      </c>
      <c r="AW11" s="623">
        <v>34</v>
      </c>
      <c r="AX11" s="623">
        <v>35</v>
      </c>
      <c r="AY11" s="623">
        <v>36</v>
      </c>
      <c r="AZ11" s="623">
        <v>37</v>
      </c>
      <c r="BA11" s="623">
        <v>38</v>
      </c>
      <c r="BB11" s="623">
        <v>39</v>
      </c>
      <c r="BC11" s="623">
        <v>40</v>
      </c>
      <c r="BD11" s="623">
        <v>41</v>
      </c>
      <c r="BE11" s="623">
        <v>42</v>
      </c>
      <c r="BF11" s="623">
        <v>43</v>
      </c>
      <c r="BG11" s="623">
        <v>44</v>
      </c>
      <c r="BH11" s="623">
        <v>45</v>
      </c>
      <c r="BI11" s="623">
        <v>47</v>
      </c>
      <c r="BJ11" s="623">
        <v>48</v>
      </c>
      <c r="BK11" s="623">
        <v>50</v>
      </c>
      <c r="BL11" s="623">
        <v>51</v>
      </c>
      <c r="BM11" s="623">
        <v>52</v>
      </c>
      <c r="BN11" s="623">
        <v>53</v>
      </c>
      <c r="BO11" s="623">
        <v>54</v>
      </c>
      <c r="BP11" s="623">
        <v>55</v>
      </c>
      <c r="BQ11" s="619">
        <v>56</v>
      </c>
      <c r="BR11" s="619">
        <v>57</v>
      </c>
      <c r="BS11" s="619">
        <v>58</v>
      </c>
      <c r="BT11" s="619">
        <v>59</v>
      </c>
      <c r="BU11" s="619"/>
      <c r="BV11" s="619"/>
      <c r="BW11" s="603"/>
      <c r="BX11" s="603"/>
      <c r="BY11" s="603"/>
      <c r="BZ11" s="603"/>
      <c r="CA11" s="589"/>
      <c r="CB11" s="1097"/>
      <c r="CC11" s="589"/>
      <c r="CD11" s="589"/>
      <c r="CE11" s="589"/>
      <c r="CF11" s="589"/>
      <c r="CG11" s="589"/>
      <c r="CH11" s="589"/>
      <c r="CI11" s="589"/>
      <c r="CJ11" s="589"/>
      <c r="CK11" s="589"/>
      <c r="CL11" s="589"/>
      <c r="CM11" s="589"/>
      <c r="CN11" s="589"/>
      <c r="CO11" s="589"/>
      <c r="CP11" s="589"/>
      <c r="CQ11" s="589"/>
      <c r="CR11" s="589"/>
      <c r="CS11" s="589"/>
      <c r="CT11" s="589"/>
      <c r="CU11" s="589"/>
      <c r="CV11" s="589"/>
      <c r="CW11" s="589"/>
      <c r="CX11" s="589"/>
      <c r="CY11" s="589"/>
    </row>
    <row r="12" spans="1:103" s="620" customFormat="1" ht="15.75" customHeight="1">
      <c r="A12" s="620">
        <f>IF(I12="","",IF(I12&gt;0,1,""))</f>
        <v>1</v>
      </c>
      <c r="B12" s="624">
        <v>2202</v>
      </c>
      <c r="C12" s="624">
        <v>1</v>
      </c>
      <c r="D12" s="644" t="str">
        <f>IF(ISNA(VLOOKUP(C12,Master!AD$60:AP$107,3,FALSE)),"",VLOOKUP(C12,Master!AD$60:AP$107,3,FALSE))</f>
        <v>ABC</v>
      </c>
      <c r="E12" s="625" t="str">
        <f>IF(ISNA(VLOOKUP(C12,Master!AD$60:AP$107,7,FALSE)),"",VLOOKUP(C12,Master!AD$60:AP$107,7,FALSE))</f>
        <v>RJJO201525014204</v>
      </c>
      <c r="F12" s="626">
        <f>IF(ISNA(VLOOKUP(C12,Master!AD$60:AP$107,8,FALSE)),"",VLOOKUP(C12,Master!AD$60:AP$107,8,FALSE))</f>
        <v>0</v>
      </c>
      <c r="G12" s="627" t="str">
        <f>IF(ISNA(VLOOKUP(C12,Master!AD$60:AP$107,4,FALSE)),"",VLOOKUP(C12,Master!AD$60:AP$107,4,FALSE))</f>
        <v>PRINCIPAL</v>
      </c>
      <c r="H12" s="628" t="str">
        <f>IF(ISNA(VLOOKUP(C12,Master!AD$60:AP$107,5,FALSE)),"",VLOOKUP(C12,Master!AD$60:AP$107,5,FALSE))</f>
        <v>L-16</v>
      </c>
      <c r="I12" s="629">
        <f>IF(ISNA(VLOOKUP(C12,Master!AD$60:AP$107,6,FALSE)),"",VLOOKUP(C12,Master!AD$60:AP$107,6,FALSE))</f>
        <v>69300</v>
      </c>
      <c r="J12" s="624">
        <f>IF(AND(I12=""),"",I12*12)</f>
        <v>831600</v>
      </c>
      <c r="K12" s="625" t="str">
        <f ca="1">IF(AND(I12=""),"",IF(I12&lt;=0,"",(CONCATENATE("01.07.",(YEAR(TODAY())+1)))))</f>
        <v>01.07.2024</v>
      </c>
      <c r="L12" s="624">
        <f>IF(AND(I12=""),"",ROUND(ROUND(I12*3%,0),-2)*IF(H12="FIX PAY",0,1)*8)</f>
        <v>16800</v>
      </c>
      <c r="M12" s="624">
        <f>IF(AND(I12=""),"",J12+L12)</f>
        <v>848400</v>
      </c>
      <c r="N12" s="624">
        <f>IF(AND(I12=""),"",IF(O12="FIX PAY",M12,((IF(O12="FIX PAY",0,AF12*4+I12*8)))))</f>
        <v>823600</v>
      </c>
      <c r="O12" s="630" t="str">
        <f>IF(ISNA(VLOOKUP(C12,Master!AD$60:AP$107,12,FALSE)),"",VLOOKUP(C12,Master!AD$60:AP$107,12,FALSE))</f>
        <v>GAZETTED - REGULAR</v>
      </c>
      <c r="P12" s="631"/>
      <c r="Q12" s="631">
        <f>IF(Q68=1,"HANDICAP",0)</f>
        <v>0</v>
      </c>
      <c r="R12" s="631"/>
      <c r="S12" s="631">
        <f>IF(AND(O12=AA$1),0,IF(AND(I12=0),0,$G$221*1*(IF(I12&lt;=0,0,1))*(IF(H12&lt;=12,1,0))))</f>
        <v>0</v>
      </c>
      <c r="T12" s="591">
        <f>IF(G12&gt;0,1,0)</f>
        <v>1</v>
      </c>
      <c r="U12" s="622">
        <f>IF(ISNA(VLOOKUP(C12,Master!AD$60:AP$107,10,FALSE)),"",VLOOKUP(C12,Master!AD$60:AP$107,10,FALSE))</f>
        <v>0</v>
      </c>
      <c r="V12" s="632"/>
      <c r="W12" s="632"/>
      <c r="X12" s="633">
        <f>IF(ISNA(VLOOKUP(C12,Master!AD$60:AP$107,11,FALSE)),"",VLOOKUP(C12,Master!AD$60:AP$107,11,FALSE))</f>
        <v>0</v>
      </c>
      <c r="Y12" s="633">
        <f>IF(ISNA(VLOOKUP(C12,Master!AD$60:AP$107,9,FALSE)),"",VLOOKUP(C12,Master!AD$60:AP$107,9,FALSE))</f>
        <v>0</v>
      </c>
      <c r="Z12" s="634">
        <f t="shared" ref="Z12:Z25" si="0">IF(Y12="MALE",1,0)*(IF(G12="JAMADAR",1,0))*(IF(I12&lt;=0,0,1))</f>
        <v>0</v>
      </c>
      <c r="AA12" s="634">
        <f t="shared" ref="AA12:AA25" si="1">IF(Y12="FEMALE",1,0)*(IF(G12="JAMADAR",1,0))*(IF(I12&lt;=0,0,1))</f>
        <v>0</v>
      </c>
      <c r="AB12" s="634">
        <f t="shared" ref="AB12:AB25" si="2">IF(Y12="MALE",1,0)*(IF(G12="LAB BOY",1,0))*(IF(I12&lt;=0,0,1))</f>
        <v>0</v>
      </c>
      <c r="AC12" s="634">
        <f t="shared" ref="AC12:AC25" si="3">IF(Y12="FEMALE",1,0)*(IF(G12="LAB BOY",1,0))*(IF(I12&lt;=0,0,1))</f>
        <v>0</v>
      </c>
      <c r="AD12" s="634">
        <f t="shared" ref="AD12:AD25" si="4">IF(Y12="MALE",1,0)*(IF(G12="PEON",1,0))*(IF(I12&lt;=0,0,1))</f>
        <v>0</v>
      </c>
      <c r="AE12" s="634">
        <f t="shared" ref="AE12:AE25" si="5">IF(Y12="FEMALE",1,0)*(IF(G12="PEON",1,0))*(IF(I12&lt;=0,0,1))</f>
        <v>0</v>
      </c>
      <c r="AF12" s="635">
        <f>IF(AND(I12=""),"",I12-ROUNDUP(ROUND((I12*3%)-(I12*3%)*2.9%,-2),0))</f>
        <v>67300</v>
      </c>
      <c r="AG12" s="635">
        <f>IF(AND(I12=""),"",$M12*$BQ12)</f>
        <v>848400</v>
      </c>
      <c r="AH12" s="635">
        <f>IF(AND(I12=""),"",$M12*$BR12)</f>
        <v>0</v>
      </c>
      <c r="AI12" s="635">
        <f>IF(AND(I12=""),"",$M12*$BS12)</f>
        <v>0</v>
      </c>
      <c r="AJ12" s="635">
        <f>IF(AND(I12=""),"",$M12*$BT12)</f>
        <v>0</v>
      </c>
      <c r="AK12" s="633">
        <f>IF(AND(AG12=""),"",ROUND((AG12+AH12)*$AK$10,0)*BU12)</f>
        <v>0</v>
      </c>
      <c r="AL12" s="633">
        <v>0</v>
      </c>
      <c r="AM12" s="634">
        <v>0</v>
      </c>
      <c r="AN12" s="633">
        <f>IF(AND(AG12=""),"",ROUND((AG12+AH12)*$AN$10,0)*BU12)</f>
        <v>0</v>
      </c>
      <c r="AO12" s="634">
        <f t="shared" ref="AO12:AO25" si="6">$G$221*BR12*BU12*(IF(I12&lt;=0,0,1))*(IF(H12&lt;=4800,1,0))</f>
        <v>0</v>
      </c>
      <c r="AP12" s="633">
        <f>IF(AND(I12=""),0,ROUND((I12+ROUND(I12*$AK$10,0))/2,0)*(IF(O12="FIX PAY",0,1)))</f>
        <v>49203</v>
      </c>
      <c r="AQ12" s="633">
        <f t="shared" ref="AQ12:AQ25" si="7">IF(G12="CLERK GRADE I",1,IF(G12="CLERK GRADE II",1,0))*75*12*BU12*(IF(I12&lt;=0,0,1))*BV12</f>
        <v>0</v>
      </c>
      <c r="AR12" s="633">
        <f t="shared" ref="AR12:AR25" si="8">IF(AND(I12=""),0,(IF(G12="ASSISTANT",12,IF(G12="CLERK GRADE I",12,IF(G12="CLERK GRADE II",12,IF(G12="FIELDMAN &amp; FIELD REC",12,IF(G12="LAB BOY",12,IF(G12="JAMADAR",12,IF(G12="PEON",12,10))))))))*(MINA(ROUND(I12*6%,0),600))*(IF($U12="Yes",1,0)))</f>
        <v>0</v>
      </c>
      <c r="AS12" s="633">
        <f>(IF(G12="LAB BOY",180,IF(G12="JAMADAR",180,IF(G12="PEON",180,0))))*12*BU12*(IF(I12&lt;=0,0,1))</f>
        <v>0</v>
      </c>
      <c r="AT12" s="635">
        <f t="shared" ref="AT12:AT25" si="9">IF(AND(G12=""),0,SUM(AK12:AS12)+AG12+AH12)</f>
        <v>897603</v>
      </c>
      <c r="AU12" s="635">
        <f t="shared" ref="AU12:AU25" si="10">IF(AND(G12=""),0,AT12)</f>
        <v>897603</v>
      </c>
      <c r="AV12" s="633"/>
      <c r="AW12" s="633"/>
      <c r="AX12" s="635">
        <f t="shared" ref="AX12:AX25" si="11">AU12+AV12+AW12</f>
        <v>897603</v>
      </c>
      <c r="AY12" s="635">
        <f t="shared" ref="AY12:AY25" si="12">IF(AND(G12=""),0,N12*BQ12)</f>
        <v>823600</v>
      </c>
      <c r="AZ12" s="635">
        <f t="shared" ref="AZ12:AZ25" si="13">IF(AND(G12=""),0,N12*BR12)</f>
        <v>0</v>
      </c>
      <c r="BA12" s="635">
        <f t="shared" ref="BA12:BA25" si="14">IF(AND(G12=""),0,N12*BS12)</f>
        <v>0</v>
      </c>
      <c r="BB12" s="635">
        <f t="shared" ref="BB12:BB25" si="15">IF(AND(G12=""),0,N12*BT12)</f>
        <v>0</v>
      </c>
      <c r="BC12" s="633">
        <f t="shared" ref="BC12:BC25" si="16">ROUND((AY12+AZ12)*$BC$10,0)*BU12</f>
        <v>0</v>
      </c>
      <c r="BD12" s="633">
        <f t="shared" ref="BD12:BD25" si="17">IF(AND(G12=""),0,ROUND((IF(O12="FIX PAY",0,AF12))*$BD$10*2,0)*BU12)</f>
        <v>0</v>
      </c>
      <c r="BE12" s="634">
        <v>0</v>
      </c>
      <c r="BF12" s="633">
        <f t="shared" ref="BF12:BF25" si="18">ROUND((AY12+AZ12)*$BF$10,0)*BU12</f>
        <v>0</v>
      </c>
      <c r="BG12" s="634">
        <f t="shared" ref="BG12:BG25" si="19">$G$221*2*BR12*BU12*(IF(I12&lt;=0,0,1))*(IF(H12&lt;=4800,1,0))</f>
        <v>0</v>
      </c>
      <c r="BH12" s="633">
        <f>IF(AND(I12=""),0,ROUND((AF12+ROUND(AF12*$AK$10,0))/2,0)*(IF(O12="FIX PAY",0,1)))</f>
        <v>47783</v>
      </c>
      <c r="BI12" s="633">
        <f t="shared" ref="BI12:BI25" si="20">IF(G12="CLERK GRADE I",1,IF(G12="CLERK GRADE II",1,0))*75*12*BU12*(IF(I12&lt;=0,0,1))*BV12</f>
        <v>0</v>
      </c>
      <c r="BJ12" s="633">
        <f t="shared" ref="BJ12:BJ25" si="21">IF(AND(G12=""),0,(IF(G12="ASSISTANT",12,IF(G12="CLERK GRADE I",12,IF(G12="CLERK GRADE II",12,IF(G12="FIELDMAN &amp; FIELD REC",12,IF(G12="LAB BOY",12,IF(G12="JAMADAR",12,IF(G12="PEON",12,10))))))))*(MINA(ROUND(AF12*6%,0),600))*(IF($U12="yes",1,)))</f>
        <v>0</v>
      </c>
      <c r="BK12" s="633">
        <f t="shared" ref="BK12:BK25" si="22">(IF(G12="LAB BOY",150,IF(G12="JAMADAR",150,IF(G12="PEON",150,0))))*12*BU12*(IF(I12&lt;=0,0,1))</f>
        <v>0</v>
      </c>
      <c r="BL12" s="635">
        <f t="shared" ref="BL12:BL25" si="23">SUM(BC12:BK12)+AY12+AZ12</f>
        <v>871383</v>
      </c>
      <c r="BM12" s="635">
        <f t="shared" ref="BM12:BM25" si="24">BL12</f>
        <v>871383</v>
      </c>
      <c r="BN12" s="633"/>
      <c r="BO12" s="633"/>
      <c r="BP12" s="635">
        <f t="shared" ref="BP12:BP25" si="25">BM12+BN12+BO12</f>
        <v>871383</v>
      </c>
      <c r="BQ12" s="619">
        <f t="shared" ref="BQ12:BQ25" si="26">(IF(G12="PRINCIPAL",1,IF(G12="H M",1,IF(G12="AGRICULTURE INST",1,IF(G12="TEACHER-1ST",1,IF(G12="PTI  I  (13)",1,IF(G12="AGRICULTURE TEACH",1,IF(G12="INSTRUCTOR",1,0))))))))+(IF(G12="JR TEACHER",1,IF(G12="LIBRARIAN I",1,0)))*(IF(O12="FIX PAY",0,1))</f>
        <v>1</v>
      </c>
      <c r="BR12" s="619">
        <f t="shared" ref="BR12:BR25" si="27">IF(BQ12&lt;=0,1,0)*(IF(O12="FIX PAY",0,1))</f>
        <v>0</v>
      </c>
      <c r="BS12" s="619">
        <f t="shared" ref="BS12:BS25" si="28">(IF(G12="PRINCIPAL (16)",1,IF(G12="V P (14)",1,IF(G12="H M (14)",1,IF(G12="AGRICULTURE INST (13)",1,IF(G12="TEACHER-1ST (13)",1,IF(G12="PTI  I  (13)",1,IF(G12="AGRICULTURE TEACH (13)",1,IF(G12="INSTRUCTOR (13)",1,0))))))))+(IF(G12="JR TEACHER (13)",1,IF(G12="LIBRARIAN I (13)",1,0))))*(IF(O12="FIX PAY",1,0))</f>
        <v>0</v>
      </c>
      <c r="BT12" s="619">
        <f t="shared" ref="BT12:BT25" si="29">IF(BS12&lt;=0,1,0)*(IF(O12="FIX PAY",1,0))</f>
        <v>0</v>
      </c>
      <c r="BU12" s="619">
        <f>IF(O12="FIX PAY",1,0)</f>
        <v>0</v>
      </c>
      <c r="BV12" s="619">
        <f t="shared" ref="BV12:BV25" si="30">IF(X12="No",0,1)</f>
        <v>1</v>
      </c>
      <c r="BW12" s="603">
        <f t="shared" ref="BW12:BW25" si="31">IF((ROUND((SUMPRODUCT(MID(0&amp;E12,LARGE(INDEX(ISNUMBER(--MID(E12,ROW($1:$25),1))* ROW($1:$25),0),ROW($1:$25))+1,1)*10^ROW($1:$25)/10)),-8)/100000000)&gt;=2004,1,0)</f>
        <v>1</v>
      </c>
      <c r="BX12" s="636">
        <f>IF(I12&lt;=0,0,1)</f>
        <v>1</v>
      </c>
      <c r="BY12" s="603">
        <f>IF(O12="SANVIDA",1,0)</f>
        <v>0</v>
      </c>
      <c r="BZ12" s="603">
        <f>IF(BY12&gt;0,I12,0)</f>
        <v>0</v>
      </c>
      <c r="CA12" s="589">
        <f t="shared" ref="CA12:CA25" si="32">IF(AND(E12=""),"",IF(AND(E12&lt;=0),"",IF((ROUND((SUMPRODUCT(MID(0&amp;E12,LARGE(INDEX(ISNUMBER(--MID(E12,ROW($1:$70),1))* ROW($1:$70),0),ROW($1:$70))+1,1)*10^ROW($1:$70)/10)),-8)/100000000)&lt;2004,1,0)))</f>
        <v>0</v>
      </c>
      <c r="CB12" s="1097"/>
      <c r="CC12" s="589"/>
      <c r="CD12" s="589"/>
      <c r="CE12" s="589"/>
      <c r="CF12" s="589"/>
      <c r="CG12" s="589"/>
      <c r="CH12" s="589"/>
      <c r="CI12" s="589"/>
      <c r="CJ12" s="589"/>
      <c r="CK12" s="589"/>
      <c r="CL12" s="589"/>
      <c r="CM12" s="589"/>
      <c r="CN12" s="589"/>
      <c r="CO12" s="589"/>
      <c r="CP12" s="589"/>
      <c r="CQ12" s="589"/>
      <c r="CR12" s="589"/>
      <c r="CS12" s="589"/>
      <c r="CT12" s="589"/>
      <c r="CU12" s="589"/>
      <c r="CV12" s="589"/>
      <c r="CW12" s="589"/>
      <c r="CX12" s="589"/>
      <c r="CY12" s="589"/>
    </row>
    <row r="13" spans="1:103" s="620" customFormat="1" ht="15.75" customHeight="1">
      <c r="A13" s="620" t="str">
        <f>IF(I13="","",IF(I13&gt;0,A12+1,""))</f>
        <v/>
      </c>
      <c r="B13" s="624">
        <v>2202</v>
      </c>
      <c r="C13" s="624">
        <v>2</v>
      </c>
      <c r="D13" s="644" t="str">
        <f>IF(ISNA(VLOOKUP(C13,Master!AD$60:AP$107,3,FALSE)),"",VLOOKUP(C13,Master!AD$60:AP$107,3,FALSE))</f>
        <v>पद रिक्त</v>
      </c>
      <c r="E13" s="625" t="str">
        <f>IF(ISNA(VLOOKUP(C13,Master!AD$60:AP$107,7,FALSE)),"",VLOOKUP(C13,Master!AD$60:AP$107,7,FALSE))</f>
        <v>-</v>
      </c>
      <c r="F13" s="626">
        <f>IF(ISNA(VLOOKUP(C13,Master!AD$60:AP$107,8,FALSE)),"",VLOOKUP(C13,Master!AD$60:AP$107,8,FALSE))</f>
        <v>0</v>
      </c>
      <c r="G13" s="627" t="str">
        <f>IF(ISNA(VLOOKUP(C13,Master!AD$60:AP$107,4,FALSE)),"",VLOOKUP(C13,Master!AD$60:AP$107,4,FALSE))</f>
        <v>TEACHER-III</v>
      </c>
      <c r="H13" s="628" t="str">
        <f>IF(ISNA(VLOOKUP(C13,Master!AD$60:AP$107,5,FALSE)),"",VLOOKUP(C13,Master!AD$60:AP$107,5,FALSE))</f>
        <v>L-10</v>
      </c>
      <c r="I13" s="629">
        <f>IF(ISNA(VLOOKUP(C13,Master!AD$60:AP$107,6,FALSE)),"",VLOOKUP(C13,Master!AD$60:AP$107,6,FALSE))</f>
        <v>0</v>
      </c>
      <c r="J13" s="624">
        <f t="shared" ref="J13:J25" si="33">IF(AND(I13=""),"",I13*12)</f>
        <v>0</v>
      </c>
      <c r="K13" s="625" t="str">
        <f t="shared" ref="K13:K25" ca="1" si="34">IF(AND(I13=""),"",IF(I13&lt;=0,"",(CONCATENATE("01.07.",(YEAR(TODAY())+1)))))</f>
        <v/>
      </c>
      <c r="L13" s="624">
        <f t="shared" ref="L13:L25" si="35">IF(AND(I13=""),"",ROUND(ROUND(I13*3%,0),-2)*IF(H13="FIX PAY",0,1)*8)</f>
        <v>0</v>
      </c>
      <c r="M13" s="624">
        <f t="shared" ref="M13:M25" si="36">IF(AND(I13=""),"",J13+L13)</f>
        <v>0</v>
      </c>
      <c r="N13" s="624">
        <f t="shared" ref="N13:N25" si="37">IF(AND(I13=""),"",IF(O13="FIX PAY",M13,((IF(O13="FIX PAY",0,AF13*4+I13*8)))))</f>
        <v>0</v>
      </c>
      <c r="O13" s="630" t="str">
        <f>IF(ISNA(VLOOKUP(C13,Master!AD$60:AP$107,12,FALSE)),"",VLOOKUP(C13,Master!AD$60:AP$107,12,FALSE))</f>
        <v>GAZETTED - REGULAR</v>
      </c>
      <c r="P13" s="631"/>
      <c r="Q13" s="631"/>
      <c r="R13" s="631"/>
      <c r="S13" s="631">
        <f t="shared" ref="S13:S25" si="38">IF(AND(O13=AA$1),0,IF(AND(I13=0),0,$G$221*1*(IF(I13&lt;=0,0,1))*(IF(H13&lt;=12,1,0))))</f>
        <v>0</v>
      </c>
      <c r="T13" s="591">
        <f t="shared" ref="T13:T34" si="39">IF(G13&gt;0,1,0)</f>
        <v>1</v>
      </c>
      <c r="U13" s="622">
        <f>IF(ISNA(VLOOKUP(C13,Master!AD$60:AP$107,10,FALSE)),"",VLOOKUP(C13,Master!AD$60:AP$107,10,FALSE))</f>
        <v>0</v>
      </c>
      <c r="V13" s="632"/>
      <c r="W13" s="632"/>
      <c r="X13" s="633">
        <f>IF(ISNA(VLOOKUP(C13,Master!AD$60:AP$107,11,FALSE)),"",VLOOKUP(C13,Master!AD$60:AP$107,11,FALSE))</f>
        <v>0</v>
      </c>
      <c r="Y13" s="633">
        <f>IF(ISNA(VLOOKUP(C13,Master!AD$60:AP$107,9,FALSE)),"",VLOOKUP(C13,Master!AD$60:AP$107,9,FALSE))</f>
        <v>0</v>
      </c>
      <c r="Z13" s="634">
        <f t="shared" si="0"/>
        <v>0</v>
      </c>
      <c r="AA13" s="634">
        <f t="shared" si="1"/>
        <v>0</v>
      </c>
      <c r="AB13" s="634">
        <f t="shared" si="2"/>
        <v>0</v>
      </c>
      <c r="AC13" s="634">
        <f t="shared" si="3"/>
        <v>0</v>
      </c>
      <c r="AD13" s="634">
        <f t="shared" si="4"/>
        <v>0</v>
      </c>
      <c r="AE13" s="634">
        <f t="shared" si="5"/>
        <v>0</v>
      </c>
      <c r="AF13" s="635">
        <f t="shared" ref="AF13:AF25" si="40">IF(AND(I13=""),"",I13-ROUNDUP(ROUND((I13*3%)-(I13*3%)*2.9%,-2),0))</f>
        <v>0</v>
      </c>
      <c r="AG13" s="635">
        <f t="shared" ref="AG13:AG25" si="41">IF(AND(I13=""),"",$M13*$BQ13)</f>
        <v>0</v>
      </c>
      <c r="AH13" s="635">
        <f t="shared" ref="AH13:AH25" si="42">IF(AND(I13=""),"",$M13*$BR13)</f>
        <v>0</v>
      </c>
      <c r="AI13" s="635">
        <f t="shared" ref="AI13:AI25" si="43">IF(AND(I13=""),"",$M13*$BS13)</f>
        <v>0</v>
      </c>
      <c r="AJ13" s="635">
        <f t="shared" ref="AJ13:AJ25" si="44">IF(AND(I13=""),"",$M13*$BT13)</f>
        <v>0</v>
      </c>
      <c r="AK13" s="633">
        <f t="shared" ref="AK13:AK25" si="45">IF(AND(AG13=""),"",ROUND((AG13+AH13)*$AK$10,0)*BU13)</f>
        <v>0</v>
      </c>
      <c r="AL13" s="633">
        <v>0</v>
      </c>
      <c r="AM13" s="634">
        <v>0</v>
      </c>
      <c r="AN13" s="633">
        <f t="shared" ref="AN13:AN24" si="46">IF(AND(AG13=""),"",ROUND((AG13+AH13)*$AN$10,0)*BU13)</f>
        <v>0</v>
      </c>
      <c r="AO13" s="634">
        <f t="shared" si="6"/>
        <v>0</v>
      </c>
      <c r="AP13" s="633">
        <f t="shared" ref="AP13:AP70" si="47">IF(AND(I13=""),0,ROUND((I13+ROUND(I13*$AK$10,0))/2,0)*(IF(O13="FIX PAY",0,1)))</f>
        <v>0</v>
      </c>
      <c r="AQ13" s="633">
        <f t="shared" si="7"/>
        <v>0</v>
      </c>
      <c r="AR13" s="633">
        <f t="shared" si="8"/>
        <v>0</v>
      </c>
      <c r="AS13" s="633">
        <f t="shared" ref="AS13:AS76" si="48">(IF(G13="LAB BOY",180,IF(G13="JAMADAR",180,IF(G13="PEON",180,0))))*12*BU13*(IF(I13&lt;=0,0,1))</f>
        <v>0</v>
      </c>
      <c r="AT13" s="635">
        <f t="shared" si="9"/>
        <v>0</v>
      </c>
      <c r="AU13" s="635">
        <f t="shared" si="10"/>
        <v>0</v>
      </c>
      <c r="AV13" s="633"/>
      <c r="AW13" s="633"/>
      <c r="AX13" s="635">
        <f t="shared" si="11"/>
        <v>0</v>
      </c>
      <c r="AY13" s="635">
        <f t="shared" si="12"/>
        <v>0</v>
      </c>
      <c r="AZ13" s="635">
        <f t="shared" si="13"/>
        <v>0</v>
      </c>
      <c r="BA13" s="635">
        <f t="shared" si="14"/>
        <v>0</v>
      </c>
      <c r="BB13" s="635">
        <f t="shared" si="15"/>
        <v>0</v>
      </c>
      <c r="BC13" s="633">
        <f t="shared" si="16"/>
        <v>0</v>
      </c>
      <c r="BD13" s="633">
        <f t="shared" si="17"/>
        <v>0</v>
      </c>
      <c r="BE13" s="634">
        <v>0</v>
      </c>
      <c r="BF13" s="633">
        <f t="shared" si="18"/>
        <v>0</v>
      </c>
      <c r="BG13" s="634">
        <f t="shared" si="19"/>
        <v>0</v>
      </c>
      <c r="BH13" s="633">
        <f t="shared" ref="BH13:BH70" si="49">IF(AND(I13=""),0,ROUND((AF13+ROUND(AF13*$AK$10,0))/2,0)*(IF(O13="FIX PAY",0,1)))</f>
        <v>0</v>
      </c>
      <c r="BI13" s="633">
        <f t="shared" si="20"/>
        <v>0</v>
      </c>
      <c r="BJ13" s="633">
        <f t="shared" si="21"/>
        <v>0</v>
      </c>
      <c r="BK13" s="633">
        <f t="shared" si="22"/>
        <v>0</v>
      </c>
      <c r="BL13" s="635">
        <f t="shared" si="23"/>
        <v>0</v>
      </c>
      <c r="BM13" s="635">
        <f t="shared" si="24"/>
        <v>0</v>
      </c>
      <c r="BN13" s="633"/>
      <c r="BO13" s="633"/>
      <c r="BP13" s="635">
        <f t="shared" si="25"/>
        <v>0</v>
      </c>
      <c r="BQ13" s="619">
        <f t="shared" si="26"/>
        <v>0</v>
      </c>
      <c r="BR13" s="619">
        <f>IF(BQ13&lt;=0,1,0)*(IF(O13="FIX PAY",0,1))</f>
        <v>1</v>
      </c>
      <c r="BS13" s="619">
        <f t="shared" si="28"/>
        <v>0</v>
      </c>
      <c r="BT13" s="619">
        <f t="shared" si="29"/>
        <v>0</v>
      </c>
      <c r="BU13" s="619">
        <f t="shared" ref="BU13:BU70" si="50">IF(O13="FIX PAY",1,0)</f>
        <v>0</v>
      </c>
      <c r="BV13" s="619">
        <f t="shared" si="30"/>
        <v>1</v>
      </c>
      <c r="BW13" s="603">
        <f t="shared" si="31"/>
        <v>0</v>
      </c>
      <c r="BX13" s="636">
        <f t="shared" ref="BX13:BX25" si="51">IF(I13&lt;=0,0,1)</f>
        <v>0</v>
      </c>
      <c r="BY13" s="603">
        <f t="shared" ref="BY13:BY70" si="52">IF(O13="SANVIDA",1,0)</f>
        <v>0</v>
      </c>
      <c r="BZ13" s="603">
        <f t="shared" ref="BZ13:BZ70" si="53">IF(BY13&gt;0,I13,0)</f>
        <v>0</v>
      </c>
      <c r="CA13" s="589">
        <f t="shared" si="32"/>
        <v>1</v>
      </c>
      <c r="CB13" s="1097"/>
      <c r="CC13" s="589"/>
      <c r="CD13" s="589"/>
      <c r="CE13" s="589"/>
      <c r="CF13" s="589"/>
      <c r="CG13" s="589"/>
      <c r="CH13" s="589"/>
      <c r="CI13" s="589"/>
      <c r="CJ13" s="589"/>
      <c r="CK13" s="589"/>
      <c r="CL13" s="589"/>
      <c r="CM13" s="589"/>
      <c r="CN13" s="589"/>
      <c r="CO13" s="589"/>
      <c r="CP13" s="589"/>
      <c r="CQ13" s="589"/>
      <c r="CR13" s="589"/>
      <c r="CS13" s="589"/>
      <c r="CT13" s="589"/>
      <c r="CU13" s="589"/>
      <c r="CV13" s="589"/>
      <c r="CW13" s="589"/>
      <c r="CX13" s="589"/>
      <c r="CY13" s="589"/>
    </row>
    <row r="14" spans="1:103" s="620" customFormat="1">
      <c r="A14" s="620" t="str">
        <f t="shared" ref="A14:A25" si="54">IF(I14="","",IF(I14&gt;0,A13+1,""))</f>
        <v/>
      </c>
      <c r="B14" s="624">
        <v>2202</v>
      </c>
      <c r="C14" s="624">
        <v>3</v>
      </c>
      <c r="D14" s="644" t="str">
        <f>IF(ISNA(VLOOKUP(C14,Master!AD$60:AP$107,3,FALSE)),"",VLOOKUP(C14,Master!AD$60:AP$107,3,FALSE))</f>
        <v>पद रिक्त</v>
      </c>
      <c r="E14" s="625" t="str">
        <f>IF(ISNA(VLOOKUP(C14,Master!AD$60:AP$107,7,FALSE)),"",VLOOKUP(C14,Master!AD$60:AP$107,7,FALSE))</f>
        <v>-</v>
      </c>
      <c r="F14" s="626">
        <f>IF(ISNA(VLOOKUP(C14,Master!AD$60:AP$107,8,FALSE)),"",VLOOKUP(C14,Master!AD$60:AP$107,8,FALSE))</f>
        <v>0</v>
      </c>
      <c r="G14" s="627" t="str">
        <f>IF(ISNA(VLOOKUP(C14,Master!AD$60:AP$107,4,FALSE)),"",VLOOKUP(C14,Master!AD$60:AP$107,4,FALSE))</f>
        <v>TEACHER-III</v>
      </c>
      <c r="H14" s="628" t="str">
        <f>IF(ISNA(VLOOKUP(C14,Master!AD$60:AP$107,5,FALSE)),"",VLOOKUP(C14,Master!AD$60:AP$107,5,FALSE))</f>
        <v>L-10</v>
      </c>
      <c r="I14" s="629">
        <f>IF(ISNA(VLOOKUP(C14,Master!AD$60:AP$107,6,FALSE)),"",VLOOKUP(C14,Master!AD$60:AP$107,6,FALSE))</f>
        <v>0</v>
      </c>
      <c r="J14" s="624">
        <f t="shared" si="33"/>
        <v>0</v>
      </c>
      <c r="K14" s="625" t="str">
        <f t="shared" ca="1" si="34"/>
        <v/>
      </c>
      <c r="L14" s="624">
        <f t="shared" si="35"/>
        <v>0</v>
      </c>
      <c r="M14" s="624">
        <f t="shared" si="36"/>
        <v>0</v>
      </c>
      <c r="N14" s="624">
        <f t="shared" si="37"/>
        <v>0</v>
      </c>
      <c r="O14" s="630" t="str">
        <f>IF(ISNA(VLOOKUP(C14,Master!AD$60:AP$107,12,FALSE)),"",VLOOKUP(C14,Master!AD$60:AP$107,12,FALSE))</f>
        <v>GAZETTED - REGULAR</v>
      </c>
      <c r="P14" s="631"/>
      <c r="Q14" s="631"/>
      <c r="R14" s="631"/>
      <c r="S14" s="631">
        <f t="shared" si="38"/>
        <v>0</v>
      </c>
      <c r="T14" s="591">
        <f t="shared" si="39"/>
        <v>1</v>
      </c>
      <c r="U14" s="622">
        <f>IF(ISNA(VLOOKUP(C14,Master!AD$60:AP$107,10,FALSE)),"",VLOOKUP(C14,Master!AD$60:AP$107,10,FALSE))</f>
        <v>0</v>
      </c>
      <c r="V14" s="632"/>
      <c r="W14" s="632"/>
      <c r="X14" s="633">
        <f>IF(ISNA(VLOOKUP(C14,Master!AD$60:AP$107,11,FALSE)),"",VLOOKUP(C14,Master!AD$60:AP$107,11,FALSE))</f>
        <v>0</v>
      </c>
      <c r="Y14" s="633">
        <f>IF(ISNA(VLOOKUP(C14,Master!AD$60:AP$107,9,FALSE)),"",VLOOKUP(C14,Master!AD$60:AP$107,9,FALSE))</f>
        <v>0</v>
      </c>
      <c r="Z14" s="634">
        <f t="shared" si="0"/>
        <v>0</v>
      </c>
      <c r="AA14" s="634">
        <f t="shared" si="1"/>
        <v>0</v>
      </c>
      <c r="AB14" s="634">
        <f t="shared" si="2"/>
        <v>0</v>
      </c>
      <c r="AC14" s="634">
        <f t="shared" si="3"/>
        <v>0</v>
      </c>
      <c r="AD14" s="634">
        <f t="shared" si="4"/>
        <v>0</v>
      </c>
      <c r="AE14" s="634">
        <f t="shared" si="5"/>
        <v>0</v>
      </c>
      <c r="AF14" s="635">
        <f t="shared" si="40"/>
        <v>0</v>
      </c>
      <c r="AG14" s="635">
        <f t="shared" si="41"/>
        <v>0</v>
      </c>
      <c r="AH14" s="635">
        <f t="shared" si="42"/>
        <v>0</v>
      </c>
      <c r="AI14" s="635">
        <f t="shared" si="43"/>
        <v>0</v>
      </c>
      <c r="AJ14" s="635">
        <f t="shared" si="44"/>
        <v>0</v>
      </c>
      <c r="AK14" s="633">
        <f t="shared" si="45"/>
        <v>0</v>
      </c>
      <c r="AL14" s="633">
        <v>0</v>
      </c>
      <c r="AM14" s="634">
        <v>0</v>
      </c>
      <c r="AN14" s="633">
        <f t="shared" si="46"/>
        <v>0</v>
      </c>
      <c r="AO14" s="634">
        <f t="shared" si="6"/>
        <v>0</v>
      </c>
      <c r="AP14" s="633">
        <f t="shared" si="47"/>
        <v>0</v>
      </c>
      <c r="AQ14" s="633">
        <f t="shared" si="7"/>
        <v>0</v>
      </c>
      <c r="AR14" s="633">
        <f t="shared" si="8"/>
        <v>0</v>
      </c>
      <c r="AS14" s="633">
        <f t="shared" si="48"/>
        <v>0</v>
      </c>
      <c r="AT14" s="635">
        <f t="shared" si="9"/>
        <v>0</v>
      </c>
      <c r="AU14" s="635">
        <f t="shared" si="10"/>
        <v>0</v>
      </c>
      <c r="AV14" s="633"/>
      <c r="AW14" s="633"/>
      <c r="AX14" s="635">
        <f t="shared" si="11"/>
        <v>0</v>
      </c>
      <c r="AY14" s="635">
        <f t="shared" si="12"/>
        <v>0</v>
      </c>
      <c r="AZ14" s="635">
        <f t="shared" si="13"/>
        <v>0</v>
      </c>
      <c r="BA14" s="635">
        <f t="shared" si="14"/>
        <v>0</v>
      </c>
      <c r="BB14" s="635">
        <f t="shared" si="15"/>
        <v>0</v>
      </c>
      <c r="BC14" s="633">
        <f t="shared" si="16"/>
        <v>0</v>
      </c>
      <c r="BD14" s="633">
        <f t="shared" si="17"/>
        <v>0</v>
      </c>
      <c r="BE14" s="634">
        <v>0</v>
      </c>
      <c r="BF14" s="633">
        <f t="shared" si="18"/>
        <v>0</v>
      </c>
      <c r="BG14" s="634">
        <f t="shared" si="19"/>
        <v>0</v>
      </c>
      <c r="BH14" s="633">
        <f t="shared" si="49"/>
        <v>0</v>
      </c>
      <c r="BI14" s="633">
        <f t="shared" si="20"/>
        <v>0</v>
      </c>
      <c r="BJ14" s="633">
        <f t="shared" si="21"/>
        <v>0</v>
      </c>
      <c r="BK14" s="633">
        <f t="shared" si="22"/>
        <v>0</v>
      </c>
      <c r="BL14" s="635">
        <f t="shared" si="23"/>
        <v>0</v>
      </c>
      <c r="BM14" s="635">
        <f t="shared" si="24"/>
        <v>0</v>
      </c>
      <c r="BN14" s="633"/>
      <c r="BO14" s="633"/>
      <c r="BP14" s="635">
        <f t="shared" si="25"/>
        <v>0</v>
      </c>
      <c r="BQ14" s="619">
        <f t="shared" si="26"/>
        <v>0</v>
      </c>
      <c r="BR14" s="619">
        <f t="shared" si="27"/>
        <v>1</v>
      </c>
      <c r="BS14" s="619">
        <f t="shared" si="28"/>
        <v>0</v>
      </c>
      <c r="BT14" s="619">
        <f t="shared" si="29"/>
        <v>0</v>
      </c>
      <c r="BU14" s="619">
        <f t="shared" si="50"/>
        <v>0</v>
      </c>
      <c r="BV14" s="619">
        <f t="shared" si="30"/>
        <v>1</v>
      </c>
      <c r="BW14" s="603">
        <f t="shared" si="31"/>
        <v>0</v>
      </c>
      <c r="BX14" s="636">
        <f t="shared" si="51"/>
        <v>0</v>
      </c>
      <c r="BY14" s="603">
        <f t="shared" si="52"/>
        <v>0</v>
      </c>
      <c r="BZ14" s="603">
        <f t="shared" si="53"/>
        <v>0</v>
      </c>
      <c r="CA14" s="589">
        <f t="shared" si="32"/>
        <v>1</v>
      </c>
      <c r="CB14" s="1097"/>
      <c r="CC14" s="589"/>
      <c r="CD14" s="589"/>
      <c r="CE14" s="589"/>
      <c r="CF14" s="589"/>
      <c r="CG14" s="589"/>
      <c r="CH14" s="589"/>
      <c r="CI14" s="589"/>
      <c r="CJ14" s="589"/>
      <c r="CK14" s="589"/>
      <c r="CL14" s="589"/>
      <c r="CM14" s="589"/>
      <c r="CN14" s="589"/>
      <c r="CO14" s="589"/>
      <c r="CP14" s="589"/>
      <c r="CQ14" s="589"/>
      <c r="CR14" s="589"/>
      <c r="CS14" s="589"/>
      <c r="CT14" s="589"/>
      <c r="CU14" s="589"/>
      <c r="CV14" s="589"/>
      <c r="CW14" s="589"/>
      <c r="CX14" s="589"/>
      <c r="CY14" s="589"/>
    </row>
    <row r="15" spans="1:103" s="620" customFormat="1">
      <c r="A15" s="620" t="str">
        <f t="shared" si="54"/>
        <v/>
      </c>
      <c r="B15" s="624">
        <v>2202</v>
      </c>
      <c r="C15" s="624">
        <v>4</v>
      </c>
      <c r="D15" s="644" t="str">
        <f>IF(ISNA(VLOOKUP(C15,Master!AD$60:AP$107,3,FALSE)),"",VLOOKUP(C15,Master!AD$60:AP$107,3,FALSE))</f>
        <v>पद रिक्त</v>
      </c>
      <c r="E15" s="625" t="str">
        <f>IF(ISNA(VLOOKUP(C15,Master!AD$60:AP$107,7,FALSE)),"",VLOOKUP(C15,Master!AD$60:AP$107,7,FALSE))</f>
        <v>-</v>
      </c>
      <c r="F15" s="626">
        <f>IF(ISNA(VLOOKUP(C15,Master!AD$60:AP$107,8,FALSE)),"",VLOOKUP(C15,Master!AD$60:AP$107,8,FALSE))</f>
        <v>0</v>
      </c>
      <c r="G15" s="627" t="str">
        <f>IF(ISNA(VLOOKUP(C15,Master!AD$60:AP$107,4,FALSE)),"",VLOOKUP(C15,Master!AD$60:AP$107,4,FALSE))</f>
        <v>TEACHER-III</v>
      </c>
      <c r="H15" s="628" t="str">
        <f>IF(ISNA(VLOOKUP(C15,Master!AD$60:AP$107,5,FALSE)),"",VLOOKUP(C15,Master!AD$60:AP$107,5,FALSE))</f>
        <v>L-10</v>
      </c>
      <c r="I15" s="629">
        <f>IF(ISNA(VLOOKUP(C15,Master!AD$60:AP$107,6,FALSE)),"",VLOOKUP(C15,Master!AD$60:AP$107,6,FALSE))</f>
        <v>0</v>
      </c>
      <c r="J15" s="624">
        <f t="shared" si="33"/>
        <v>0</v>
      </c>
      <c r="K15" s="625" t="str">
        <f t="shared" ca="1" si="34"/>
        <v/>
      </c>
      <c r="L15" s="624">
        <f t="shared" si="35"/>
        <v>0</v>
      </c>
      <c r="M15" s="624">
        <f t="shared" si="36"/>
        <v>0</v>
      </c>
      <c r="N15" s="624">
        <f t="shared" si="37"/>
        <v>0</v>
      </c>
      <c r="O15" s="630" t="str">
        <f>IF(ISNA(VLOOKUP(C15,Master!AD$60:AP$107,12,FALSE)),"",VLOOKUP(C15,Master!AD$60:AP$107,12,FALSE))</f>
        <v>GAZETTED - REGULAR</v>
      </c>
      <c r="P15" s="631"/>
      <c r="Q15" s="631"/>
      <c r="R15" s="631"/>
      <c r="S15" s="631">
        <f t="shared" si="38"/>
        <v>0</v>
      </c>
      <c r="T15" s="591">
        <f t="shared" si="39"/>
        <v>1</v>
      </c>
      <c r="U15" s="622">
        <f>IF(ISNA(VLOOKUP(C15,Master!AD$60:AP$107,10,FALSE)),"",VLOOKUP(C15,Master!AD$60:AP$107,10,FALSE))</f>
        <v>0</v>
      </c>
      <c r="V15" s="632"/>
      <c r="W15" s="632"/>
      <c r="X15" s="633">
        <f>IF(ISNA(VLOOKUP(C15,Master!AD$60:AP$107,11,FALSE)),"",VLOOKUP(C15,Master!AD$60:AP$107,11,FALSE))</f>
        <v>0</v>
      </c>
      <c r="Y15" s="633">
        <f>IF(ISNA(VLOOKUP(C15,Master!AD$60:AP$107,9,FALSE)),"",VLOOKUP(C15,Master!AD$60:AP$107,9,FALSE))</f>
        <v>0</v>
      </c>
      <c r="Z15" s="634">
        <f t="shared" si="0"/>
        <v>0</v>
      </c>
      <c r="AA15" s="634">
        <f t="shared" si="1"/>
        <v>0</v>
      </c>
      <c r="AB15" s="634">
        <f t="shared" si="2"/>
        <v>0</v>
      </c>
      <c r="AC15" s="634">
        <f t="shared" si="3"/>
        <v>0</v>
      </c>
      <c r="AD15" s="634">
        <f t="shared" si="4"/>
        <v>0</v>
      </c>
      <c r="AE15" s="634">
        <f t="shared" si="5"/>
        <v>0</v>
      </c>
      <c r="AF15" s="635">
        <f t="shared" si="40"/>
        <v>0</v>
      </c>
      <c r="AG15" s="635">
        <f t="shared" si="41"/>
        <v>0</v>
      </c>
      <c r="AH15" s="635">
        <f t="shared" si="42"/>
        <v>0</v>
      </c>
      <c r="AI15" s="635">
        <f t="shared" si="43"/>
        <v>0</v>
      </c>
      <c r="AJ15" s="635">
        <f t="shared" si="44"/>
        <v>0</v>
      </c>
      <c r="AK15" s="633">
        <f t="shared" si="45"/>
        <v>0</v>
      </c>
      <c r="AL15" s="633">
        <v>0</v>
      </c>
      <c r="AM15" s="634">
        <v>0</v>
      </c>
      <c r="AN15" s="633">
        <f t="shared" si="46"/>
        <v>0</v>
      </c>
      <c r="AO15" s="634">
        <f t="shared" si="6"/>
        <v>0</v>
      </c>
      <c r="AP15" s="633">
        <f t="shared" si="47"/>
        <v>0</v>
      </c>
      <c r="AQ15" s="633">
        <f t="shared" si="7"/>
        <v>0</v>
      </c>
      <c r="AR15" s="633">
        <f t="shared" si="8"/>
        <v>0</v>
      </c>
      <c r="AS15" s="633">
        <f t="shared" si="48"/>
        <v>0</v>
      </c>
      <c r="AT15" s="635">
        <f t="shared" si="9"/>
        <v>0</v>
      </c>
      <c r="AU15" s="635">
        <f t="shared" si="10"/>
        <v>0</v>
      </c>
      <c r="AV15" s="633"/>
      <c r="AW15" s="633"/>
      <c r="AX15" s="635">
        <f t="shared" si="11"/>
        <v>0</v>
      </c>
      <c r="AY15" s="635">
        <f t="shared" si="12"/>
        <v>0</v>
      </c>
      <c r="AZ15" s="635">
        <f t="shared" si="13"/>
        <v>0</v>
      </c>
      <c r="BA15" s="635">
        <f t="shared" si="14"/>
        <v>0</v>
      </c>
      <c r="BB15" s="635">
        <f t="shared" si="15"/>
        <v>0</v>
      </c>
      <c r="BC15" s="633">
        <f t="shared" si="16"/>
        <v>0</v>
      </c>
      <c r="BD15" s="633">
        <f t="shared" si="17"/>
        <v>0</v>
      </c>
      <c r="BE15" s="634">
        <v>0</v>
      </c>
      <c r="BF15" s="633">
        <f t="shared" si="18"/>
        <v>0</v>
      </c>
      <c r="BG15" s="634">
        <f t="shared" si="19"/>
        <v>0</v>
      </c>
      <c r="BH15" s="633">
        <f t="shared" si="49"/>
        <v>0</v>
      </c>
      <c r="BI15" s="633">
        <f t="shared" si="20"/>
        <v>0</v>
      </c>
      <c r="BJ15" s="633">
        <f t="shared" si="21"/>
        <v>0</v>
      </c>
      <c r="BK15" s="633">
        <f t="shared" si="22"/>
        <v>0</v>
      </c>
      <c r="BL15" s="635">
        <f t="shared" si="23"/>
        <v>0</v>
      </c>
      <c r="BM15" s="635">
        <f t="shared" si="24"/>
        <v>0</v>
      </c>
      <c r="BN15" s="633"/>
      <c r="BO15" s="633"/>
      <c r="BP15" s="635">
        <f t="shared" si="25"/>
        <v>0</v>
      </c>
      <c r="BQ15" s="619">
        <f t="shared" si="26"/>
        <v>0</v>
      </c>
      <c r="BR15" s="619">
        <f t="shared" si="27"/>
        <v>1</v>
      </c>
      <c r="BS15" s="619">
        <f t="shared" si="28"/>
        <v>0</v>
      </c>
      <c r="BT15" s="619">
        <f t="shared" si="29"/>
        <v>0</v>
      </c>
      <c r="BU15" s="619">
        <f t="shared" si="50"/>
        <v>0</v>
      </c>
      <c r="BV15" s="619">
        <f t="shared" si="30"/>
        <v>1</v>
      </c>
      <c r="BW15" s="603">
        <f t="shared" si="31"/>
        <v>0</v>
      </c>
      <c r="BX15" s="636">
        <f t="shared" si="51"/>
        <v>0</v>
      </c>
      <c r="BY15" s="603">
        <f t="shared" si="52"/>
        <v>0</v>
      </c>
      <c r="BZ15" s="603">
        <f t="shared" si="53"/>
        <v>0</v>
      </c>
      <c r="CA15" s="589">
        <f t="shared" si="32"/>
        <v>1</v>
      </c>
      <c r="CB15" s="1097"/>
      <c r="CC15" s="589"/>
      <c r="CD15" s="589"/>
      <c r="CE15" s="589"/>
      <c r="CF15" s="589"/>
      <c r="CG15" s="589"/>
      <c r="CH15" s="589"/>
      <c r="CI15" s="589"/>
      <c r="CJ15" s="589"/>
      <c r="CK15" s="589"/>
      <c r="CL15" s="589"/>
      <c r="CM15" s="589"/>
      <c r="CN15" s="589"/>
      <c r="CO15" s="589"/>
      <c r="CP15" s="589"/>
      <c r="CQ15" s="589"/>
      <c r="CR15" s="589"/>
      <c r="CS15" s="589"/>
      <c r="CT15" s="589"/>
      <c r="CU15" s="589"/>
      <c r="CV15" s="589"/>
      <c r="CW15" s="589"/>
      <c r="CX15" s="589"/>
      <c r="CY15" s="589"/>
    </row>
    <row r="16" spans="1:103" s="620" customFormat="1">
      <c r="A16" s="620" t="str">
        <f t="shared" si="54"/>
        <v/>
      </c>
      <c r="B16" s="624">
        <v>2202</v>
      </c>
      <c r="C16" s="624">
        <v>5</v>
      </c>
      <c r="D16" s="644" t="str">
        <f>IF(ISNA(VLOOKUP(C16,Master!AD$60:AP$107,3,FALSE)),"",VLOOKUP(C16,Master!AD$60:AP$107,3,FALSE))</f>
        <v/>
      </c>
      <c r="E16" s="625" t="str">
        <f>IF(ISNA(VLOOKUP(C16,Master!AD$60:AP$107,7,FALSE)),"",VLOOKUP(C16,Master!AD$60:AP$107,7,FALSE))</f>
        <v/>
      </c>
      <c r="F16" s="626" t="str">
        <f>IF(ISNA(VLOOKUP(C16,Master!AD$60:AP$107,8,FALSE)),"",VLOOKUP(C16,Master!AD$60:AP$107,8,FALSE))</f>
        <v/>
      </c>
      <c r="G16" s="627" t="str">
        <f>IF(ISNA(VLOOKUP(C16,Master!AD$60:AP$107,4,FALSE)),"",VLOOKUP(C16,Master!AD$60:AP$107,4,FALSE))</f>
        <v/>
      </c>
      <c r="H16" s="628" t="str">
        <f>IF(ISNA(VLOOKUP(C16,Master!AD$60:AP$107,5,FALSE)),"",VLOOKUP(C16,Master!AD$60:AP$107,5,FALSE))</f>
        <v/>
      </c>
      <c r="I16" s="629" t="str">
        <f>IF(ISNA(VLOOKUP(C16,Master!AD$60:AP$107,6,FALSE)),"",VLOOKUP(C16,Master!AD$60:AP$107,6,FALSE))</f>
        <v/>
      </c>
      <c r="J16" s="624" t="str">
        <f t="shared" si="33"/>
        <v/>
      </c>
      <c r="K16" s="625" t="str">
        <f t="shared" ca="1" si="34"/>
        <v/>
      </c>
      <c r="L16" s="624" t="str">
        <f t="shared" si="35"/>
        <v/>
      </c>
      <c r="M16" s="624" t="str">
        <f t="shared" si="36"/>
        <v/>
      </c>
      <c r="N16" s="624" t="str">
        <f t="shared" si="37"/>
        <v/>
      </c>
      <c r="O16" s="630" t="str">
        <f>IF(ISNA(VLOOKUP(C16,Master!AD$60:AP$107,12,FALSE)),"",VLOOKUP(C16,Master!AD$60:AP$107,12,FALSE))</f>
        <v/>
      </c>
      <c r="P16" s="631"/>
      <c r="Q16" s="631"/>
      <c r="R16" s="631"/>
      <c r="S16" s="631">
        <f t="shared" si="38"/>
        <v>0</v>
      </c>
      <c r="T16" s="591">
        <f t="shared" si="39"/>
        <v>1</v>
      </c>
      <c r="U16" s="622" t="str">
        <f>IF(ISNA(VLOOKUP(C16,Master!AD$60:AP$107,10,FALSE)),"",VLOOKUP(C16,Master!AD$60:AP$107,10,FALSE))</f>
        <v/>
      </c>
      <c r="V16" s="632"/>
      <c r="W16" s="632"/>
      <c r="X16" s="633" t="str">
        <f>IF(ISNA(VLOOKUP(C16,Master!AD$60:AP$107,11,FALSE)),"",VLOOKUP(C16,Master!AD$60:AP$107,11,FALSE))</f>
        <v/>
      </c>
      <c r="Y16" s="633" t="str">
        <f>IF(ISNA(VLOOKUP(C16,Master!AD$60:AP$107,9,FALSE)),"",VLOOKUP(C16,Master!AD$60:AP$107,9,FALSE))</f>
        <v/>
      </c>
      <c r="Z16" s="634">
        <f t="shared" si="0"/>
        <v>0</v>
      </c>
      <c r="AA16" s="634">
        <f t="shared" si="1"/>
        <v>0</v>
      </c>
      <c r="AB16" s="634">
        <f t="shared" si="2"/>
        <v>0</v>
      </c>
      <c r="AC16" s="634">
        <f t="shared" si="3"/>
        <v>0</v>
      </c>
      <c r="AD16" s="634">
        <f t="shared" si="4"/>
        <v>0</v>
      </c>
      <c r="AE16" s="634">
        <f t="shared" si="5"/>
        <v>0</v>
      </c>
      <c r="AF16" s="635" t="str">
        <f t="shared" si="40"/>
        <v/>
      </c>
      <c r="AG16" s="635" t="str">
        <f t="shared" si="41"/>
        <v/>
      </c>
      <c r="AH16" s="635" t="str">
        <f t="shared" si="42"/>
        <v/>
      </c>
      <c r="AI16" s="635" t="str">
        <f t="shared" si="43"/>
        <v/>
      </c>
      <c r="AJ16" s="635" t="str">
        <f t="shared" si="44"/>
        <v/>
      </c>
      <c r="AK16" s="633" t="str">
        <f t="shared" si="45"/>
        <v/>
      </c>
      <c r="AL16" s="633">
        <v>0</v>
      </c>
      <c r="AM16" s="634">
        <v>0</v>
      </c>
      <c r="AN16" s="633" t="str">
        <f t="shared" si="46"/>
        <v/>
      </c>
      <c r="AO16" s="634">
        <f t="shared" si="6"/>
        <v>0</v>
      </c>
      <c r="AP16" s="633">
        <f t="shared" si="47"/>
        <v>0</v>
      </c>
      <c r="AQ16" s="633">
        <f t="shared" si="7"/>
        <v>0</v>
      </c>
      <c r="AR16" s="633">
        <f t="shared" si="8"/>
        <v>0</v>
      </c>
      <c r="AS16" s="633">
        <f t="shared" si="48"/>
        <v>0</v>
      </c>
      <c r="AT16" s="635">
        <f t="shared" si="9"/>
        <v>0</v>
      </c>
      <c r="AU16" s="635">
        <f t="shared" si="10"/>
        <v>0</v>
      </c>
      <c r="AV16" s="633"/>
      <c r="AW16" s="633"/>
      <c r="AX16" s="635">
        <f t="shared" si="11"/>
        <v>0</v>
      </c>
      <c r="AY16" s="635">
        <f t="shared" si="12"/>
        <v>0</v>
      </c>
      <c r="AZ16" s="635">
        <f t="shared" si="13"/>
        <v>0</v>
      </c>
      <c r="BA16" s="635">
        <f t="shared" si="14"/>
        <v>0</v>
      </c>
      <c r="BB16" s="635">
        <f t="shared" si="15"/>
        <v>0</v>
      </c>
      <c r="BC16" s="633">
        <f t="shared" si="16"/>
        <v>0</v>
      </c>
      <c r="BD16" s="633">
        <f t="shared" si="17"/>
        <v>0</v>
      </c>
      <c r="BE16" s="634">
        <v>0</v>
      </c>
      <c r="BF16" s="633">
        <f t="shared" si="18"/>
        <v>0</v>
      </c>
      <c r="BG16" s="634">
        <f t="shared" si="19"/>
        <v>0</v>
      </c>
      <c r="BH16" s="633">
        <f t="shared" si="49"/>
        <v>0</v>
      </c>
      <c r="BI16" s="633">
        <f t="shared" si="20"/>
        <v>0</v>
      </c>
      <c r="BJ16" s="633">
        <f t="shared" si="21"/>
        <v>0</v>
      </c>
      <c r="BK16" s="633">
        <f t="shared" si="22"/>
        <v>0</v>
      </c>
      <c r="BL16" s="635">
        <f t="shared" si="23"/>
        <v>0</v>
      </c>
      <c r="BM16" s="635">
        <f t="shared" si="24"/>
        <v>0</v>
      </c>
      <c r="BN16" s="633"/>
      <c r="BO16" s="633"/>
      <c r="BP16" s="635">
        <f t="shared" si="25"/>
        <v>0</v>
      </c>
      <c r="BQ16" s="619">
        <f t="shared" si="26"/>
        <v>0</v>
      </c>
      <c r="BR16" s="619">
        <f t="shared" si="27"/>
        <v>1</v>
      </c>
      <c r="BS16" s="619">
        <f t="shared" si="28"/>
        <v>0</v>
      </c>
      <c r="BT16" s="619">
        <f t="shared" si="29"/>
        <v>0</v>
      </c>
      <c r="BU16" s="619">
        <f t="shared" si="50"/>
        <v>0</v>
      </c>
      <c r="BV16" s="619">
        <f t="shared" si="30"/>
        <v>1</v>
      </c>
      <c r="BW16" s="603">
        <f t="shared" si="31"/>
        <v>0</v>
      </c>
      <c r="BX16" s="636">
        <f t="shared" si="51"/>
        <v>1</v>
      </c>
      <c r="BY16" s="603">
        <f t="shared" si="52"/>
        <v>0</v>
      </c>
      <c r="BZ16" s="603">
        <f t="shared" si="53"/>
        <v>0</v>
      </c>
      <c r="CA16" s="589" t="str">
        <f t="shared" si="32"/>
        <v/>
      </c>
      <c r="CB16" s="1097"/>
      <c r="CC16" s="589"/>
      <c r="CD16" s="589"/>
      <c r="CE16" s="589"/>
      <c r="CF16" s="589"/>
      <c r="CG16" s="589"/>
      <c r="CH16" s="589"/>
      <c r="CI16" s="589"/>
      <c r="CJ16" s="589"/>
      <c r="CK16" s="589"/>
      <c r="CL16" s="589"/>
      <c r="CM16" s="589"/>
      <c r="CN16" s="589"/>
      <c r="CO16" s="589"/>
      <c r="CP16" s="589"/>
      <c r="CQ16" s="589"/>
      <c r="CR16" s="589"/>
      <c r="CS16" s="589"/>
      <c r="CT16" s="589"/>
      <c r="CU16" s="589"/>
      <c r="CV16" s="589"/>
      <c r="CW16" s="589"/>
      <c r="CX16" s="589"/>
      <c r="CY16" s="589"/>
    </row>
    <row r="17" spans="1:105" s="620" customFormat="1">
      <c r="A17" s="620" t="str">
        <f t="shared" si="54"/>
        <v/>
      </c>
      <c r="B17" s="624">
        <v>2202</v>
      </c>
      <c r="C17" s="624">
        <v>6</v>
      </c>
      <c r="D17" s="644" t="str">
        <f>IF(ISNA(VLOOKUP(C17,Master!AD$60:AP$107,3,FALSE)),"",VLOOKUP(C17,Master!AD$60:AP$107,3,FALSE))</f>
        <v/>
      </c>
      <c r="E17" s="625" t="str">
        <f>IF(ISNA(VLOOKUP(C17,Master!AD$60:AP$107,7,FALSE)),"",VLOOKUP(C17,Master!AD$60:AP$107,7,FALSE))</f>
        <v/>
      </c>
      <c r="F17" s="626" t="str">
        <f>IF(ISNA(VLOOKUP(C17,Master!AD$60:AP$107,8,FALSE)),"",VLOOKUP(C17,Master!AD$60:AP$107,8,FALSE))</f>
        <v/>
      </c>
      <c r="G17" s="627" t="str">
        <f>IF(ISNA(VLOOKUP(C17,Master!AD$60:AP$107,4,FALSE)),"",VLOOKUP(C17,Master!AD$60:AP$107,4,FALSE))</f>
        <v/>
      </c>
      <c r="H17" s="628" t="str">
        <f>IF(ISNA(VLOOKUP(C17,Master!AD$60:AP$107,5,FALSE)),"",VLOOKUP(C17,Master!AD$60:AP$107,5,FALSE))</f>
        <v/>
      </c>
      <c r="I17" s="629" t="str">
        <f>IF(ISNA(VLOOKUP(C17,Master!AD$60:AP$107,6,FALSE)),"",VLOOKUP(C17,Master!AD$60:AP$107,6,FALSE))</f>
        <v/>
      </c>
      <c r="J17" s="624" t="str">
        <f t="shared" si="33"/>
        <v/>
      </c>
      <c r="K17" s="625" t="str">
        <f t="shared" ca="1" si="34"/>
        <v/>
      </c>
      <c r="L17" s="624" t="str">
        <f t="shared" si="35"/>
        <v/>
      </c>
      <c r="M17" s="624" t="str">
        <f t="shared" si="36"/>
        <v/>
      </c>
      <c r="N17" s="624" t="str">
        <f t="shared" si="37"/>
        <v/>
      </c>
      <c r="O17" s="630" t="str">
        <f>IF(ISNA(VLOOKUP(C17,Master!AD$60:AP$107,12,FALSE)),"",VLOOKUP(C17,Master!AD$60:AP$107,12,FALSE))</f>
        <v/>
      </c>
      <c r="P17" s="631"/>
      <c r="Q17" s="631"/>
      <c r="R17" s="631"/>
      <c r="S17" s="631">
        <f t="shared" si="38"/>
        <v>0</v>
      </c>
      <c r="T17" s="591">
        <f t="shared" si="39"/>
        <v>1</v>
      </c>
      <c r="U17" s="622" t="str">
        <f>IF(ISNA(VLOOKUP(C17,Master!AD$60:AP$107,10,FALSE)),"",VLOOKUP(C17,Master!AD$60:AP$107,10,FALSE))</f>
        <v/>
      </c>
      <c r="V17" s="632"/>
      <c r="W17" s="632"/>
      <c r="X17" s="633" t="str">
        <f>IF(ISNA(VLOOKUP(C17,Master!AD$60:AP$107,11,FALSE)),"",VLOOKUP(C17,Master!AD$60:AP$107,11,FALSE))</f>
        <v/>
      </c>
      <c r="Y17" s="633" t="str">
        <f>IF(ISNA(VLOOKUP(C17,Master!AD$60:AP$107,9,FALSE)),"",VLOOKUP(C17,Master!AD$60:AP$107,9,FALSE))</f>
        <v/>
      </c>
      <c r="Z17" s="634">
        <f t="shared" si="0"/>
        <v>0</v>
      </c>
      <c r="AA17" s="634">
        <f t="shared" si="1"/>
        <v>0</v>
      </c>
      <c r="AB17" s="634">
        <f t="shared" si="2"/>
        <v>0</v>
      </c>
      <c r="AC17" s="634">
        <f t="shared" si="3"/>
        <v>0</v>
      </c>
      <c r="AD17" s="634">
        <f t="shared" si="4"/>
        <v>0</v>
      </c>
      <c r="AE17" s="634">
        <f t="shared" si="5"/>
        <v>0</v>
      </c>
      <c r="AF17" s="635" t="str">
        <f t="shared" si="40"/>
        <v/>
      </c>
      <c r="AG17" s="635" t="str">
        <f t="shared" si="41"/>
        <v/>
      </c>
      <c r="AH17" s="635" t="str">
        <f t="shared" si="42"/>
        <v/>
      </c>
      <c r="AI17" s="635" t="str">
        <f t="shared" si="43"/>
        <v/>
      </c>
      <c r="AJ17" s="635" t="str">
        <f t="shared" si="44"/>
        <v/>
      </c>
      <c r="AK17" s="633" t="str">
        <f t="shared" si="45"/>
        <v/>
      </c>
      <c r="AL17" s="633">
        <v>0</v>
      </c>
      <c r="AM17" s="634">
        <v>0</v>
      </c>
      <c r="AN17" s="633" t="str">
        <f t="shared" si="46"/>
        <v/>
      </c>
      <c r="AO17" s="634">
        <f t="shared" si="6"/>
        <v>0</v>
      </c>
      <c r="AP17" s="633">
        <f t="shared" si="47"/>
        <v>0</v>
      </c>
      <c r="AQ17" s="633">
        <f t="shared" si="7"/>
        <v>0</v>
      </c>
      <c r="AR17" s="633">
        <f t="shared" si="8"/>
        <v>0</v>
      </c>
      <c r="AS17" s="633">
        <f t="shared" si="48"/>
        <v>0</v>
      </c>
      <c r="AT17" s="635">
        <f t="shared" si="9"/>
        <v>0</v>
      </c>
      <c r="AU17" s="635">
        <f t="shared" si="10"/>
        <v>0</v>
      </c>
      <c r="AV17" s="633"/>
      <c r="AW17" s="633"/>
      <c r="AX17" s="635">
        <f t="shared" si="11"/>
        <v>0</v>
      </c>
      <c r="AY17" s="635">
        <f t="shared" si="12"/>
        <v>0</v>
      </c>
      <c r="AZ17" s="635">
        <f t="shared" si="13"/>
        <v>0</v>
      </c>
      <c r="BA17" s="635">
        <f t="shared" si="14"/>
        <v>0</v>
      </c>
      <c r="BB17" s="635">
        <f t="shared" si="15"/>
        <v>0</v>
      </c>
      <c r="BC17" s="633">
        <f t="shared" si="16"/>
        <v>0</v>
      </c>
      <c r="BD17" s="633">
        <f t="shared" si="17"/>
        <v>0</v>
      </c>
      <c r="BE17" s="634">
        <v>0</v>
      </c>
      <c r="BF17" s="633">
        <f t="shared" si="18"/>
        <v>0</v>
      </c>
      <c r="BG17" s="634">
        <f t="shared" si="19"/>
        <v>0</v>
      </c>
      <c r="BH17" s="633">
        <f t="shared" si="49"/>
        <v>0</v>
      </c>
      <c r="BI17" s="633">
        <f t="shared" si="20"/>
        <v>0</v>
      </c>
      <c r="BJ17" s="633">
        <f t="shared" si="21"/>
        <v>0</v>
      </c>
      <c r="BK17" s="633">
        <f t="shared" si="22"/>
        <v>0</v>
      </c>
      <c r="BL17" s="635">
        <f t="shared" si="23"/>
        <v>0</v>
      </c>
      <c r="BM17" s="635">
        <f t="shared" si="24"/>
        <v>0</v>
      </c>
      <c r="BN17" s="633"/>
      <c r="BO17" s="633"/>
      <c r="BP17" s="635">
        <f t="shared" si="25"/>
        <v>0</v>
      </c>
      <c r="BQ17" s="619">
        <f t="shared" si="26"/>
        <v>0</v>
      </c>
      <c r="BR17" s="619">
        <f t="shared" si="27"/>
        <v>1</v>
      </c>
      <c r="BS17" s="619">
        <f t="shared" si="28"/>
        <v>0</v>
      </c>
      <c r="BT17" s="619">
        <f t="shared" si="29"/>
        <v>0</v>
      </c>
      <c r="BU17" s="619">
        <f t="shared" si="50"/>
        <v>0</v>
      </c>
      <c r="BV17" s="619">
        <f t="shared" si="30"/>
        <v>1</v>
      </c>
      <c r="BW17" s="603">
        <f t="shared" si="31"/>
        <v>0</v>
      </c>
      <c r="BX17" s="636">
        <f t="shared" si="51"/>
        <v>1</v>
      </c>
      <c r="BY17" s="603">
        <f t="shared" si="52"/>
        <v>0</v>
      </c>
      <c r="BZ17" s="603">
        <f t="shared" si="53"/>
        <v>0</v>
      </c>
      <c r="CA17" s="589" t="str">
        <f t="shared" si="32"/>
        <v/>
      </c>
      <c r="CB17" s="1097"/>
      <c r="CC17" s="589"/>
      <c r="CD17" s="589"/>
      <c r="CE17" s="589"/>
      <c r="CF17" s="589"/>
      <c r="CG17" s="589"/>
      <c r="CH17" s="589"/>
      <c r="CI17" s="589"/>
      <c r="CJ17" s="589"/>
      <c r="CK17" s="589"/>
      <c r="CL17" s="589"/>
      <c r="CM17" s="589"/>
      <c r="CN17" s="589"/>
      <c r="CO17" s="589"/>
      <c r="CP17" s="589"/>
      <c r="CQ17" s="589"/>
      <c r="CR17" s="589"/>
      <c r="CS17" s="589"/>
      <c r="CT17" s="589"/>
      <c r="CU17" s="589"/>
      <c r="CV17" s="589"/>
      <c r="CW17" s="589"/>
      <c r="CX17" s="589"/>
      <c r="CY17" s="589"/>
    </row>
    <row r="18" spans="1:105" s="620" customFormat="1">
      <c r="A18" s="620" t="str">
        <f t="shared" si="54"/>
        <v/>
      </c>
      <c r="B18" s="624">
        <v>2202</v>
      </c>
      <c r="C18" s="624">
        <v>7</v>
      </c>
      <c r="D18" s="644" t="str">
        <f>IF(ISNA(VLOOKUP(C18,Master!AD$60:AP$107,3,FALSE)),"",VLOOKUP(C18,Master!AD$60:AP$107,3,FALSE))</f>
        <v/>
      </c>
      <c r="E18" s="625" t="str">
        <f>IF(ISNA(VLOOKUP(C18,Master!AD$60:AP$107,7,FALSE)),"",VLOOKUP(C18,Master!AD$60:AP$107,7,FALSE))</f>
        <v/>
      </c>
      <c r="F18" s="626" t="str">
        <f>IF(ISNA(VLOOKUP(C18,Master!AD$60:AP$107,8,FALSE)),"",VLOOKUP(C18,Master!AD$60:AP$107,8,FALSE))</f>
        <v/>
      </c>
      <c r="G18" s="627" t="str">
        <f>IF(ISNA(VLOOKUP(C18,Master!AD$60:AP$107,4,FALSE)),"",VLOOKUP(C18,Master!AD$60:AP$107,4,FALSE))</f>
        <v/>
      </c>
      <c r="H18" s="628" t="str">
        <f>IF(ISNA(VLOOKUP(C18,Master!AD$60:AP$107,5,FALSE)),"",VLOOKUP(C18,Master!AD$60:AP$107,5,FALSE))</f>
        <v/>
      </c>
      <c r="I18" s="629" t="str">
        <f>IF(ISNA(VLOOKUP(C18,Master!AD$60:AP$107,6,FALSE)),"",VLOOKUP(C18,Master!AD$60:AP$107,6,FALSE))</f>
        <v/>
      </c>
      <c r="J18" s="624" t="str">
        <f t="shared" si="33"/>
        <v/>
      </c>
      <c r="K18" s="625" t="str">
        <f t="shared" ca="1" si="34"/>
        <v/>
      </c>
      <c r="L18" s="624" t="str">
        <f t="shared" si="35"/>
        <v/>
      </c>
      <c r="M18" s="624" t="str">
        <f t="shared" si="36"/>
        <v/>
      </c>
      <c r="N18" s="624" t="str">
        <f t="shared" si="37"/>
        <v/>
      </c>
      <c r="O18" s="630" t="str">
        <f>IF(ISNA(VLOOKUP(C18,Master!AD$60:AP$107,12,FALSE)),"",VLOOKUP(C18,Master!AD$60:AP$107,12,FALSE))</f>
        <v/>
      </c>
      <c r="P18" s="631"/>
      <c r="Q18" s="631"/>
      <c r="R18" s="631"/>
      <c r="S18" s="631">
        <f t="shared" si="38"/>
        <v>0</v>
      </c>
      <c r="T18" s="591">
        <f t="shared" si="39"/>
        <v>1</v>
      </c>
      <c r="U18" s="622" t="str">
        <f>IF(ISNA(VLOOKUP(C18,Master!AD$60:AP$107,10,FALSE)),"",VLOOKUP(C18,Master!AD$60:AP$107,10,FALSE))</f>
        <v/>
      </c>
      <c r="V18" s="632"/>
      <c r="W18" s="632"/>
      <c r="X18" s="633" t="str">
        <f>IF(ISNA(VLOOKUP(C18,Master!AD$60:AP$107,11,FALSE)),"",VLOOKUP(C18,Master!AD$60:AP$107,11,FALSE))</f>
        <v/>
      </c>
      <c r="Y18" s="633" t="str">
        <f>IF(ISNA(VLOOKUP(C18,Master!AD$60:AP$107,9,FALSE)),"",VLOOKUP(C18,Master!AD$60:AP$107,9,FALSE))</f>
        <v/>
      </c>
      <c r="Z18" s="634">
        <f t="shared" si="0"/>
        <v>0</v>
      </c>
      <c r="AA18" s="634">
        <f t="shared" si="1"/>
        <v>0</v>
      </c>
      <c r="AB18" s="634">
        <f t="shared" si="2"/>
        <v>0</v>
      </c>
      <c r="AC18" s="634">
        <f t="shared" si="3"/>
        <v>0</v>
      </c>
      <c r="AD18" s="634">
        <f t="shared" si="4"/>
        <v>0</v>
      </c>
      <c r="AE18" s="634">
        <f t="shared" si="5"/>
        <v>0</v>
      </c>
      <c r="AF18" s="635" t="str">
        <f t="shared" si="40"/>
        <v/>
      </c>
      <c r="AG18" s="635" t="str">
        <f t="shared" si="41"/>
        <v/>
      </c>
      <c r="AH18" s="635" t="str">
        <f t="shared" si="42"/>
        <v/>
      </c>
      <c r="AI18" s="635" t="str">
        <f t="shared" si="43"/>
        <v/>
      </c>
      <c r="AJ18" s="635" t="str">
        <f t="shared" si="44"/>
        <v/>
      </c>
      <c r="AK18" s="633" t="str">
        <f t="shared" si="45"/>
        <v/>
      </c>
      <c r="AL18" s="633">
        <v>0</v>
      </c>
      <c r="AM18" s="634">
        <v>0</v>
      </c>
      <c r="AN18" s="633" t="str">
        <f t="shared" si="46"/>
        <v/>
      </c>
      <c r="AO18" s="634">
        <f t="shared" si="6"/>
        <v>0</v>
      </c>
      <c r="AP18" s="633">
        <f t="shared" si="47"/>
        <v>0</v>
      </c>
      <c r="AQ18" s="633">
        <f t="shared" si="7"/>
        <v>0</v>
      </c>
      <c r="AR18" s="633">
        <f t="shared" si="8"/>
        <v>0</v>
      </c>
      <c r="AS18" s="633">
        <f t="shared" si="48"/>
        <v>0</v>
      </c>
      <c r="AT18" s="635">
        <f t="shared" si="9"/>
        <v>0</v>
      </c>
      <c r="AU18" s="635">
        <f t="shared" si="10"/>
        <v>0</v>
      </c>
      <c r="AV18" s="633"/>
      <c r="AW18" s="633"/>
      <c r="AX18" s="635">
        <f t="shared" si="11"/>
        <v>0</v>
      </c>
      <c r="AY18" s="635">
        <f t="shared" si="12"/>
        <v>0</v>
      </c>
      <c r="AZ18" s="635">
        <f t="shared" si="13"/>
        <v>0</v>
      </c>
      <c r="BA18" s="635">
        <f t="shared" si="14"/>
        <v>0</v>
      </c>
      <c r="BB18" s="635">
        <f t="shared" si="15"/>
        <v>0</v>
      </c>
      <c r="BC18" s="633">
        <f t="shared" si="16"/>
        <v>0</v>
      </c>
      <c r="BD18" s="633">
        <f t="shared" si="17"/>
        <v>0</v>
      </c>
      <c r="BE18" s="634">
        <v>0</v>
      </c>
      <c r="BF18" s="633">
        <f t="shared" si="18"/>
        <v>0</v>
      </c>
      <c r="BG18" s="634">
        <f t="shared" si="19"/>
        <v>0</v>
      </c>
      <c r="BH18" s="633">
        <f t="shared" si="49"/>
        <v>0</v>
      </c>
      <c r="BI18" s="633">
        <f t="shared" si="20"/>
        <v>0</v>
      </c>
      <c r="BJ18" s="633">
        <f t="shared" si="21"/>
        <v>0</v>
      </c>
      <c r="BK18" s="633">
        <f t="shared" si="22"/>
        <v>0</v>
      </c>
      <c r="BL18" s="635">
        <f t="shared" si="23"/>
        <v>0</v>
      </c>
      <c r="BM18" s="635">
        <f t="shared" si="24"/>
        <v>0</v>
      </c>
      <c r="BN18" s="633"/>
      <c r="BO18" s="633"/>
      <c r="BP18" s="635">
        <f t="shared" si="25"/>
        <v>0</v>
      </c>
      <c r="BQ18" s="619">
        <f t="shared" si="26"/>
        <v>0</v>
      </c>
      <c r="BR18" s="619">
        <f t="shared" si="27"/>
        <v>1</v>
      </c>
      <c r="BS18" s="619">
        <f t="shared" si="28"/>
        <v>0</v>
      </c>
      <c r="BT18" s="619">
        <f t="shared" si="29"/>
        <v>0</v>
      </c>
      <c r="BU18" s="619">
        <f t="shared" si="50"/>
        <v>0</v>
      </c>
      <c r="BV18" s="619">
        <f t="shared" si="30"/>
        <v>1</v>
      </c>
      <c r="BW18" s="603">
        <f t="shared" si="31"/>
        <v>0</v>
      </c>
      <c r="BX18" s="636">
        <f t="shared" si="51"/>
        <v>1</v>
      </c>
      <c r="BY18" s="603">
        <f t="shared" si="52"/>
        <v>0</v>
      </c>
      <c r="BZ18" s="603">
        <f t="shared" si="53"/>
        <v>0</v>
      </c>
      <c r="CA18" s="589" t="str">
        <f t="shared" si="32"/>
        <v/>
      </c>
      <c r="CB18" s="1097"/>
      <c r="CC18" s="589"/>
      <c r="CD18" s="589"/>
      <c r="CE18" s="589"/>
      <c r="CF18" s="589"/>
      <c r="CG18" s="589"/>
      <c r="CH18" s="589"/>
      <c r="CI18" s="589"/>
      <c r="CJ18" s="589"/>
      <c r="CK18" s="589"/>
      <c r="CL18" s="589"/>
      <c r="CM18" s="589"/>
      <c r="CN18" s="589"/>
      <c r="CO18" s="589"/>
      <c r="CP18" s="589"/>
      <c r="CQ18" s="589"/>
      <c r="CR18" s="589"/>
      <c r="CS18" s="589"/>
      <c r="CT18" s="589"/>
      <c r="CU18" s="589"/>
      <c r="CV18" s="589"/>
      <c r="CW18" s="589"/>
      <c r="CX18" s="589"/>
      <c r="CY18" s="589"/>
    </row>
    <row r="19" spans="1:105" s="620" customFormat="1">
      <c r="A19" s="620" t="str">
        <f t="shared" si="54"/>
        <v/>
      </c>
      <c r="B19" s="624">
        <v>2202</v>
      </c>
      <c r="C19" s="624">
        <v>8</v>
      </c>
      <c r="D19" s="644" t="str">
        <f>IF(ISNA(VLOOKUP(C19,Master!AD$60:AP$107,3,FALSE)),"",VLOOKUP(C19,Master!AD$60:AP$107,3,FALSE))</f>
        <v/>
      </c>
      <c r="E19" s="625" t="str">
        <f>IF(ISNA(VLOOKUP(C19,Master!AD$60:AP$107,7,FALSE)),"",VLOOKUP(C19,Master!AD$60:AP$107,7,FALSE))</f>
        <v/>
      </c>
      <c r="F19" s="626" t="str">
        <f>IF(ISNA(VLOOKUP(C19,Master!AD$60:AP$107,8,FALSE)),"",VLOOKUP(C19,Master!AD$60:AP$107,8,FALSE))</f>
        <v/>
      </c>
      <c r="G19" s="627" t="str">
        <f>IF(ISNA(VLOOKUP(C19,Master!AD$60:AP$107,4,FALSE)),"",VLOOKUP(C19,Master!AD$60:AP$107,4,FALSE))</f>
        <v/>
      </c>
      <c r="H19" s="628" t="str">
        <f>IF(ISNA(VLOOKUP(C19,Master!AD$60:AP$107,5,FALSE)),"",VLOOKUP(C19,Master!AD$60:AP$107,5,FALSE))</f>
        <v/>
      </c>
      <c r="I19" s="629" t="str">
        <f>IF(ISNA(VLOOKUP(C19,Master!AD$60:AP$107,6,FALSE)),"",VLOOKUP(C19,Master!AD$60:AP$107,6,FALSE))</f>
        <v/>
      </c>
      <c r="J19" s="624" t="str">
        <f t="shared" si="33"/>
        <v/>
      </c>
      <c r="K19" s="625" t="str">
        <f t="shared" ca="1" si="34"/>
        <v/>
      </c>
      <c r="L19" s="624" t="str">
        <f t="shared" si="35"/>
        <v/>
      </c>
      <c r="M19" s="624" t="str">
        <f t="shared" si="36"/>
        <v/>
      </c>
      <c r="N19" s="624" t="str">
        <f t="shared" si="37"/>
        <v/>
      </c>
      <c r="O19" s="630" t="str">
        <f>IF(ISNA(VLOOKUP(C19,Master!AD$60:AP$107,12,FALSE)),"",VLOOKUP(C19,Master!AD$60:AP$107,12,FALSE))</f>
        <v/>
      </c>
      <c r="P19" s="631"/>
      <c r="Q19" s="631"/>
      <c r="R19" s="631"/>
      <c r="S19" s="631">
        <f t="shared" si="38"/>
        <v>0</v>
      </c>
      <c r="T19" s="591">
        <f t="shared" si="39"/>
        <v>1</v>
      </c>
      <c r="U19" s="622" t="str">
        <f>IF(ISNA(VLOOKUP(C19,Master!AD$60:AP$107,10,FALSE)),"",VLOOKUP(C19,Master!AD$60:AP$107,10,FALSE))</f>
        <v/>
      </c>
      <c r="V19" s="632"/>
      <c r="W19" s="632"/>
      <c r="X19" s="633" t="str">
        <f>IF(ISNA(VLOOKUP(C19,Master!AD$60:AP$107,11,FALSE)),"",VLOOKUP(C19,Master!AD$60:AP$107,11,FALSE))</f>
        <v/>
      </c>
      <c r="Y19" s="633" t="str">
        <f>IF(ISNA(VLOOKUP(C19,Master!AD$60:AP$107,9,FALSE)),"",VLOOKUP(C19,Master!AD$60:AP$107,9,FALSE))</f>
        <v/>
      </c>
      <c r="Z19" s="634">
        <f t="shared" si="0"/>
        <v>0</v>
      </c>
      <c r="AA19" s="634">
        <f t="shared" si="1"/>
        <v>0</v>
      </c>
      <c r="AB19" s="634">
        <f t="shared" si="2"/>
        <v>0</v>
      </c>
      <c r="AC19" s="634">
        <f t="shared" si="3"/>
        <v>0</v>
      </c>
      <c r="AD19" s="634">
        <f t="shared" si="4"/>
        <v>0</v>
      </c>
      <c r="AE19" s="634">
        <f t="shared" si="5"/>
        <v>0</v>
      </c>
      <c r="AF19" s="635" t="str">
        <f t="shared" si="40"/>
        <v/>
      </c>
      <c r="AG19" s="635" t="str">
        <f t="shared" si="41"/>
        <v/>
      </c>
      <c r="AH19" s="635" t="str">
        <f t="shared" si="42"/>
        <v/>
      </c>
      <c r="AI19" s="635" t="str">
        <f t="shared" si="43"/>
        <v/>
      </c>
      <c r="AJ19" s="635" t="str">
        <f t="shared" si="44"/>
        <v/>
      </c>
      <c r="AK19" s="633" t="str">
        <f t="shared" si="45"/>
        <v/>
      </c>
      <c r="AL19" s="633">
        <v>0</v>
      </c>
      <c r="AM19" s="634">
        <v>0</v>
      </c>
      <c r="AN19" s="633" t="str">
        <f t="shared" si="46"/>
        <v/>
      </c>
      <c r="AO19" s="634">
        <f t="shared" si="6"/>
        <v>0</v>
      </c>
      <c r="AP19" s="633">
        <f t="shared" si="47"/>
        <v>0</v>
      </c>
      <c r="AQ19" s="633">
        <f t="shared" si="7"/>
        <v>0</v>
      </c>
      <c r="AR19" s="633">
        <f t="shared" si="8"/>
        <v>0</v>
      </c>
      <c r="AS19" s="633">
        <f t="shared" si="48"/>
        <v>0</v>
      </c>
      <c r="AT19" s="635">
        <f t="shared" si="9"/>
        <v>0</v>
      </c>
      <c r="AU19" s="635">
        <f t="shared" si="10"/>
        <v>0</v>
      </c>
      <c r="AV19" s="633"/>
      <c r="AW19" s="633"/>
      <c r="AX19" s="635">
        <f t="shared" si="11"/>
        <v>0</v>
      </c>
      <c r="AY19" s="635">
        <f t="shared" si="12"/>
        <v>0</v>
      </c>
      <c r="AZ19" s="635">
        <f t="shared" si="13"/>
        <v>0</v>
      </c>
      <c r="BA19" s="635">
        <f t="shared" si="14"/>
        <v>0</v>
      </c>
      <c r="BB19" s="635">
        <f t="shared" si="15"/>
        <v>0</v>
      </c>
      <c r="BC19" s="633">
        <f t="shared" si="16"/>
        <v>0</v>
      </c>
      <c r="BD19" s="633">
        <f t="shared" si="17"/>
        <v>0</v>
      </c>
      <c r="BE19" s="634">
        <v>0</v>
      </c>
      <c r="BF19" s="633">
        <f t="shared" si="18"/>
        <v>0</v>
      </c>
      <c r="BG19" s="634">
        <f t="shared" si="19"/>
        <v>0</v>
      </c>
      <c r="BH19" s="633">
        <f t="shared" si="49"/>
        <v>0</v>
      </c>
      <c r="BI19" s="633">
        <f t="shared" si="20"/>
        <v>0</v>
      </c>
      <c r="BJ19" s="633">
        <f t="shared" si="21"/>
        <v>0</v>
      </c>
      <c r="BK19" s="633">
        <f t="shared" si="22"/>
        <v>0</v>
      </c>
      <c r="BL19" s="635">
        <f t="shared" si="23"/>
        <v>0</v>
      </c>
      <c r="BM19" s="635">
        <f t="shared" si="24"/>
        <v>0</v>
      </c>
      <c r="BN19" s="633"/>
      <c r="BO19" s="633"/>
      <c r="BP19" s="635">
        <f t="shared" si="25"/>
        <v>0</v>
      </c>
      <c r="BQ19" s="619">
        <f t="shared" si="26"/>
        <v>0</v>
      </c>
      <c r="BR19" s="619">
        <f t="shared" si="27"/>
        <v>1</v>
      </c>
      <c r="BS19" s="619">
        <f t="shared" si="28"/>
        <v>0</v>
      </c>
      <c r="BT19" s="619">
        <f t="shared" si="29"/>
        <v>0</v>
      </c>
      <c r="BU19" s="619">
        <f t="shared" si="50"/>
        <v>0</v>
      </c>
      <c r="BV19" s="619">
        <f t="shared" si="30"/>
        <v>1</v>
      </c>
      <c r="BW19" s="603">
        <f t="shared" si="31"/>
        <v>0</v>
      </c>
      <c r="BX19" s="636">
        <f t="shared" si="51"/>
        <v>1</v>
      </c>
      <c r="BY19" s="603">
        <f t="shared" si="52"/>
        <v>0</v>
      </c>
      <c r="BZ19" s="603">
        <f t="shared" si="53"/>
        <v>0</v>
      </c>
      <c r="CA19" s="589" t="str">
        <f t="shared" si="32"/>
        <v/>
      </c>
      <c r="CB19" s="1097"/>
      <c r="CC19" s="589"/>
      <c r="CD19" s="589"/>
      <c r="CE19" s="589"/>
      <c r="CF19" s="589"/>
      <c r="CG19" s="589"/>
      <c r="CH19" s="589"/>
      <c r="CI19" s="589"/>
      <c r="CJ19" s="589"/>
      <c r="CK19" s="589"/>
      <c r="CL19" s="589"/>
      <c r="CM19" s="589"/>
      <c r="CN19" s="589"/>
      <c r="CO19" s="589"/>
      <c r="CP19" s="589"/>
      <c r="CQ19" s="589"/>
      <c r="CR19" s="589"/>
      <c r="CS19" s="589"/>
      <c r="CT19" s="589"/>
      <c r="CU19" s="589"/>
      <c r="CV19" s="589"/>
      <c r="CW19" s="589"/>
      <c r="CX19" s="589"/>
      <c r="CY19" s="589"/>
    </row>
    <row r="20" spans="1:105" s="620" customFormat="1">
      <c r="A20" s="620" t="str">
        <f t="shared" si="54"/>
        <v/>
      </c>
      <c r="B20" s="624">
        <v>2202</v>
      </c>
      <c r="C20" s="624">
        <v>9</v>
      </c>
      <c r="D20" s="644" t="str">
        <f>IF(ISNA(VLOOKUP(C20,Master!AD$60:AP$107,3,FALSE)),"",VLOOKUP(C20,Master!AD$60:AP$107,3,FALSE))</f>
        <v/>
      </c>
      <c r="E20" s="625" t="str">
        <f>IF(ISNA(VLOOKUP(C20,Master!AD$60:AP$107,7,FALSE)),"",VLOOKUP(C20,Master!AD$60:AP$107,7,FALSE))</f>
        <v/>
      </c>
      <c r="F20" s="626" t="str">
        <f>IF(ISNA(VLOOKUP(C20,Master!AD$60:AP$107,8,FALSE)),"",VLOOKUP(C20,Master!AD$60:AP$107,8,FALSE))</f>
        <v/>
      </c>
      <c r="G20" s="627" t="str">
        <f>IF(ISNA(VLOOKUP(C20,Master!AD$60:AP$107,4,FALSE)),"",VLOOKUP(C20,Master!AD$60:AP$107,4,FALSE))</f>
        <v/>
      </c>
      <c r="H20" s="628" t="str">
        <f>IF(ISNA(VLOOKUP(C20,Master!AD$60:AP$107,5,FALSE)),"",VLOOKUP(C20,Master!AD$60:AP$107,5,FALSE))</f>
        <v/>
      </c>
      <c r="I20" s="629" t="str">
        <f>IF(ISNA(VLOOKUP(C20,Master!AD$60:AP$107,6,FALSE)),"",VLOOKUP(C20,Master!AD$60:AP$107,6,FALSE))</f>
        <v/>
      </c>
      <c r="J20" s="624" t="str">
        <f t="shared" si="33"/>
        <v/>
      </c>
      <c r="K20" s="625" t="str">
        <f t="shared" ca="1" si="34"/>
        <v/>
      </c>
      <c r="L20" s="624" t="str">
        <f t="shared" si="35"/>
        <v/>
      </c>
      <c r="M20" s="624" t="str">
        <f t="shared" si="36"/>
        <v/>
      </c>
      <c r="N20" s="624" t="str">
        <f t="shared" si="37"/>
        <v/>
      </c>
      <c r="O20" s="630" t="str">
        <f>IF(ISNA(VLOOKUP(C20,Master!AD$60:AP$107,12,FALSE)),"",VLOOKUP(C20,Master!AD$60:AP$107,12,FALSE))</f>
        <v/>
      </c>
      <c r="P20" s="631"/>
      <c r="Q20" s="631"/>
      <c r="R20" s="631"/>
      <c r="S20" s="631">
        <f t="shared" si="38"/>
        <v>0</v>
      </c>
      <c r="T20" s="591">
        <f t="shared" si="39"/>
        <v>1</v>
      </c>
      <c r="U20" s="622" t="str">
        <f>IF(ISNA(VLOOKUP(C20,Master!AD$60:AP$107,10,FALSE)),"",VLOOKUP(C20,Master!AD$60:AP$107,10,FALSE))</f>
        <v/>
      </c>
      <c r="V20" s="632"/>
      <c r="W20" s="632"/>
      <c r="X20" s="633" t="str">
        <f>IF(ISNA(VLOOKUP(C20,Master!AD$60:AP$107,11,FALSE)),"",VLOOKUP(C20,Master!AD$60:AP$107,11,FALSE))</f>
        <v/>
      </c>
      <c r="Y20" s="633" t="str">
        <f>IF(ISNA(VLOOKUP(C20,Master!AD$60:AP$107,9,FALSE)),"",VLOOKUP(C20,Master!AD$60:AP$107,9,FALSE))</f>
        <v/>
      </c>
      <c r="Z20" s="634">
        <f t="shared" si="0"/>
        <v>0</v>
      </c>
      <c r="AA20" s="634">
        <f t="shared" si="1"/>
        <v>0</v>
      </c>
      <c r="AB20" s="634">
        <f t="shared" si="2"/>
        <v>0</v>
      </c>
      <c r="AC20" s="634">
        <f t="shared" si="3"/>
        <v>0</v>
      </c>
      <c r="AD20" s="634">
        <f t="shared" si="4"/>
        <v>0</v>
      </c>
      <c r="AE20" s="634">
        <f t="shared" si="5"/>
        <v>0</v>
      </c>
      <c r="AF20" s="635" t="str">
        <f t="shared" si="40"/>
        <v/>
      </c>
      <c r="AG20" s="635" t="str">
        <f t="shared" si="41"/>
        <v/>
      </c>
      <c r="AH20" s="635" t="str">
        <f t="shared" si="42"/>
        <v/>
      </c>
      <c r="AI20" s="635" t="str">
        <f t="shared" si="43"/>
        <v/>
      </c>
      <c r="AJ20" s="635" t="str">
        <f t="shared" si="44"/>
        <v/>
      </c>
      <c r="AK20" s="633" t="str">
        <f t="shared" si="45"/>
        <v/>
      </c>
      <c r="AL20" s="633">
        <v>0</v>
      </c>
      <c r="AM20" s="634">
        <v>0</v>
      </c>
      <c r="AN20" s="633" t="str">
        <f t="shared" si="46"/>
        <v/>
      </c>
      <c r="AO20" s="634">
        <f t="shared" si="6"/>
        <v>0</v>
      </c>
      <c r="AP20" s="633">
        <f t="shared" si="47"/>
        <v>0</v>
      </c>
      <c r="AQ20" s="633">
        <f t="shared" si="7"/>
        <v>0</v>
      </c>
      <c r="AR20" s="633">
        <f t="shared" si="8"/>
        <v>0</v>
      </c>
      <c r="AS20" s="633">
        <f t="shared" si="48"/>
        <v>0</v>
      </c>
      <c r="AT20" s="635">
        <f t="shared" si="9"/>
        <v>0</v>
      </c>
      <c r="AU20" s="635">
        <f t="shared" si="10"/>
        <v>0</v>
      </c>
      <c r="AV20" s="633"/>
      <c r="AW20" s="633"/>
      <c r="AX20" s="635">
        <f t="shared" si="11"/>
        <v>0</v>
      </c>
      <c r="AY20" s="635">
        <f t="shared" si="12"/>
        <v>0</v>
      </c>
      <c r="AZ20" s="635">
        <f t="shared" si="13"/>
        <v>0</v>
      </c>
      <c r="BA20" s="635">
        <f t="shared" si="14"/>
        <v>0</v>
      </c>
      <c r="BB20" s="635">
        <f t="shared" si="15"/>
        <v>0</v>
      </c>
      <c r="BC20" s="633">
        <f t="shared" si="16"/>
        <v>0</v>
      </c>
      <c r="BD20" s="633">
        <f t="shared" si="17"/>
        <v>0</v>
      </c>
      <c r="BE20" s="634">
        <v>0</v>
      </c>
      <c r="BF20" s="633">
        <f t="shared" si="18"/>
        <v>0</v>
      </c>
      <c r="BG20" s="634">
        <f t="shared" si="19"/>
        <v>0</v>
      </c>
      <c r="BH20" s="633">
        <f t="shared" si="49"/>
        <v>0</v>
      </c>
      <c r="BI20" s="633">
        <f t="shared" si="20"/>
        <v>0</v>
      </c>
      <c r="BJ20" s="633">
        <f t="shared" si="21"/>
        <v>0</v>
      </c>
      <c r="BK20" s="633">
        <f t="shared" si="22"/>
        <v>0</v>
      </c>
      <c r="BL20" s="635">
        <f t="shared" si="23"/>
        <v>0</v>
      </c>
      <c r="BM20" s="635">
        <f t="shared" si="24"/>
        <v>0</v>
      </c>
      <c r="BN20" s="633"/>
      <c r="BO20" s="633"/>
      <c r="BP20" s="635">
        <f t="shared" si="25"/>
        <v>0</v>
      </c>
      <c r="BQ20" s="619">
        <f t="shared" si="26"/>
        <v>0</v>
      </c>
      <c r="BR20" s="619">
        <f t="shared" si="27"/>
        <v>1</v>
      </c>
      <c r="BS20" s="619">
        <f t="shared" si="28"/>
        <v>0</v>
      </c>
      <c r="BT20" s="619">
        <f t="shared" si="29"/>
        <v>0</v>
      </c>
      <c r="BU20" s="619">
        <f t="shared" si="50"/>
        <v>0</v>
      </c>
      <c r="BV20" s="619">
        <f t="shared" si="30"/>
        <v>1</v>
      </c>
      <c r="BW20" s="603">
        <f t="shared" si="31"/>
        <v>0</v>
      </c>
      <c r="BX20" s="636">
        <f t="shared" si="51"/>
        <v>1</v>
      </c>
      <c r="BY20" s="603">
        <f t="shared" si="52"/>
        <v>0</v>
      </c>
      <c r="BZ20" s="603">
        <f t="shared" si="53"/>
        <v>0</v>
      </c>
      <c r="CA20" s="589" t="str">
        <f t="shared" si="32"/>
        <v/>
      </c>
      <c r="CB20" s="1097"/>
      <c r="CC20" s="589"/>
      <c r="CD20" s="589"/>
      <c r="CE20" s="589"/>
      <c r="CF20" s="589"/>
      <c r="CG20" s="589"/>
      <c r="CH20" s="589"/>
      <c r="CI20" s="589"/>
      <c r="CJ20" s="589"/>
      <c r="CK20" s="589"/>
      <c r="CL20" s="589"/>
      <c r="CM20" s="589"/>
      <c r="CN20" s="589"/>
      <c r="CO20" s="589"/>
      <c r="CP20" s="589"/>
      <c r="CQ20" s="589"/>
      <c r="CR20" s="589"/>
      <c r="CS20" s="589"/>
      <c r="CT20" s="589"/>
      <c r="CU20" s="589"/>
      <c r="CV20" s="589"/>
      <c r="CW20" s="589"/>
      <c r="CX20" s="589"/>
      <c r="CY20" s="589"/>
    </row>
    <row r="21" spans="1:105" s="620" customFormat="1">
      <c r="A21" s="620" t="str">
        <f t="shared" si="54"/>
        <v/>
      </c>
      <c r="B21" s="624">
        <v>2202</v>
      </c>
      <c r="C21" s="624">
        <v>10</v>
      </c>
      <c r="D21" s="644" t="str">
        <f>IF(ISNA(VLOOKUP(C21,Master!AD$60:AP$107,3,FALSE)),"",VLOOKUP(C21,Master!AD$60:AP$107,3,FALSE))</f>
        <v/>
      </c>
      <c r="E21" s="625" t="str">
        <f>IF(ISNA(VLOOKUP(C21,Master!AD$60:AP$107,7,FALSE)),"",VLOOKUP(C21,Master!AD$60:AP$107,7,FALSE))</f>
        <v/>
      </c>
      <c r="F21" s="626" t="str">
        <f>IF(ISNA(VLOOKUP(C21,Master!AD$60:AP$107,8,FALSE)),"",VLOOKUP(C21,Master!AD$60:AP$107,8,FALSE))</f>
        <v/>
      </c>
      <c r="G21" s="627" t="str">
        <f>IF(ISNA(VLOOKUP(C21,Master!AD$60:AP$107,4,FALSE)),"",VLOOKUP(C21,Master!AD$60:AP$107,4,FALSE))</f>
        <v/>
      </c>
      <c r="H21" s="628" t="str">
        <f>IF(ISNA(VLOOKUP(C21,Master!AD$60:AP$107,5,FALSE)),"",VLOOKUP(C21,Master!AD$60:AP$107,5,FALSE))</f>
        <v/>
      </c>
      <c r="I21" s="629" t="str">
        <f>IF(ISNA(VLOOKUP(C21,Master!AD$60:AP$107,6,FALSE)),"",VLOOKUP(C21,Master!AD$60:AP$107,6,FALSE))</f>
        <v/>
      </c>
      <c r="J21" s="624" t="str">
        <f t="shared" si="33"/>
        <v/>
      </c>
      <c r="K21" s="625" t="str">
        <f t="shared" ca="1" si="34"/>
        <v/>
      </c>
      <c r="L21" s="624" t="str">
        <f t="shared" si="35"/>
        <v/>
      </c>
      <c r="M21" s="624" t="str">
        <f t="shared" si="36"/>
        <v/>
      </c>
      <c r="N21" s="624" t="str">
        <f t="shared" si="37"/>
        <v/>
      </c>
      <c r="O21" s="630" t="str">
        <f>IF(ISNA(VLOOKUP(C21,Master!AD$60:AP$107,12,FALSE)),"",VLOOKUP(C21,Master!AD$60:AP$107,12,FALSE))</f>
        <v/>
      </c>
      <c r="P21" s="631"/>
      <c r="Q21" s="631"/>
      <c r="R21" s="631"/>
      <c r="S21" s="631">
        <f t="shared" si="38"/>
        <v>0</v>
      </c>
      <c r="T21" s="591">
        <f t="shared" si="39"/>
        <v>1</v>
      </c>
      <c r="U21" s="622" t="str">
        <f>IF(ISNA(VLOOKUP(C21,Master!AD$60:AP$107,10,FALSE)),"",VLOOKUP(C21,Master!AD$60:AP$107,10,FALSE))</f>
        <v/>
      </c>
      <c r="V21" s="632"/>
      <c r="W21" s="632"/>
      <c r="X21" s="633" t="str">
        <f>IF(ISNA(VLOOKUP(C21,Master!AD$60:AP$107,11,FALSE)),"",VLOOKUP(C21,Master!AD$60:AP$107,11,FALSE))</f>
        <v/>
      </c>
      <c r="Y21" s="633" t="str">
        <f>IF(ISNA(VLOOKUP(C21,Master!AD$60:AP$107,9,FALSE)),"",VLOOKUP(C21,Master!AD$60:AP$107,9,FALSE))</f>
        <v/>
      </c>
      <c r="Z21" s="634">
        <f t="shared" si="0"/>
        <v>0</v>
      </c>
      <c r="AA21" s="634">
        <f t="shared" si="1"/>
        <v>0</v>
      </c>
      <c r="AB21" s="634">
        <f t="shared" si="2"/>
        <v>0</v>
      </c>
      <c r="AC21" s="634">
        <f t="shared" si="3"/>
        <v>0</v>
      </c>
      <c r="AD21" s="634">
        <f t="shared" si="4"/>
        <v>0</v>
      </c>
      <c r="AE21" s="634">
        <f t="shared" si="5"/>
        <v>0</v>
      </c>
      <c r="AF21" s="635" t="str">
        <f t="shared" si="40"/>
        <v/>
      </c>
      <c r="AG21" s="635" t="str">
        <f t="shared" si="41"/>
        <v/>
      </c>
      <c r="AH21" s="635" t="str">
        <f t="shared" si="42"/>
        <v/>
      </c>
      <c r="AI21" s="635" t="str">
        <f t="shared" si="43"/>
        <v/>
      </c>
      <c r="AJ21" s="635" t="str">
        <f t="shared" si="44"/>
        <v/>
      </c>
      <c r="AK21" s="633" t="str">
        <f t="shared" si="45"/>
        <v/>
      </c>
      <c r="AL21" s="633">
        <v>0</v>
      </c>
      <c r="AM21" s="634">
        <v>0</v>
      </c>
      <c r="AN21" s="633" t="str">
        <f t="shared" si="46"/>
        <v/>
      </c>
      <c r="AO21" s="634">
        <f t="shared" si="6"/>
        <v>0</v>
      </c>
      <c r="AP21" s="633">
        <f t="shared" si="47"/>
        <v>0</v>
      </c>
      <c r="AQ21" s="633">
        <f t="shared" si="7"/>
        <v>0</v>
      </c>
      <c r="AR21" s="633">
        <f t="shared" si="8"/>
        <v>0</v>
      </c>
      <c r="AS21" s="633">
        <f t="shared" si="48"/>
        <v>0</v>
      </c>
      <c r="AT21" s="635">
        <f t="shared" si="9"/>
        <v>0</v>
      </c>
      <c r="AU21" s="635">
        <f t="shared" si="10"/>
        <v>0</v>
      </c>
      <c r="AV21" s="633"/>
      <c r="AW21" s="633"/>
      <c r="AX21" s="635">
        <f t="shared" si="11"/>
        <v>0</v>
      </c>
      <c r="AY21" s="635">
        <f t="shared" si="12"/>
        <v>0</v>
      </c>
      <c r="AZ21" s="635">
        <f t="shared" si="13"/>
        <v>0</v>
      </c>
      <c r="BA21" s="635">
        <f t="shared" si="14"/>
        <v>0</v>
      </c>
      <c r="BB21" s="635">
        <f t="shared" si="15"/>
        <v>0</v>
      </c>
      <c r="BC21" s="633">
        <f t="shared" si="16"/>
        <v>0</v>
      </c>
      <c r="BD21" s="633">
        <f t="shared" si="17"/>
        <v>0</v>
      </c>
      <c r="BE21" s="634">
        <v>0</v>
      </c>
      <c r="BF21" s="633">
        <f t="shared" si="18"/>
        <v>0</v>
      </c>
      <c r="BG21" s="634">
        <f t="shared" si="19"/>
        <v>0</v>
      </c>
      <c r="BH21" s="633">
        <f t="shared" si="49"/>
        <v>0</v>
      </c>
      <c r="BI21" s="633">
        <f t="shared" si="20"/>
        <v>0</v>
      </c>
      <c r="BJ21" s="633">
        <f t="shared" si="21"/>
        <v>0</v>
      </c>
      <c r="BK21" s="633">
        <f t="shared" si="22"/>
        <v>0</v>
      </c>
      <c r="BL21" s="635">
        <f t="shared" si="23"/>
        <v>0</v>
      </c>
      <c r="BM21" s="635">
        <f t="shared" si="24"/>
        <v>0</v>
      </c>
      <c r="BN21" s="633"/>
      <c r="BO21" s="633"/>
      <c r="BP21" s="635">
        <f t="shared" si="25"/>
        <v>0</v>
      </c>
      <c r="BQ21" s="619">
        <f t="shared" si="26"/>
        <v>0</v>
      </c>
      <c r="BR21" s="619">
        <f t="shared" si="27"/>
        <v>1</v>
      </c>
      <c r="BS21" s="619">
        <f t="shared" si="28"/>
        <v>0</v>
      </c>
      <c r="BT21" s="619">
        <f t="shared" si="29"/>
        <v>0</v>
      </c>
      <c r="BU21" s="619">
        <f t="shared" si="50"/>
        <v>0</v>
      </c>
      <c r="BV21" s="619">
        <f t="shared" si="30"/>
        <v>1</v>
      </c>
      <c r="BW21" s="603">
        <f t="shared" si="31"/>
        <v>0</v>
      </c>
      <c r="BX21" s="636">
        <f t="shared" si="51"/>
        <v>1</v>
      </c>
      <c r="BY21" s="603">
        <f t="shared" si="52"/>
        <v>0</v>
      </c>
      <c r="BZ21" s="603">
        <f t="shared" si="53"/>
        <v>0</v>
      </c>
      <c r="CA21" s="589" t="str">
        <f t="shared" si="32"/>
        <v/>
      </c>
      <c r="CB21" s="1097"/>
      <c r="CC21" s="589"/>
      <c r="CD21" s="589"/>
      <c r="CE21" s="589"/>
      <c r="CF21" s="589"/>
      <c r="CG21" s="589"/>
      <c r="CH21" s="589"/>
      <c r="CI21" s="589"/>
      <c r="CJ21" s="589"/>
      <c r="CK21" s="589"/>
      <c r="CL21" s="589"/>
      <c r="CM21" s="589"/>
      <c r="CN21" s="589"/>
      <c r="CO21" s="589"/>
      <c r="CP21" s="589"/>
      <c r="CQ21" s="589"/>
      <c r="CR21" s="589"/>
      <c r="CS21" s="589"/>
      <c r="CT21" s="589"/>
      <c r="CU21" s="589"/>
      <c r="CV21" s="589"/>
      <c r="CW21" s="589"/>
      <c r="CX21" s="589"/>
      <c r="CY21" s="589"/>
    </row>
    <row r="22" spans="1:105" s="620" customFormat="1">
      <c r="A22" s="620" t="str">
        <f t="shared" si="54"/>
        <v/>
      </c>
      <c r="B22" s="624">
        <v>2202</v>
      </c>
      <c r="C22" s="624">
        <v>11</v>
      </c>
      <c r="D22" s="644" t="str">
        <f>IF(ISNA(VLOOKUP(C22,Master!AD$60:AP$107,3,FALSE)),"",VLOOKUP(C22,Master!AD$60:AP$107,3,FALSE))</f>
        <v/>
      </c>
      <c r="E22" s="625" t="str">
        <f>IF(ISNA(VLOOKUP(C22,Master!AD$60:AP$107,7,FALSE)),"",VLOOKUP(C22,Master!AD$60:AP$107,7,FALSE))</f>
        <v/>
      </c>
      <c r="F22" s="626" t="str">
        <f>IF(ISNA(VLOOKUP(C22,Master!AD$60:AP$107,8,FALSE)),"",VLOOKUP(C22,Master!AD$60:AP$107,8,FALSE))</f>
        <v/>
      </c>
      <c r="G22" s="627" t="str">
        <f>IF(ISNA(VLOOKUP(C22,Master!AD$60:AP$107,4,FALSE)),"",VLOOKUP(C22,Master!AD$60:AP$107,4,FALSE))</f>
        <v/>
      </c>
      <c r="H22" s="628" t="str">
        <f>IF(ISNA(VLOOKUP(C22,Master!AD$60:AP$107,5,FALSE)),"",VLOOKUP(C22,Master!AD$60:AP$107,5,FALSE))</f>
        <v/>
      </c>
      <c r="I22" s="629" t="str">
        <f>IF(ISNA(VLOOKUP(C22,Master!AD$60:AP$107,6,FALSE)),"",VLOOKUP(C22,Master!AD$60:AP$107,6,FALSE))</f>
        <v/>
      </c>
      <c r="J22" s="624" t="str">
        <f t="shared" si="33"/>
        <v/>
      </c>
      <c r="K22" s="625" t="str">
        <f t="shared" ca="1" si="34"/>
        <v/>
      </c>
      <c r="L22" s="624" t="str">
        <f t="shared" si="35"/>
        <v/>
      </c>
      <c r="M22" s="624" t="str">
        <f t="shared" si="36"/>
        <v/>
      </c>
      <c r="N22" s="624" t="str">
        <f t="shared" si="37"/>
        <v/>
      </c>
      <c r="O22" s="630" t="str">
        <f>IF(ISNA(VLOOKUP(C22,Master!AD$60:AP$107,12,FALSE)),"",VLOOKUP(C22,Master!AD$60:AP$107,12,FALSE))</f>
        <v/>
      </c>
      <c r="P22" s="631"/>
      <c r="Q22" s="631"/>
      <c r="R22" s="631"/>
      <c r="S22" s="631">
        <f t="shared" si="38"/>
        <v>0</v>
      </c>
      <c r="T22" s="591">
        <f t="shared" si="39"/>
        <v>1</v>
      </c>
      <c r="U22" s="622" t="str">
        <f>IF(ISNA(VLOOKUP(C22,Master!AD$60:AP$107,10,FALSE)),"",VLOOKUP(C22,Master!AD$60:AP$107,10,FALSE))</f>
        <v/>
      </c>
      <c r="V22" s="632"/>
      <c r="W22" s="632"/>
      <c r="X22" s="633" t="str">
        <f>IF(ISNA(VLOOKUP(C22,Master!AD$60:AP$107,11,FALSE)),"",VLOOKUP(C22,Master!AD$60:AP$107,11,FALSE))</f>
        <v/>
      </c>
      <c r="Y22" s="633" t="str">
        <f>IF(ISNA(VLOOKUP(C22,Master!AD$60:AP$107,9,FALSE)),"",VLOOKUP(C22,Master!AD$60:AP$107,9,FALSE))</f>
        <v/>
      </c>
      <c r="Z22" s="634">
        <f t="shared" si="0"/>
        <v>0</v>
      </c>
      <c r="AA22" s="634">
        <f t="shared" si="1"/>
        <v>0</v>
      </c>
      <c r="AB22" s="634">
        <f t="shared" si="2"/>
        <v>0</v>
      </c>
      <c r="AC22" s="634">
        <f t="shared" si="3"/>
        <v>0</v>
      </c>
      <c r="AD22" s="634">
        <f t="shared" si="4"/>
        <v>0</v>
      </c>
      <c r="AE22" s="634">
        <f t="shared" si="5"/>
        <v>0</v>
      </c>
      <c r="AF22" s="635" t="str">
        <f t="shared" si="40"/>
        <v/>
      </c>
      <c r="AG22" s="635" t="str">
        <f t="shared" si="41"/>
        <v/>
      </c>
      <c r="AH22" s="635" t="str">
        <f t="shared" si="42"/>
        <v/>
      </c>
      <c r="AI22" s="635" t="str">
        <f t="shared" si="43"/>
        <v/>
      </c>
      <c r="AJ22" s="635" t="str">
        <f t="shared" si="44"/>
        <v/>
      </c>
      <c r="AK22" s="633" t="str">
        <f t="shared" si="45"/>
        <v/>
      </c>
      <c r="AL22" s="633">
        <v>0</v>
      </c>
      <c r="AM22" s="634">
        <v>0</v>
      </c>
      <c r="AN22" s="633" t="str">
        <f t="shared" si="46"/>
        <v/>
      </c>
      <c r="AO22" s="634">
        <f t="shared" si="6"/>
        <v>0</v>
      </c>
      <c r="AP22" s="633">
        <f t="shared" si="47"/>
        <v>0</v>
      </c>
      <c r="AQ22" s="633">
        <f t="shared" si="7"/>
        <v>0</v>
      </c>
      <c r="AR22" s="633">
        <f t="shared" si="8"/>
        <v>0</v>
      </c>
      <c r="AS22" s="633">
        <f t="shared" si="48"/>
        <v>0</v>
      </c>
      <c r="AT22" s="635">
        <f t="shared" si="9"/>
        <v>0</v>
      </c>
      <c r="AU22" s="635">
        <f t="shared" si="10"/>
        <v>0</v>
      </c>
      <c r="AV22" s="633"/>
      <c r="AW22" s="633"/>
      <c r="AX22" s="635">
        <f t="shared" si="11"/>
        <v>0</v>
      </c>
      <c r="AY22" s="635">
        <f t="shared" si="12"/>
        <v>0</v>
      </c>
      <c r="AZ22" s="635">
        <f t="shared" si="13"/>
        <v>0</v>
      </c>
      <c r="BA22" s="635">
        <f t="shared" si="14"/>
        <v>0</v>
      </c>
      <c r="BB22" s="635">
        <f t="shared" si="15"/>
        <v>0</v>
      </c>
      <c r="BC22" s="633">
        <f t="shared" si="16"/>
        <v>0</v>
      </c>
      <c r="BD22" s="633">
        <f t="shared" si="17"/>
        <v>0</v>
      </c>
      <c r="BE22" s="634">
        <v>0</v>
      </c>
      <c r="BF22" s="633">
        <f t="shared" si="18"/>
        <v>0</v>
      </c>
      <c r="BG22" s="634">
        <f t="shared" si="19"/>
        <v>0</v>
      </c>
      <c r="BH22" s="633">
        <f t="shared" si="49"/>
        <v>0</v>
      </c>
      <c r="BI22" s="633">
        <f t="shared" si="20"/>
        <v>0</v>
      </c>
      <c r="BJ22" s="633">
        <f t="shared" si="21"/>
        <v>0</v>
      </c>
      <c r="BK22" s="633">
        <f t="shared" si="22"/>
        <v>0</v>
      </c>
      <c r="BL22" s="635">
        <f t="shared" si="23"/>
        <v>0</v>
      </c>
      <c r="BM22" s="635">
        <f t="shared" si="24"/>
        <v>0</v>
      </c>
      <c r="BN22" s="633"/>
      <c r="BO22" s="633"/>
      <c r="BP22" s="635">
        <f t="shared" si="25"/>
        <v>0</v>
      </c>
      <c r="BQ22" s="619">
        <f t="shared" si="26"/>
        <v>0</v>
      </c>
      <c r="BR22" s="619">
        <f t="shared" si="27"/>
        <v>1</v>
      </c>
      <c r="BS22" s="619">
        <f t="shared" si="28"/>
        <v>0</v>
      </c>
      <c r="BT22" s="619">
        <f t="shared" si="29"/>
        <v>0</v>
      </c>
      <c r="BU22" s="619">
        <f t="shared" si="50"/>
        <v>0</v>
      </c>
      <c r="BV22" s="619">
        <f t="shared" si="30"/>
        <v>1</v>
      </c>
      <c r="BW22" s="603">
        <f t="shared" si="31"/>
        <v>0</v>
      </c>
      <c r="BX22" s="636">
        <f t="shared" si="51"/>
        <v>1</v>
      </c>
      <c r="BY22" s="603">
        <f t="shared" si="52"/>
        <v>0</v>
      </c>
      <c r="BZ22" s="603">
        <f t="shared" si="53"/>
        <v>0</v>
      </c>
      <c r="CA22" s="589" t="str">
        <f t="shared" si="32"/>
        <v/>
      </c>
      <c r="CB22" s="1097"/>
      <c r="CC22" s="589"/>
      <c r="CD22" s="589"/>
      <c r="CE22" s="589"/>
      <c r="CF22" s="589"/>
      <c r="CG22" s="589"/>
      <c r="CH22" s="589"/>
      <c r="CI22" s="589"/>
      <c r="CJ22" s="589"/>
      <c r="CK22" s="589"/>
      <c r="CL22" s="589"/>
      <c r="CM22" s="589"/>
      <c r="CN22" s="589"/>
      <c r="CO22" s="589"/>
      <c r="CP22" s="589"/>
      <c r="CQ22" s="589"/>
      <c r="CR22" s="589"/>
      <c r="CS22" s="589"/>
      <c r="CT22" s="589"/>
      <c r="CU22" s="589"/>
      <c r="CV22" s="589"/>
      <c r="CW22" s="589"/>
      <c r="CX22" s="589"/>
      <c r="CY22" s="589"/>
    </row>
    <row r="23" spans="1:105" s="620" customFormat="1">
      <c r="A23" s="620" t="str">
        <f t="shared" si="54"/>
        <v/>
      </c>
      <c r="B23" s="624">
        <v>2202</v>
      </c>
      <c r="C23" s="624">
        <v>12</v>
      </c>
      <c r="D23" s="644" t="str">
        <f>IF(ISNA(VLOOKUP(C23,Master!AD$60:AP$107,3,FALSE)),"",VLOOKUP(C23,Master!AD$60:AP$107,3,FALSE))</f>
        <v/>
      </c>
      <c r="E23" s="625" t="str">
        <f>IF(ISNA(VLOOKUP(C23,Master!AD$60:AP$107,7,FALSE)),"",VLOOKUP(C23,Master!AD$60:AP$107,7,FALSE))</f>
        <v/>
      </c>
      <c r="F23" s="626" t="str">
        <f>IF(ISNA(VLOOKUP(C23,Master!AD$60:AP$107,8,FALSE)),"",VLOOKUP(C23,Master!AD$60:AP$107,8,FALSE))</f>
        <v/>
      </c>
      <c r="G23" s="627" t="str">
        <f>IF(ISNA(VLOOKUP(C23,Master!AD$60:AP$107,4,FALSE)),"",VLOOKUP(C23,Master!AD$60:AP$107,4,FALSE))</f>
        <v/>
      </c>
      <c r="H23" s="628" t="str">
        <f>IF(ISNA(VLOOKUP(C23,Master!AD$60:AP$107,5,FALSE)),"",VLOOKUP(C23,Master!AD$60:AP$107,5,FALSE))</f>
        <v/>
      </c>
      <c r="I23" s="629" t="str">
        <f>IF(ISNA(VLOOKUP(C23,Master!AD$60:AP$107,6,FALSE)),"",VLOOKUP(C23,Master!AD$60:AP$107,6,FALSE))</f>
        <v/>
      </c>
      <c r="J23" s="624" t="str">
        <f t="shared" si="33"/>
        <v/>
      </c>
      <c r="K23" s="625" t="str">
        <f t="shared" ca="1" si="34"/>
        <v/>
      </c>
      <c r="L23" s="624" t="str">
        <f t="shared" si="35"/>
        <v/>
      </c>
      <c r="M23" s="624" t="str">
        <f t="shared" si="36"/>
        <v/>
      </c>
      <c r="N23" s="624" t="str">
        <f t="shared" si="37"/>
        <v/>
      </c>
      <c r="O23" s="630" t="str">
        <f>IF(ISNA(VLOOKUP(C23,Master!AD$60:AP$107,12,FALSE)),"",VLOOKUP(C23,Master!AD$60:AP$107,12,FALSE))</f>
        <v/>
      </c>
      <c r="P23" s="631"/>
      <c r="Q23" s="631"/>
      <c r="R23" s="631"/>
      <c r="S23" s="631">
        <f t="shared" si="38"/>
        <v>0</v>
      </c>
      <c r="T23" s="591">
        <f t="shared" si="39"/>
        <v>1</v>
      </c>
      <c r="U23" s="622" t="str">
        <f>IF(ISNA(VLOOKUP(C23,Master!AD$60:AP$107,10,FALSE)),"",VLOOKUP(C23,Master!AD$60:AP$107,10,FALSE))</f>
        <v/>
      </c>
      <c r="V23" s="632"/>
      <c r="W23" s="632"/>
      <c r="X23" s="633" t="str">
        <f>IF(ISNA(VLOOKUP(C23,Master!AD$60:AP$107,11,FALSE)),"",VLOOKUP(C23,Master!AD$60:AP$107,11,FALSE))</f>
        <v/>
      </c>
      <c r="Y23" s="633" t="str">
        <f>IF(ISNA(VLOOKUP(C23,Master!AD$60:AP$107,9,FALSE)),"",VLOOKUP(C23,Master!AD$60:AP$107,9,FALSE))</f>
        <v/>
      </c>
      <c r="Z23" s="634">
        <f t="shared" si="0"/>
        <v>0</v>
      </c>
      <c r="AA23" s="634">
        <f t="shared" si="1"/>
        <v>0</v>
      </c>
      <c r="AB23" s="634">
        <f t="shared" si="2"/>
        <v>0</v>
      </c>
      <c r="AC23" s="634">
        <f t="shared" si="3"/>
        <v>0</v>
      </c>
      <c r="AD23" s="634">
        <f t="shared" si="4"/>
        <v>0</v>
      </c>
      <c r="AE23" s="634">
        <f t="shared" si="5"/>
        <v>0</v>
      </c>
      <c r="AF23" s="635" t="str">
        <f t="shared" si="40"/>
        <v/>
      </c>
      <c r="AG23" s="635" t="str">
        <f t="shared" si="41"/>
        <v/>
      </c>
      <c r="AH23" s="635" t="str">
        <f t="shared" si="42"/>
        <v/>
      </c>
      <c r="AI23" s="635" t="str">
        <f t="shared" si="43"/>
        <v/>
      </c>
      <c r="AJ23" s="635" t="str">
        <f t="shared" si="44"/>
        <v/>
      </c>
      <c r="AK23" s="633" t="str">
        <f t="shared" si="45"/>
        <v/>
      </c>
      <c r="AL23" s="633">
        <v>0</v>
      </c>
      <c r="AM23" s="634">
        <v>0</v>
      </c>
      <c r="AN23" s="633" t="str">
        <f t="shared" si="46"/>
        <v/>
      </c>
      <c r="AO23" s="634">
        <f t="shared" si="6"/>
        <v>0</v>
      </c>
      <c r="AP23" s="633">
        <f t="shared" si="47"/>
        <v>0</v>
      </c>
      <c r="AQ23" s="633">
        <f t="shared" si="7"/>
        <v>0</v>
      </c>
      <c r="AR23" s="633">
        <f t="shared" si="8"/>
        <v>0</v>
      </c>
      <c r="AS23" s="633">
        <f t="shared" si="48"/>
        <v>0</v>
      </c>
      <c r="AT23" s="635">
        <f t="shared" si="9"/>
        <v>0</v>
      </c>
      <c r="AU23" s="635">
        <f t="shared" si="10"/>
        <v>0</v>
      </c>
      <c r="AV23" s="633"/>
      <c r="AW23" s="633"/>
      <c r="AX23" s="635">
        <f t="shared" si="11"/>
        <v>0</v>
      </c>
      <c r="AY23" s="635">
        <f t="shared" si="12"/>
        <v>0</v>
      </c>
      <c r="AZ23" s="635">
        <f t="shared" si="13"/>
        <v>0</v>
      </c>
      <c r="BA23" s="635">
        <f t="shared" si="14"/>
        <v>0</v>
      </c>
      <c r="BB23" s="635">
        <f t="shared" si="15"/>
        <v>0</v>
      </c>
      <c r="BC23" s="633">
        <f t="shared" si="16"/>
        <v>0</v>
      </c>
      <c r="BD23" s="633">
        <f t="shared" si="17"/>
        <v>0</v>
      </c>
      <c r="BE23" s="634">
        <v>0</v>
      </c>
      <c r="BF23" s="633">
        <f t="shared" si="18"/>
        <v>0</v>
      </c>
      <c r="BG23" s="634">
        <f t="shared" si="19"/>
        <v>0</v>
      </c>
      <c r="BH23" s="633">
        <f t="shared" si="49"/>
        <v>0</v>
      </c>
      <c r="BI23" s="633">
        <f t="shared" si="20"/>
        <v>0</v>
      </c>
      <c r="BJ23" s="633">
        <f t="shared" si="21"/>
        <v>0</v>
      </c>
      <c r="BK23" s="633">
        <f t="shared" si="22"/>
        <v>0</v>
      </c>
      <c r="BL23" s="635">
        <f t="shared" si="23"/>
        <v>0</v>
      </c>
      <c r="BM23" s="635">
        <f t="shared" si="24"/>
        <v>0</v>
      </c>
      <c r="BN23" s="633"/>
      <c r="BO23" s="633"/>
      <c r="BP23" s="635">
        <f t="shared" si="25"/>
        <v>0</v>
      </c>
      <c r="BQ23" s="619">
        <f t="shared" si="26"/>
        <v>0</v>
      </c>
      <c r="BR23" s="619">
        <f t="shared" si="27"/>
        <v>1</v>
      </c>
      <c r="BS23" s="619">
        <f t="shared" si="28"/>
        <v>0</v>
      </c>
      <c r="BT23" s="619">
        <f t="shared" si="29"/>
        <v>0</v>
      </c>
      <c r="BU23" s="619">
        <f t="shared" si="50"/>
        <v>0</v>
      </c>
      <c r="BV23" s="619">
        <f t="shared" si="30"/>
        <v>1</v>
      </c>
      <c r="BW23" s="603">
        <f t="shared" si="31"/>
        <v>0</v>
      </c>
      <c r="BX23" s="636">
        <f t="shared" si="51"/>
        <v>1</v>
      </c>
      <c r="BY23" s="603">
        <f t="shared" si="52"/>
        <v>0</v>
      </c>
      <c r="BZ23" s="603">
        <f t="shared" si="53"/>
        <v>0</v>
      </c>
      <c r="CA23" s="589" t="str">
        <f t="shared" si="32"/>
        <v/>
      </c>
      <c r="CB23" s="1097"/>
      <c r="CC23" s="589"/>
      <c r="CD23" s="589"/>
      <c r="CE23" s="589"/>
      <c r="CF23" s="589"/>
      <c r="CG23" s="589"/>
      <c r="CH23" s="589"/>
      <c r="CI23" s="589"/>
      <c r="CJ23" s="589"/>
      <c r="CK23" s="589"/>
      <c r="CL23" s="589"/>
      <c r="CM23" s="589"/>
      <c r="CN23" s="589"/>
      <c r="CO23" s="589"/>
      <c r="CP23" s="589"/>
      <c r="CQ23" s="589"/>
      <c r="CR23" s="589"/>
      <c r="CS23" s="589"/>
      <c r="CT23" s="589"/>
      <c r="CU23" s="589"/>
      <c r="CV23" s="589"/>
      <c r="CW23" s="589"/>
      <c r="CX23" s="589"/>
      <c r="CY23" s="589"/>
    </row>
    <row r="24" spans="1:105" s="620" customFormat="1">
      <c r="A24" s="620" t="str">
        <f t="shared" si="54"/>
        <v/>
      </c>
      <c r="B24" s="624">
        <v>2202</v>
      </c>
      <c r="C24" s="624">
        <v>13</v>
      </c>
      <c r="D24" s="644" t="str">
        <f>IF(ISNA(VLOOKUP(C24,Master!AD$60:AP$107,3,FALSE)),"",VLOOKUP(C24,Master!AD$60:AP$107,3,FALSE))</f>
        <v/>
      </c>
      <c r="E24" s="625" t="str">
        <f>IF(ISNA(VLOOKUP(C24,Master!AD$60:AP$107,7,FALSE)),"",VLOOKUP(C24,Master!AD$60:AP$107,7,FALSE))</f>
        <v/>
      </c>
      <c r="F24" s="626" t="str">
        <f>IF(ISNA(VLOOKUP(C24,Master!AD$60:AP$107,8,FALSE)),"",VLOOKUP(C24,Master!AD$60:AP$107,8,FALSE))</f>
        <v/>
      </c>
      <c r="G24" s="627" t="str">
        <f>IF(ISNA(VLOOKUP(C24,Master!AD$60:AP$107,4,FALSE)),"",VLOOKUP(C24,Master!AD$60:AP$107,4,FALSE))</f>
        <v/>
      </c>
      <c r="H24" s="628" t="str">
        <f>IF(ISNA(VLOOKUP(C24,Master!AD$60:AP$107,5,FALSE)),"",VLOOKUP(C24,Master!AD$60:AP$107,5,FALSE))</f>
        <v/>
      </c>
      <c r="I24" s="629" t="str">
        <f>IF(ISNA(VLOOKUP(C24,Master!AD$60:AP$107,6,FALSE)),"",VLOOKUP(C24,Master!AD$60:AP$107,6,FALSE))</f>
        <v/>
      </c>
      <c r="J24" s="624" t="str">
        <f t="shared" si="33"/>
        <v/>
      </c>
      <c r="K24" s="625" t="str">
        <f t="shared" ca="1" si="34"/>
        <v/>
      </c>
      <c r="L24" s="624" t="str">
        <f t="shared" si="35"/>
        <v/>
      </c>
      <c r="M24" s="624" t="str">
        <f t="shared" si="36"/>
        <v/>
      </c>
      <c r="N24" s="624" t="str">
        <f t="shared" si="37"/>
        <v/>
      </c>
      <c r="O24" s="630" t="str">
        <f>IF(ISNA(VLOOKUP(C24,Master!AD$60:AP$107,12,FALSE)),"",VLOOKUP(C24,Master!AD$60:AP$107,12,FALSE))</f>
        <v/>
      </c>
      <c r="P24" s="631"/>
      <c r="Q24" s="631"/>
      <c r="R24" s="631"/>
      <c r="S24" s="631">
        <f t="shared" si="38"/>
        <v>0</v>
      </c>
      <c r="T24" s="591">
        <f t="shared" si="39"/>
        <v>1</v>
      </c>
      <c r="U24" s="622" t="str">
        <f>IF(ISNA(VLOOKUP(C24,Master!AD$60:AP$107,10,FALSE)),"",VLOOKUP(C24,Master!AD$60:AP$107,10,FALSE))</f>
        <v/>
      </c>
      <c r="V24" s="632"/>
      <c r="W24" s="632"/>
      <c r="X24" s="633" t="str">
        <f>IF(ISNA(VLOOKUP(C24,Master!AD$60:AP$107,11,FALSE)),"",VLOOKUP(C24,Master!AD$60:AP$107,11,FALSE))</f>
        <v/>
      </c>
      <c r="Y24" s="633" t="str">
        <f>IF(ISNA(VLOOKUP(C24,Master!AD$60:AP$107,9,FALSE)),"",VLOOKUP(C24,Master!AD$60:AP$107,9,FALSE))</f>
        <v/>
      </c>
      <c r="Z24" s="634">
        <f t="shared" si="0"/>
        <v>0</v>
      </c>
      <c r="AA24" s="634">
        <f t="shared" si="1"/>
        <v>0</v>
      </c>
      <c r="AB24" s="634">
        <f t="shared" si="2"/>
        <v>0</v>
      </c>
      <c r="AC24" s="634">
        <f t="shared" si="3"/>
        <v>0</v>
      </c>
      <c r="AD24" s="634">
        <f t="shared" si="4"/>
        <v>0</v>
      </c>
      <c r="AE24" s="634">
        <f t="shared" si="5"/>
        <v>0</v>
      </c>
      <c r="AF24" s="635" t="str">
        <f t="shared" si="40"/>
        <v/>
      </c>
      <c r="AG24" s="635" t="str">
        <f t="shared" si="41"/>
        <v/>
      </c>
      <c r="AH24" s="635" t="str">
        <f t="shared" si="42"/>
        <v/>
      </c>
      <c r="AI24" s="635" t="str">
        <f t="shared" si="43"/>
        <v/>
      </c>
      <c r="AJ24" s="635" t="str">
        <f t="shared" si="44"/>
        <v/>
      </c>
      <c r="AK24" s="633" t="str">
        <f t="shared" si="45"/>
        <v/>
      </c>
      <c r="AL24" s="633">
        <v>0</v>
      </c>
      <c r="AM24" s="634">
        <v>0</v>
      </c>
      <c r="AN24" s="633" t="str">
        <f t="shared" si="46"/>
        <v/>
      </c>
      <c r="AO24" s="634">
        <f t="shared" si="6"/>
        <v>0</v>
      </c>
      <c r="AP24" s="633">
        <f t="shared" si="47"/>
        <v>0</v>
      </c>
      <c r="AQ24" s="633">
        <f t="shared" si="7"/>
        <v>0</v>
      </c>
      <c r="AR24" s="633">
        <f t="shared" si="8"/>
        <v>0</v>
      </c>
      <c r="AS24" s="633">
        <f t="shared" si="48"/>
        <v>0</v>
      </c>
      <c r="AT24" s="635">
        <f t="shared" si="9"/>
        <v>0</v>
      </c>
      <c r="AU24" s="635">
        <f t="shared" si="10"/>
        <v>0</v>
      </c>
      <c r="AV24" s="633"/>
      <c r="AW24" s="633"/>
      <c r="AX24" s="635">
        <f t="shared" si="11"/>
        <v>0</v>
      </c>
      <c r="AY24" s="635">
        <f t="shared" si="12"/>
        <v>0</v>
      </c>
      <c r="AZ24" s="635">
        <f t="shared" si="13"/>
        <v>0</v>
      </c>
      <c r="BA24" s="635">
        <f t="shared" si="14"/>
        <v>0</v>
      </c>
      <c r="BB24" s="635">
        <f t="shared" si="15"/>
        <v>0</v>
      </c>
      <c r="BC24" s="633">
        <f t="shared" si="16"/>
        <v>0</v>
      </c>
      <c r="BD24" s="633">
        <f t="shared" si="17"/>
        <v>0</v>
      </c>
      <c r="BE24" s="634">
        <v>0</v>
      </c>
      <c r="BF24" s="633">
        <f t="shared" si="18"/>
        <v>0</v>
      </c>
      <c r="BG24" s="634">
        <f t="shared" si="19"/>
        <v>0</v>
      </c>
      <c r="BH24" s="633">
        <f t="shared" si="49"/>
        <v>0</v>
      </c>
      <c r="BI24" s="633">
        <f t="shared" si="20"/>
        <v>0</v>
      </c>
      <c r="BJ24" s="633">
        <f t="shared" si="21"/>
        <v>0</v>
      </c>
      <c r="BK24" s="633">
        <f t="shared" si="22"/>
        <v>0</v>
      </c>
      <c r="BL24" s="635">
        <f t="shared" si="23"/>
        <v>0</v>
      </c>
      <c r="BM24" s="635">
        <f t="shared" si="24"/>
        <v>0</v>
      </c>
      <c r="BN24" s="633"/>
      <c r="BO24" s="633"/>
      <c r="BP24" s="635">
        <f t="shared" si="25"/>
        <v>0</v>
      </c>
      <c r="BQ24" s="619">
        <f t="shared" si="26"/>
        <v>0</v>
      </c>
      <c r="BR24" s="619">
        <f t="shared" si="27"/>
        <v>1</v>
      </c>
      <c r="BS24" s="619">
        <f t="shared" si="28"/>
        <v>0</v>
      </c>
      <c r="BT24" s="619">
        <f t="shared" si="29"/>
        <v>0</v>
      </c>
      <c r="BU24" s="619">
        <f t="shared" si="50"/>
        <v>0</v>
      </c>
      <c r="BV24" s="619">
        <f t="shared" si="30"/>
        <v>1</v>
      </c>
      <c r="BW24" s="603">
        <f t="shared" si="31"/>
        <v>0</v>
      </c>
      <c r="BX24" s="636">
        <f t="shared" si="51"/>
        <v>1</v>
      </c>
      <c r="BY24" s="603">
        <f t="shared" si="52"/>
        <v>0</v>
      </c>
      <c r="BZ24" s="603">
        <f t="shared" si="53"/>
        <v>0</v>
      </c>
      <c r="CA24" s="589" t="str">
        <f t="shared" si="32"/>
        <v/>
      </c>
      <c r="CB24" s="1097"/>
      <c r="CC24" s="589"/>
      <c r="CD24" s="589"/>
      <c r="CE24" s="589"/>
      <c r="CF24" s="589"/>
      <c r="CG24" s="589"/>
      <c r="CH24" s="589"/>
      <c r="CI24" s="589"/>
      <c r="CJ24" s="589"/>
      <c r="CK24" s="589"/>
      <c r="CL24" s="589"/>
      <c r="CM24" s="589"/>
      <c r="CN24" s="589"/>
      <c r="CO24" s="589"/>
      <c r="CP24" s="589"/>
      <c r="CQ24" s="589"/>
      <c r="CR24" s="589"/>
      <c r="CS24" s="589"/>
      <c r="CT24" s="589"/>
      <c r="CU24" s="589"/>
      <c r="CV24" s="589"/>
      <c r="CW24" s="589"/>
      <c r="CX24" s="589"/>
      <c r="CY24" s="589"/>
    </row>
    <row r="25" spans="1:105" s="620" customFormat="1">
      <c r="A25" s="620" t="str">
        <f t="shared" si="54"/>
        <v/>
      </c>
      <c r="B25" s="624">
        <v>2202</v>
      </c>
      <c r="C25" s="624">
        <v>14</v>
      </c>
      <c r="D25" s="644" t="str">
        <f>IF(ISNA(VLOOKUP(C25,Master!AD$60:AP$107,3,FALSE)),"",VLOOKUP(C25,Master!AD$60:AP$107,3,FALSE))</f>
        <v/>
      </c>
      <c r="E25" s="625" t="str">
        <f>IF(ISNA(VLOOKUP(C25,Master!AD$60:AP$107,7,FALSE)),"",VLOOKUP(C25,Master!AD$60:AP$107,7,FALSE))</f>
        <v/>
      </c>
      <c r="F25" s="626" t="str">
        <f>IF(ISNA(VLOOKUP(C25,Master!AD$60:AP$107,8,FALSE)),"",VLOOKUP(C25,Master!AD$60:AP$107,8,FALSE))</f>
        <v/>
      </c>
      <c r="G25" s="627" t="str">
        <f>IF(ISNA(VLOOKUP(C25,Master!AD$60:AP$107,4,FALSE)),"",VLOOKUP(C25,Master!AD$60:AP$107,4,FALSE))</f>
        <v/>
      </c>
      <c r="H25" s="628" t="str">
        <f>IF(ISNA(VLOOKUP(C25,Master!AD$60:AP$107,5,FALSE)),"",VLOOKUP(C25,Master!AD$60:AP$107,5,FALSE))</f>
        <v/>
      </c>
      <c r="I25" s="629" t="str">
        <f>IF(ISNA(VLOOKUP(C25,Master!AD$60:AP$107,6,FALSE)),"",VLOOKUP(C25,Master!AD$60:AP$107,6,FALSE))</f>
        <v/>
      </c>
      <c r="J25" s="624" t="str">
        <f t="shared" si="33"/>
        <v/>
      </c>
      <c r="K25" s="625" t="str">
        <f t="shared" ca="1" si="34"/>
        <v/>
      </c>
      <c r="L25" s="624" t="str">
        <f t="shared" si="35"/>
        <v/>
      </c>
      <c r="M25" s="624" t="str">
        <f t="shared" si="36"/>
        <v/>
      </c>
      <c r="N25" s="624" t="str">
        <f t="shared" si="37"/>
        <v/>
      </c>
      <c r="O25" s="630" t="str">
        <f>IF(ISNA(VLOOKUP(C25,Master!AD$60:AP$107,12,FALSE)),"",VLOOKUP(C25,Master!AD$60:AP$107,12,FALSE))</f>
        <v/>
      </c>
      <c r="P25" s="631"/>
      <c r="Q25" s="631"/>
      <c r="R25" s="631"/>
      <c r="S25" s="631">
        <f t="shared" si="38"/>
        <v>0</v>
      </c>
      <c r="T25" s="591">
        <f t="shared" si="39"/>
        <v>1</v>
      </c>
      <c r="U25" s="622" t="str">
        <f>IF(ISNA(VLOOKUP(C25,Master!AD$60:AP$107,10,FALSE)),"",VLOOKUP(C25,Master!AD$60:AP$107,10,FALSE))</f>
        <v/>
      </c>
      <c r="V25" s="632"/>
      <c r="W25" s="632"/>
      <c r="X25" s="633" t="str">
        <f>IF(ISNA(VLOOKUP(C25,Master!AD$60:AP$107,11,FALSE)),"",VLOOKUP(C25,Master!AD$60:AP$107,11,FALSE))</f>
        <v/>
      </c>
      <c r="Y25" s="633" t="str">
        <f>IF(ISNA(VLOOKUP(C25,Master!AD$60:AP$107,9,FALSE)),"",VLOOKUP(C25,Master!AD$60:AP$107,9,FALSE))</f>
        <v/>
      </c>
      <c r="Z25" s="634">
        <f t="shared" si="0"/>
        <v>0</v>
      </c>
      <c r="AA25" s="634">
        <f t="shared" si="1"/>
        <v>0</v>
      </c>
      <c r="AB25" s="634">
        <f t="shared" si="2"/>
        <v>0</v>
      </c>
      <c r="AC25" s="634">
        <f t="shared" si="3"/>
        <v>0</v>
      </c>
      <c r="AD25" s="634">
        <f t="shared" si="4"/>
        <v>0</v>
      </c>
      <c r="AE25" s="634">
        <f t="shared" si="5"/>
        <v>0</v>
      </c>
      <c r="AF25" s="635" t="str">
        <f t="shared" si="40"/>
        <v/>
      </c>
      <c r="AG25" s="635" t="str">
        <f t="shared" si="41"/>
        <v/>
      </c>
      <c r="AH25" s="635" t="str">
        <f t="shared" si="42"/>
        <v/>
      </c>
      <c r="AI25" s="635" t="str">
        <f t="shared" si="43"/>
        <v/>
      </c>
      <c r="AJ25" s="635" t="str">
        <f t="shared" si="44"/>
        <v/>
      </c>
      <c r="AK25" s="633" t="str">
        <f t="shared" si="45"/>
        <v/>
      </c>
      <c r="AL25" s="633">
        <v>0</v>
      </c>
      <c r="AM25" s="634">
        <v>0</v>
      </c>
      <c r="AN25" s="633" t="str">
        <f>IF(AND(AG25=""),"",ROUND((AG25+AH25)*$AN$10,0)*BU25)</f>
        <v/>
      </c>
      <c r="AO25" s="634">
        <f t="shared" si="6"/>
        <v>0</v>
      </c>
      <c r="AP25" s="633">
        <f t="shared" si="47"/>
        <v>0</v>
      </c>
      <c r="AQ25" s="633">
        <f t="shared" si="7"/>
        <v>0</v>
      </c>
      <c r="AR25" s="633">
        <f t="shared" si="8"/>
        <v>0</v>
      </c>
      <c r="AS25" s="633">
        <f t="shared" si="48"/>
        <v>0</v>
      </c>
      <c r="AT25" s="635">
        <f t="shared" si="9"/>
        <v>0</v>
      </c>
      <c r="AU25" s="635">
        <f t="shared" si="10"/>
        <v>0</v>
      </c>
      <c r="AV25" s="633"/>
      <c r="AW25" s="633"/>
      <c r="AX25" s="635">
        <f t="shared" si="11"/>
        <v>0</v>
      </c>
      <c r="AY25" s="635">
        <f t="shared" si="12"/>
        <v>0</v>
      </c>
      <c r="AZ25" s="635">
        <f t="shared" si="13"/>
        <v>0</v>
      </c>
      <c r="BA25" s="635">
        <f t="shared" si="14"/>
        <v>0</v>
      </c>
      <c r="BB25" s="635">
        <f t="shared" si="15"/>
        <v>0</v>
      </c>
      <c r="BC25" s="633">
        <f t="shared" si="16"/>
        <v>0</v>
      </c>
      <c r="BD25" s="633">
        <f t="shared" si="17"/>
        <v>0</v>
      </c>
      <c r="BE25" s="634">
        <v>0</v>
      </c>
      <c r="BF25" s="633">
        <f t="shared" si="18"/>
        <v>0</v>
      </c>
      <c r="BG25" s="634">
        <f t="shared" si="19"/>
        <v>0</v>
      </c>
      <c r="BH25" s="633">
        <f t="shared" si="49"/>
        <v>0</v>
      </c>
      <c r="BI25" s="633">
        <f t="shared" si="20"/>
        <v>0</v>
      </c>
      <c r="BJ25" s="633">
        <f t="shared" si="21"/>
        <v>0</v>
      </c>
      <c r="BK25" s="633">
        <f t="shared" si="22"/>
        <v>0</v>
      </c>
      <c r="BL25" s="635">
        <f t="shared" si="23"/>
        <v>0</v>
      </c>
      <c r="BM25" s="635">
        <f t="shared" si="24"/>
        <v>0</v>
      </c>
      <c r="BN25" s="633"/>
      <c r="BO25" s="633"/>
      <c r="BP25" s="635">
        <f t="shared" si="25"/>
        <v>0</v>
      </c>
      <c r="BQ25" s="619">
        <f t="shared" si="26"/>
        <v>0</v>
      </c>
      <c r="BR25" s="619">
        <f t="shared" si="27"/>
        <v>1</v>
      </c>
      <c r="BS25" s="619">
        <f t="shared" si="28"/>
        <v>0</v>
      </c>
      <c r="BT25" s="619">
        <f t="shared" si="29"/>
        <v>0</v>
      </c>
      <c r="BU25" s="619">
        <f t="shared" si="50"/>
        <v>0</v>
      </c>
      <c r="BV25" s="619">
        <f t="shared" si="30"/>
        <v>1</v>
      </c>
      <c r="BW25" s="603">
        <f t="shared" si="31"/>
        <v>0</v>
      </c>
      <c r="BX25" s="636">
        <f t="shared" si="51"/>
        <v>1</v>
      </c>
      <c r="BY25" s="603">
        <f t="shared" si="52"/>
        <v>0</v>
      </c>
      <c r="BZ25" s="603">
        <f t="shared" si="53"/>
        <v>0</v>
      </c>
      <c r="CA25" s="589" t="str">
        <f t="shared" si="32"/>
        <v/>
      </c>
      <c r="CB25" s="1097"/>
      <c r="CC25" s="589"/>
      <c r="CD25" s="589"/>
      <c r="CE25" s="589"/>
      <c r="CF25" s="589"/>
      <c r="CG25" s="589"/>
      <c r="CH25" s="589"/>
      <c r="CI25" s="589"/>
      <c r="CJ25" s="589"/>
      <c r="CK25" s="589"/>
      <c r="CL25" s="589"/>
      <c r="CM25" s="589"/>
      <c r="CN25" s="589"/>
      <c r="CO25" s="589"/>
      <c r="CP25" s="589"/>
      <c r="CQ25" s="589"/>
      <c r="CR25" s="589"/>
      <c r="CS25" s="589"/>
      <c r="CT25" s="589"/>
      <c r="CU25" s="589"/>
      <c r="CV25" s="589"/>
      <c r="CW25" s="589"/>
      <c r="CX25" s="589"/>
      <c r="CY25" s="589"/>
    </row>
    <row r="26" spans="1:105" s="620" customFormat="1" ht="12.75" customHeight="1">
      <c r="B26" s="1104"/>
      <c r="C26" s="1116"/>
      <c r="D26" s="1116"/>
      <c r="E26" s="1116"/>
      <c r="F26" s="637"/>
      <c r="G26" s="638" t="s">
        <v>173</v>
      </c>
      <c r="H26" s="639"/>
      <c r="I26" s="640">
        <f>SUM(I12:I25)</f>
        <v>69300</v>
      </c>
      <c r="J26" s="641">
        <f>SUM(J12:J25)</f>
        <v>831600</v>
      </c>
      <c r="K26" s="641"/>
      <c r="L26" s="641">
        <f>SUM(L12:L25)</f>
        <v>16800</v>
      </c>
      <c r="M26" s="641">
        <f>SUM(M12:M25)</f>
        <v>848400</v>
      </c>
      <c r="N26" s="641">
        <f>SUM(N12:N25)</f>
        <v>823600</v>
      </c>
      <c r="O26" s="642"/>
      <c r="P26" s="643"/>
      <c r="Q26" s="643"/>
      <c r="R26" s="643"/>
      <c r="S26" s="643"/>
      <c r="T26" s="591"/>
      <c r="U26" s="622"/>
      <c r="V26" s="623"/>
      <c r="W26" s="623"/>
      <c r="X26" s="623"/>
      <c r="Y26" s="623"/>
      <c r="Z26" s="623"/>
      <c r="AA26" s="623"/>
      <c r="AB26" s="623"/>
      <c r="AC26" s="623"/>
      <c r="AD26" s="623"/>
      <c r="AE26" s="623"/>
      <c r="AF26" s="635"/>
      <c r="AG26" s="623"/>
      <c r="AH26" s="623"/>
      <c r="AI26" s="623"/>
      <c r="AJ26" s="623"/>
      <c r="AK26" s="623"/>
      <c r="AL26" s="623"/>
      <c r="AM26" s="623"/>
      <c r="AN26" s="623"/>
      <c r="AO26" s="623"/>
      <c r="AP26" s="633"/>
      <c r="AQ26" s="623"/>
      <c r="AR26" s="633"/>
      <c r="AS26" s="633">
        <f t="shared" si="48"/>
        <v>0</v>
      </c>
      <c r="AT26" s="623"/>
      <c r="AU26" s="623"/>
      <c r="AV26" s="633"/>
      <c r="AW26" s="633"/>
      <c r="AX26" s="623"/>
      <c r="AY26" s="623"/>
      <c r="AZ26" s="623"/>
      <c r="BA26" s="623"/>
      <c r="BB26" s="623"/>
      <c r="BC26" s="623"/>
      <c r="BD26" s="623"/>
      <c r="BE26" s="623"/>
      <c r="BF26" s="623"/>
      <c r="BG26" s="623"/>
      <c r="BH26" s="633"/>
      <c r="BI26" s="623"/>
      <c r="BJ26" s="623"/>
      <c r="BK26" s="623"/>
      <c r="BL26" s="623"/>
      <c r="BM26" s="623"/>
      <c r="BN26" s="623"/>
      <c r="BO26" s="623"/>
      <c r="BP26" s="623"/>
      <c r="BQ26" s="619"/>
      <c r="BR26" s="619"/>
      <c r="BS26" s="619"/>
      <c r="BT26" s="619"/>
      <c r="BU26" s="619"/>
      <c r="BV26" s="619"/>
      <c r="BW26" s="603"/>
      <c r="BX26" s="603" t="str">
        <f>MID(E26,5,4)</f>
        <v/>
      </c>
      <c r="BY26" s="603"/>
      <c r="BZ26" s="603"/>
      <c r="CA26" s="589"/>
      <c r="CB26" s="1097"/>
      <c r="CC26" s="589"/>
      <c r="CD26" s="589"/>
      <c r="CE26" s="589"/>
      <c r="CF26" s="589"/>
      <c r="CG26" s="589"/>
      <c r="CH26" s="589"/>
      <c r="CI26" s="589"/>
      <c r="CJ26" s="589"/>
      <c r="CK26" s="589"/>
      <c r="CL26" s="589"/>
      <c r="CM26" s="589"/>
      <c r="CN26" s="589"/>
      <c r="CO26" s="589"/>
      <c r="CP26" s="589"/>
      <c r="CQ26" s="589"/>
      <c r="CR26" s="589"/>
      <c r="CS26" s="589"/>
      <c r="CT26" s="589"/>
      <c r="CU26" s="589"/>
      <c r="CV26" s="589"/>
      <c r="CW26" s="589"/>
      <c r="CX26" s="589"/>
      <c r="CY26" s="589"/>
    </row>
    <row r="27" spans="1:105" s="620" customFormat="1" ht="19.149999999999999" customHeight="1">
      <c r="A27" s="620">
        <f>IF(I27="","",IF(I27&gt;0,MAX(A12:A25)+1,""))</f>
        <v>2</v>
      </c>
      <c r="B27" s="624">
        <v>2202</v>
      </c>
      <c r="C27" s="624">
        <v>1</v>
      </c>
      <c r="D27" s="644" t="str">
        <f>IF(ISNA(VLOOKUP(C27,Master!AQ$60:BC$285,3,FALSE)),"",VLOOKUP(C27,Master!AQ$60:BC$285,3,FALSE))</f>
        <v>FGD</v>
      </c>
      <c r="E27" s="625" t="str">
        <f>IF(ISNA(VLOOKUP(C27,Master!AQ$60:BC$285,7,FALSE)),"",VLOOKUP(C27,Master!AQ$60:BC$285,7,FALSE))</f>
        <v>RJJO201325036050</v>
      </c>
      <c r="F27" s="626">
        <f>IF(ISNA(VLOOKUP(C27,Master!AQ$60:BC$285,8,FALSE)),"",VLOOKUP(C27,Master!AQ$60:BC$285,8,FALSE))</f>
        <v>0</v>
      </c>
      <c r="G27" s="627" t="str">
        <f>IF(ISNA(VLOOKUP(C27,Master!AQ$60:BC$285,4,FALSE)),"",VLOOKUP(C27,Master!AQ$60:BC$285,4,FALSE))</f>
        <v>TEACHER-II</v>
      </c>
      <c r="H27" s="628" t="str">
        <f>IF(ISNA(VLOOKUP(C27,Master!AQ$60:BC$285,5,FALSE)),"",VLOOKUP(C27,Master!AQ$60:BC$285,5,FALSE))</f>
        <v>L-11</v>
      </c>
      <c r="I27" s="629">
        <f>IF(ISNA(VLOOKUP(C27,Master!AQ$60:BC$285,6,FALSE)),"",VLOOKUP(C27,Master!AQ$60:BC$285,6,FALSE))</f>
        <v>45100</v>
      </c>
      <c r="J27" s="624">
        <f>IF(AND(I27=""),"",I27*12)</f>
        <v>541200</v>
      </c>
      <c r="K27" s="625" t="str">
        <f ca="1">IF(AND(I27=""),"",IF(I27&lt;=0,"",(CONCATENATE("01.07.",(YEAR(TODAY())+1)))))</f>
        <v>01.07.2024</v>
      </c>
      <c r="L27" s="624">
        <f>IF(AND(I27=""),"",ROUND(ROUND(I27*3%,0),-2)*IF(H27="FIX PAY",0,1)*8)</f>
        <v>11200</v>
      </c>
      <c r="M27" s="624">
        <f>IF(AND(I27=""),"",J27+L27)</f>
        <v>552400</v>
      </c>
      <c r="N27" s="624">
        <f>IF(AND(I27=""),"",IF(O27="FIX PAY",M27,((IF(O27="FIX PAY",0,AF27*4+I27*8)))))</f>
        <v>536000</v>
      </c>
      <c r="O27" s="630" t="str">
        <f>IF(ISNA(VLOOKUP(C27,Master!AQ$60:BC$285,12,FALSE)),"",VLOOKUP(C27,Master!AQ$60:BC$285,12,FALSE))</f>
        <v>NON GAZETTED - REGULAR</v>
      </c>
      <c r="P27" s="631"/>
      <c r="Q27" s="631"/>
      <c r="R27" s="631"/>
      <c r="S27" s="631">
        <f t="shared" ref="S27:S90" si="55">IF(H27="l-10",6774,IF(H27="l-11",6774,IF(H27="l-12",6774,0)))</f>
        <v>6774</v>
      </c>
      <c r="T27" s="591">
        <f t="shared" si="39"/>
        <v>1</v>
      </c>
      <c r="U27" s="622">
        <f>IF(ISNA(VLOOKUP(C27,Master!AQ$60:BC$285,10,FALSE)),"",VLOOKUP(C27,Master!AQ$60:BC$285,10,FALSE))</f>
        <v>0</v>
      </c>
      <c r="V27" s="632"/>
      <c r="W27" s="632"/>
      <c r="X27" s="633">
        <f>IF(ISNA(VLOOKUP(C27,Master!AQ$60:BC$285,11,FALSE)),"",VLOOKUP(C27,Master!AQ$60:BC$285,11,FALSE))</f>
        <v>0</v>
      </c>
      <c r="Y27" s="633">
        <f>IF(ISNA(VLOOKUP(C27,Master!AQ$60:BC$285,9,FALSE)),"",VLOOKUP(C27,Master!AQ$60:BC$285,9,FALSE))</f>
        <v>0</v>
      </c>
      <c r="Z27" s="634">
        <f>IF(Y27="MALE",1,0)*(IF(G27="JAMADAR",1,0))*(IF(I27&lt;=0,0,1))</f>
        <v>0</v>
      </c>
      <c r="AA27" s="634">
        <f>IF(Y27="FEMALE",1,0)*(IF(G27="JAMADAR",1,0))*(IF(I27&lt;=0,0,1))</f>
        <v>0</v>
      </c>
      <c r="AB27" s="634">
        <f>IF(Y27="MALE",1,0)*(IF(G27="LAB BOY",1,0))*(IF(I27&lt;=0,0,1))</f>
        <v>0</v>
      </c>
      <c r="AC27" s="634">
        <f>IF(Y27="FEMALE",1,0)*(IF(G27="LAB BOY",1,0))*(IF(I27&lt;=0,0,1))</f>
        <v>0</v>
      </c>
      <c r="AD27" s="634">
        <f>IF(Y27="MALE",1,0)*(IF(G27="PEON",1,0))*(IF(I27&lt;=0,0,1))</f>
        <v>0</v>
      </c>
      <c r="AE27" s="634">
        <f>IF(Y27="FEMALE",1,0)*(IF(G27="PEON",1,0))*(IF(I27&lt;=0,0,1))</f>
        <v>0</v>
      </c>
      <c r="AF27" s="635">
        <f>IF(AND(I27=""),"",I27-ROUNDUP(ROUND((I27*3%)-(I27*3%)*2.9%,-2),0))</f>
        <v>43800</v>
      </c>
      <c r="AG27" s="635">
        <f>IF(AND(I27=""),"",$M27*$BQ27)</f>
        <v>0</v>
      </c>
      <c r="AH27" s="635">
        <f>IF(AND(I27=""),"",$M27*$BR27)</f>
        <v>552400</v>
      </c>
      <c r="AI27" s="635">
        <f>IF(AND(I27=""),"",$M27*$BS27)</f>
        <v>0</v>
      </c>
      <c r="AJ27" s="635">
        <f>IF(AND(I27=""),"",$M27*$BT27)</f>
        <v>0</v>
      </c>
      <c r="AK27" s="633">
        <f>IF(AND(I27=""),"",ROUND((AG27+AH27)*$AK$10,0)*BU27)</f>
        <v>0</v>
      </c>
      <c r="AL27" s="633">
        <v>0</v>
      </c>
      <c r="AM27" s="634">
        <v>0</v>
      </c>
      <c r="AN27" s="633">
        <f>IF(AND(I27=""),"",ROUND((AG27+AH27)*$AN$10,0)*BU27)</f>
        <v>0</v>
      </c>
      <c r="AO27" s="634">
        <f t="shared" ref="AO27:AO70" si="56">$G$221*BR27*BU27*(IF(I27&lt;=0,0,1))*(IF(H27&lt;=4800,1,0))</f>
        <v>0</v>
      </c>
      <c r="AP27" s="633">
        <f t="shared" si="47"/>
        <v>32021</v>
      </c>
      <c r="AQ27" s="633">
        <f t="shared" ref="AQ27:AQ70" si="57">IF(G27="CLERK GRADE I",1,IF(G27="CLERK GRADE II",1,0))*75*12*BU27*(IF(I27&lt;=0,0,1))*BV27</f>
        <v>0</v>
      </c>
      <c r="AR27" s="633">
        <f t="shared" ref="AR27:AR70" si="58">IF(AND(I27=""),0,(IF(G27="ASSISTANT",12,IF(G27="CLERK GRADE I",12,IF(G27="CLERK GRADE II",12,IF(G27="FIELDMAN &amp; FIELD REC",12,IF(G27="LAB BOY",12,IF(G27="JAMADAR",12,IF(G27="PEON",12,10))))))))*(MINA(ROUND(I27*6%,0),600))*(IF($U27="yes",1,0)))</f>
        <v>0</v>
      </c>
      <c r="AS27" s="633">
        <f t="shared" si="48"/>
        <v>0</v>
      </c>
      <c r="AT27" s="635">
        <f t="shared" ref="AT27:AT70" si="59">IF(AND(G27=""),0,SUM(AK27:AS27)+AG27+AH27)</f>
        <v>584421</v>
      </c>
      <c r="AU27" s="635">
        <f t="shared" ref="AU27:AU70" si="60">IF(AND(G27=""),0,AT27)</f>
        <v>584421</v>
      </c>
      <c r="AV27" s="633"/>
      <c r="AW27" s="633"/>
      <c r="AX27" s="635">
        <f>AU27+AV27+AW27</f>
        <v>584421</v>
      </c>
      <c r="AY27" s="635">
        <f t="shared" ref="AY27:AY70" si="61">IF(AND(G27=""),0,N27*BQ27)</f>
        <v>0</v>
      </c>
      <c r="AZ27" s="635">
        <f t="shared" ref="AZ27:AZ70" si="62">IF(AND(G27=""),0,N27*BR27)</f>
        <v>536000</v>
      </c>
      <c r="BA27" s="635">
        <f t="shared" ref="BA27:BA70" si="63">IF(AND(G27=""),0,N27*BS27)</f>
        <v>0</v>
      </c>
      <c r="BB27" s="635">
        <f t="shared" ref="BB27:BB70" si="64">IF(AND(G27=""),0,N27*BT27)</f>
        <v>0</v>
      </c>
      <c r="BC27" s="633">
        <f>ROUND((AY27+AZ27)*$BC$10,0)*BU27</f>
        <v>0</v>
      </c>
      <c r="BD27" s="633">
        <f t="shared" ref="BD27:BD70" si="65">IF(AND(G27=""),0,ROUND((IF(O27="FIX PAY",0,AF27))*$BD$10*2,0)*BU27)</f>
        <v>0</v>
      </c>
      <c r="BE27" s="634">
        <v>0</v>
      </c>
      <c r="BF27" s="633">
        <f>ROUND((AY27+AZ27)*$BF$10,0)*BU27</f>
        <v>0</v>
      </c>
      <c r="BG27" s="634">
        <f t="shared" ref="BG27:BG70" si="66">3387*2*BR27*BU27*(IF(I27&lt;=0,0,1))*(IF(H27&lt;=4800,1,0))</f>
        <v>0</v>
      </c>
      <c r="BH27" s="633">
        <f t="shared" si="49"/>
        <v>31098</v>
      </c>
      <c r="BI27" s="633">
        <f t="shared" ref="BI27:BI70" si="67">IF(G27="CLERK GRADE I",1,IF(G27="CLERK GRADE II",1,0))*75*12*BU27*(IF(I27&lt;=0,0,1))*BV27</f>
        <v>0</v>
      </c>
      <c r="BJ27" s="633">
        <f t="shared" ref="BJ27:BJ70" si="68">IF(AND(G27=""),0,(IF(G27="ASSISTANT",12,IF(G27="CLERK GRADE I",12,IF(G27="CLERK GRADE II",12,IF(G27="FIELDMAN &amp; FIELD REC",12,IF(G27="LAB BOY",12,IF(G27="JAMADAR",12,IF(G27="PEON",12,10))))))))*(MINA(ROUND(AF27*6%,0),600))*(IF($U27="yes",1,)))</f>
        <v>0</v>
      </c>
      <c r="BK27" s="633">
        <f t="shared" ref="BK27:BK70" si="69">(IF(G27="LAB BOY",150,IF(G27="JAMADAR",150,IF(G27="PEON",150,0))))*12*BU27*(IF(I27&lt;=0,0,1))</f>
        <v>0</v>
      </c>
      <c r="BL27" s="635">
        <f>SUM(BC27:BK27)+AY27+AZ27</f>
        <v>567098</v>
      </c>
      <c r="BM27" s="635">
        <f>BL27</f>
        <v>567098</v>
      </c>
      <c r="BN27" s="633"/>
      <c r="BO27" s="633"/>
      <c r="BP27" s="635">
        <f>BM27+BN27+BO27</f>
        <v>567098</v>
      </c>
      <c r="BQ27" s="619">
        <f t="shared" ref="BQ27:BQ70" si="70">(IF(G27="PRINCIPAL",1,IF(G27="H M",1,IF(G27="AGRICULTURE INST",1,IF(G27="TEACHER-1ST",1,IF(G27="PTI  I  (13)",1,IF(G27="AGRICULTURE TEACH",1,IF(G27="INSTRUCTOR",1,0))))))))+(IF(G27="JR TEACHER",1,IF(G27="LIBRARIAN I",1,0)))*(IF(O27="FIX PAY",0,1))</f>
        <v>0</v>
      </c>
      <c r="BR27" s="619">
        <f t="shared" ref="BR27:BR70" si="71">IF(BQ27&lt;=0,1,0)*(IF(O27="FIX PAY",0,1))</f>
        <v>1</v>
      </c>
      <c r="BS27" s="619">
        <f t="shared" ref="BS27:BS70" si="72">(IF(G27="PRINCIPAL (16)",1,IF(G27="V P (14)",1,IF(G27="H M (14)",1,IF(G27="AGRICULTURE INST (13)",1,IF(G27="TEACHER-1ST (13)",1,IF(G27="PTI  I  (13)",1,IF(G27="AGRICULTURE TEACH (13)",1,IF(G27="INSTRUCTOR (13)",1,0))))))))+(IF(G27="JR TEACHER (13)",1,IF(G27="LIBRARIAN I (13)",1,0))))*(IF(O27="FIX PAY",1,0))</f>
        <v>0</v>
      </c>
      <c r="BT27" s="619">
        <f t="shared" ref="BT27:BT70" si="73">IF(BS27&lt;=0,1,0)*(IF(O27="FIX PAY",1,0))</f>
        <v>0</v>
      </c>
      <c r="BU27" s="619">
        <f t="shared" si="50"/>
        <v>0</v>
      </c>
      <c r="BV27" s="619">
        <f>IF(X27="No",0,1)</f>
        <v>1</v>
      </c>
      <c r="BW27" s="603">
        <f t="shared" ref="BW27:BW58" si="74">IF((ROUND((SUMPRODUCT(MID(0&amp;E27,LARGE(INDEX(ISNUMBER(--MID(E27,ROW($1:$25),1))* ROW($1:$25),0),ROW($1:$25))+1,1)*10^ROW($1:$25)/10)),-8)/100000000)&gt;=2004,1,0)</f>
        <v>1</v>
      </c>
      <c r="BX27" s="636">
        <f>IF(I27&lt;=0,0,1)</f>
        <v>1</v>
      </c>
      <c r="BY27" s="603">
        <f t="shared" si="52"/>
        <v>0</v>
      </c>
      <c r="BZ27" s="603">
        <f t="shared" si="53"/>
        <v>0</v>
      </c>
      <c r="CA27" s="589">
        <f t="shared" ref="CA27:CA58" si="75">IF(AND(E27=""),"",IF(AND(E27&lt;=0),"",IF((ROUND((SUMPRODUCT(MID(0&amp;E27,LARGE(INDEX(ISNUMBER(--MID(E27,ROW($1:$70),1))* ROW($1:$70),0),ROW($1:$70))+1,1)*10^ROW($1:$70)/10)),-8)/100000000)&lt;2004,1,0)))</f>
        <v>0</v>
      </c>
      <c r="CB27" s="1097"/>
      <c r="CC27" s="589"/>
      <c r="CD27" s="589"/>
      <c r="CE27" s="589"/>
      <c r="CF27" s="589"/>
      <c r="CG27" s="589"/>
      <c r="CH27" s="589"/>
      <c r="CI27" s="589"/>
      <c r="CJ27" s="589"/>
      <c r="CK27" s="589"/>
      <c r="CL27" s="589"/>
      <c r="CM27" s="589"/>
      <c r="CN27" s="589"/>
      <c r="CO27" s="589"/>
      <c r="CP27" s="589"/>
      <c r="CQ27" s="589"/>
      <c r="CR27" s="589"/>
      <c r="CS27" s="589"/>
      <c r="CT27" s="589"/>
      <c r="CU27" s="589"/>
      <c r="CV27" s="589"/>
      <c r="CW27" s="589"/>
      <c r="CX27" s="589"/>
      <c r="CY27" s="589"/>
    </row>
    <row r="28" spans="1:105" s="620" customFormat="1" ht="19.149999999999999" customHeight="1">
      <c r="A28" s="620">
        <f>IF(I28="","",IF(I28&gt;0,A27+1,""))</f>
        <v>3</v>
      </c>
      <c r="B28" s="624">
        <v>2202</v>
      </c>
      <c r="C28" s="624">
        <v>2</v>
      </c>
      <c r="D28" s="644" t="str">
        <f>IF(ISNA(VLOOKUP(C28,Master!AQ$60:BC$285,3,FALSE)),"",VLOOKUP(C28,Master!AQ$60:BC$285,3,FALSE))</f>
        <v>ZGD</v>
      </c>
      <c r="E28" s="625" t="str">
        <f>IF(ISNA(VLOOKUP(C28,Master!AQ$60:BC$285,7,FALSE)),"",VLOOKUP(C28,Master!AQ$60:BC$285,7,FALSE))</f>
        <v>RJJO201725019704</v>
      </c>
      <c r="F28" s="626">
        <f>IF(ISNA(VLOOKUP(C28,Master!AQ$60:BC$285,8,FALSE)),"",VLOOKUP(C28,Master!AQ$60:BC$285,8,FALSE))</f>
        <v>0</v>
      </c>
      <c r="G28" s="627" t="str">
        <f>IF(ISNA(VLOOKUP(C28,Master!AQ$60:BC$285,4,FALSE)),"",VLOOKUP(C28,Master!AQ$60:BC$285,4,FALSE))</f>
        <v>TEACHER-III</v>
      </c>
      <c r="H28" s="628" t="str">
        <f>IF(ISNA(VLOOKUP(C28,Master!AQ$60:BC$285,5,FALSE)),"",VLOOKUP(C28,Master!AQ$60:BC$285,5,FALSE))</f>
        <v>L-10</v>
      </c>
      <c r="I28" s="629">
        <f>IF(ISNA(VLOOKUP(C28,Master!AQ$60:BC$285,6,FALSE)),"",VLOOKUP(C28,Master!AQ$60:BC$285,6,FALSE))</f>
        <v>36900</v>
      </c>
      <c r="J28" s="624">
        <f t="shared" ref="J28:J91" si="76">IF(AND(I28=""),"",I28*12)</f>
        <v>442800</v>
      </c>
      <c r="K28" s="625" t="str">
        <f t="shared" ref="K28:K91" ca="1" si="77">IF(AND(I28=""),"",IF(I28&lt;=0,"",(CONCATENATE("01.07.",(YEAR(TODAY())+1)))))</f>
        <v>01.07.2024</v>
      </c>
      <c r="L28" s="624">
        <f t="shared" ref="L28:L91" si="78">IF(AND(I28=""),"",ROUND(ROUND(I28*3%,0),-2)*IF(H28="FIX PAY",0,1)*8)</f>
        <v>8800</v>
      </c>
      <c r="M28" s="624">
        <f t="shared" ref="M28:M91" si="79">IF(AND(I28=""),"",J28+L28)</f>
        <v>451600</v>
      </c>
      <c r="N28" s="624">
        <f t="shared" ref="N28:N91" si="80">IF(AND(I28=""),"",IF(O28="FIX PAY",M28,((IF(O28="FIX PAY",0,AF28*4+I28*8)))))</f>
        <v>438400</v>
      </c>
      <c r="O28" s="630" t="str">
        <f>IF(ISNA(VLOOKUP(C28,Master!AQ$60:BC$285,12,FALSE)),"",VLOOKUP(C28,Master!AQ$60:BC$285,12,FALSE))</f>
        <v>NON GAZETTED - REGULAR</v>
      </c>
      <c r="P28" s="631"/>
      <c r="Q28" s="631"/>
      <c r="R28" s="631"/>
      <c r="S28" s="631">
        <f t="shared" si="55"/>
        <v>6774</v>
      </c>
      <c r="T28" s="591">
        <f t="shared" si="39"/>
        <v>1</v>
      </c>
      <c r="U28" s="622">
        <f>IF(ISNA(VLOOKUP(C28,Master!AQ$60:BC$285,10,FALSE)),"",VLOOKUP(C28,Master!AQ$60:BC$285,10,FALSE))</f>
        <v>0</v>
      </c>
      <c r="V28" s="632"/>
      <c r="W28" s="632"/>
      <c r="X28" s="633">
        <f>IF(ISNA(VLOOKUP(C28,Master!AQ$60:BC$285,11,FALSE)),"",VLOOKUP(C28,Master!AQ$60:BC$285,11,FALSE))</f>
        <v>0</v>
      </c>
      <c r="Y28" s="633">
        <f>IF(ISNA(VLOOKUP(C28,Master!AQ$60:BC$285,9,FALSE)),"",VLOOKUP(C28,Master!AQ$60:BC$285,9,FALSE))</f>
        <v>0</v>
      </c>
      <c r="Z28" s="634">
        <f t="shared" ref="Z28:Z46" si="81">IF(Y28="MALE",1,0)*(IF(G28="JAMADAR",1,0))*(IF(I28&lt;=0,0,1))</f>
        <v>0</v>
      </c>
      <c r="AA28" s="634">
        <f t="shared" ref="AA28:AA46" si="82">IF(Y28="FEMALE",1,0)*(IF(G28="JAMADAR",1,0))*(IF(I28&lt;=0,0,1))</f>
        <v>0</v>
      </c>
      <c r="AB28" s="634">
        <f t="shared" ref="AB28:AB46" si="83">IF(Y28="MALE",1,0)*(IF(G28="LAB BOY",1,0))*(IF(I28&lt;=0,0,1))</f>
        <v>0</v>
      </c>
      <c r="AC28" s="634">
        <f t="shared" ref="AC28:AC46" si="84">IF(Y28="FEMALE",1,0)*(IF(G28="LAB BOY",1,0))*(IF(I28&lt;=0,0,1))</f>
        <v>0</v>
      </c>
      <c r="AD28" s="634">
        <f t="shared" ref="AD28:AD46" si="85">IF(Y28="MALE",1,0)*(IF(G28="PEON",1,0))*(IF(I28&lt;=0,0,1))</f>
        <v>0</v>
      </c>
      <c r="AE28" s="634">
        <f t="shared" ref="AE28:AE46" si="86">IF(Y28="FEMALE",1,0)*(IF(G28="PEON",1,0))*(IF(I28&lt;=0,0,1))</f>
        <v>0</v>
      </c>
      <c r="AF28" s="635">
        <f t="shared" ref="AF28:AF46" si="87">IF(AND(I28=""),"",I28-ROUNDUP(ROUND((I28*3%)-(I28*3%)*2.9%,-2),0))</f>
        <v>35800</v>
      </c>
      <c r="AG28" s="635">
        <f t="shared" ref="AG28:AG70" si="88">IF(AND(I28=""),"",$M28*$BQ28)</f>
        <v>0</v>
      </c>
      <c r="AH28" s="635">
        <f t="shared" ref="AH28:AH70" si="89">IF(AND(I28=""),"",$M28*$BR28)</f>
        <v>451600</v>
      </c>
      <c r="AI28" s="635">
        <f t="shared" ref="AI28:AI70" si="90">IF(AND(I28=""),"",$M28*$BS28)</f>
        <v>0</v>
      </c>
      <c r="AJ28" s="635">
        <f t="shared" ref="AJ28:AJ70" si="91">IF(AND(I28=""),"",$M28*$BT28)</f>
        <v>0</v>
      </c>
      <c r="AK28" s="633">
        <f t="shared" ref="AK28:AK70" si="92">IF(AND(I28=""),"",ROUND((AG28+AH28)*$AK$10,0)*BU28)</f>
        <v>0</v>
      </c>
      <c r="AL28" s="633">
        <v>0</v>
      </c>
      <c r="AM28" s="634">
        <v>0</v>
      </c>
      <c r="AN28" s="633">
        <f t="shared" ref="AN28:AN70" si="93">IF(AND(I28=""),"",ROUND((AG28+AH28)*$AN$10,0)*BU28)</f>
        <v>0</v>
      </c>
      <c r="AO28" s="634">
        <f t="shared" si="56"/>
        <v>0</v>
      </c>
      <c r="AP28" s="633">
        <f t="shared" si="47"/>
        <v>26199</v>
      </c>
      <c r="AQ28" s="633">
        <f t="shared" si="57"/>
        <v>0</v>
      </c>
      <c r="AR28" s="633">
        <f t="shared" si="58"/>
        <v>0</v>
      </c>
      <c r="AS28" s="633">
        <f t="shared" si="48"/>
        <v>0</v>
      </c>
      <c r="AT28" s="635">
        <f t="shared" si="59"/>
        <v>477799</v>
      </c>
      <c r="AU28" s="635">
        <f t="shared" si="60"/>
        <v>477799</v>
      </c>
      <c r="AV28" s="633"/>
      <c r="AW28" s="633"/>
      <c r="AX28" s="635">
        <f t="shared" ref="AX28:AX70" si="94">AU28+AV28+AW28</f>
        <v>477799</v>
      </c>
      <c r="AY28" s="635">
        <f t="shared" si="61"/>
        <v>0</v>
      </c>
      <c r="AZ28" s="635">
        <f t="shared" si="62"/>
        <v>438400</v>
      </c>
      <c r="BA28" s="635">
        <f t="shared" si="63"/>
        <v>0</v>
      </c>
      <c r="BB28" s="635">
        <f t="shared" si="64"/>
        <v>0</v>
      </c>
      <c r="BC28" s="633">
        <f t="shared" ref="BC28:BC70" si="95">ROUND((AY28+AZ28)*$BC$10,0)*BU28</f>
        <v>0</v>
      </c>
      <c r="BD28" s="633">
        <f t="shared" si="65"/>
        <v>0</v>
      </c>
      <c r="BE28" s="634">
        <v>0</v>
      </c>
      <c r="BF28" s="633">
        <f t="shared" ref="BF28:BF70" si="96">ROUND((AY28+AZ28)*$BF$10,0)*BU28</f>
        <v>0</v>
      </c>
      <c r="BG28" s="634">
        <f t="shared" si="66"/>
        <v>0</v>
      </c>
      <c r="BH28" s="633">
        <f t="shared" si="49"/>
        <v>25418</v>
      </c>
      <c r="BI28" s="633">
        <f t="shared" si="67"/>
        <v>0</v>
      </c>
      <c r="BJ28" s="633">
        <f t="shared" si="68"/>
        <v>0</v>
      </c>
      <c r="BK28" s="633">
        <f t="shared" si="69"/>
        <v>0</v>
      </c>
      <c r="BL28" s="635">
        <f t="shared" ref="BL28:BL70" si="97">SUM(BC28:BK28)+AY28+AZ28</f>
        <v>463818</v>
      </c>
      <c r="BM28" s="635">
        <f t="shared" ref="BM28:BM70" si="98">BL28</f>
        <v>463818</v>
      </c>
      <c r="BN28" s="633"/>
      <c r="BO28" s="633"/>
      <c r="BP28" s="635">
        <f t="shared" ref="BP28:BP70" si="99">BM28+BN28+BO28</f>
        <v>463818</v>
      </c>
      <c r="BQ28" s="619">
        <f t="shared" si="70"/>
        <v>0</v>
      </c>
      <c r="BR28" s="619">
        <f t="shared" si="71"/>
        <v>1</v>
      </c>
      <c r="BS28" s="619">
        <f t="shared" si="72"/>
        <v>0</v>
      </c>
      <c r="BT28" s="619">
        <f t="shared" si="73"/>
        <v>0</v>
      </c>
      <c r="BU28" s="619">
        <f t="shared" si="50"/>
        <v>0</v>
      </c>
      <c r="BV28" s="619">
        <f t="shared" ref="BV28:BV70" si="100">IF(X28="No",0,1)</f>
        <v>1</v>
      </c>
      <c r="BW28" s="603">
        <f t="shared" si="74"/>
        <v>1</v>
      </c>
      <c r="BX28" s="636">
        <f t="shared" ref="BX28:BX70" si="101">IF(I28&lt;=0,0,1)</f>
        <v>1</v>
      </c>
      <c r="BY28" s="603">
        <f t="shared" si="52"/>
        <v>0</v>
      </c>
      <c r="BZ28" s="603">
        <f t="shared" si="53"/>
        <v>0</v>
      </c>
      <c r="CA28" s="589">
        <f t="shared" si="75"/>
        <v>0</v>
      </c>
      <c r="CB28" s="1097"/>
      <c r="CC28" s="589"/>
      <c r="CD28" s="589"/>
      <c r="CE28" s="589"/>
      <c r="CF28" s="589"/>
      <c r="CG28" s="589"/>
      <c r="CH28" s="589"/>
      <c r="CI28" s="589"/>
      <c r="CJ28" s="589"/>
      <c r="CK28" s="589"/>
      <c r="CL28" s="589"/>
      <c r="CM28" s="589"/>
      <c r="CN28" s="589"/>
      <c r="CO28" s="589"/>
      <c r="CP28" s="589"/>
      <c r="CQ28" s="589"/>
      <c r="CR28" s="589"/>
      <c r="CS28" s="589"/>
      <c r="CT28" s="589"/>
      <c r="CU28" s="589"/>
      <c r="CV28" s="589"/>
      <c r="CW28" s="589"/>
      <c r="CX28" s="589"/>
      <c r="CY28" s="589"/>
    </row>
    <row r="29" spans="1:105" s="620" customFormat="1" ht="19.149999999999999" customHeight="1">
      <c r="A29" s="620">
        <f t="shared" ref="A29:A92" si="102">IF(I29="","",IF(I29&gt;0,A28+1,""))</f>
        <v>4</v>
      </c>
      <c r="B29" s="624">
        <v>2202</v>
      </c>
      <c r="C29" s="624">
        <v>3</v>
      </c>
      <c r="D29" s="644" t="str">
        <f>IF(ISNA(VLOOKUP(C29,Master!AQ$60:BC$285,3,FALSE)),"",VLOOKUP(C29,Master!AQ$60:BC$285,3,FALSE))</f>
        <v>DBCZFB</v>
      </c>
      <c r="E29" s="625" t="str">
        <f>IF(ISNA(VLOOKUP(C29,Master!AQ$60:BC$285,7,FALSE)),"",VLOOKUP(C29,Master!AQ$60:BC$285,7,FALSE))</f>
        <v>RJJO200725008042</v>
      </c>
      <c r="F29" s="626">
        <f>IF(ISNA(VLOOKUP(C29,Master!AQ$60:BC$285,8,FALSE)),"",VLOOKUP(C29,Master!AQ$60:BC$285,8,FALSE))</f>
        <v>0</v>
      </c>
      <c r="G29" s="627" t="str">
        <f>IF(ISNA(VLOOKUP(C29,Master!AQ$60:BC$285,4,FALSE)),"",VLOOKUP(C29,Master!AQ$60:BC$285,4,FALSE))</f>
        <v>TEACHER-III</v>
      </c>
      <c r="H29" s="628" t="str">
        <f>IF(ISNA(VLOOKUP(C29,Master!AQ$60:BC$285,5,FALSE)),"",VLOOKUP(C29,Master!AQ$60:BC$285,5,FALSE))</f>
        <v>L-11</v>
      </c>
      <c r="I29" s="629">
        <f>IF(ISNA(VLOOKUP(C29,Master!AQ$60:BC$285,6,FALSE)),"",VLOOKUP(C29,Master!AQ$60:BC$285,6,FALSE))</f>
        <v>49300</v>
      </c>
      <c r="J29" s="624">
        <f t="shared" si="76"/>
        <v>591600</v>
      </c>
      <c r="K29" s="625" t="str">
        <f t="shared" ca="1" si="77"/>
        <v>01.07.2024</v>
      </c>
      <c r="L29" s="624">
        <f t="shared" si="78"/>
        <v>12000</v>
      </c>
      <c r="M29" s="624">
        <f t="shared" si="79"/>
        <v>603600</v>
      </c>
      <c r="N29" s="624">
        <f t="shared" si="80"/>
        <v>586000</v>
      </c>
      <c r="O29" s="630" t="str">
        <f>IF(ISNA(VLOOKUP(C29,Master!AQ$60:BC$285,12,FALSE)),"",VLOOKUP(C29,Master!AQ$60:BC$285,12,FALSE))</f>
        <v>NON GAZETTED - REGULAR</v>
      </c>
      <c r="P29" s="631"/>
      <c r="Q29" s="631"/>
      <c r="R29" s="631"/>
      <c r="S29" s="631">
        <f t="shared" si="55"/>
        <v>6774</v>
      </c>
      <c r="T29" s="591">
        <f t="shared" si="39"/>
        <v>1</v>
      </c>
      <c r="U29" s="622">
        <f>IF(ISNA(VLOOKUP(C29,Master!AQ$60:BC$285,10,FALSE)),"",VLOOKUP(C29,Master!AQ$60:BC$285,10,FALSE))</f>
        <v>0</v>
      </c>
      <c r="V29" s="632"/>
      <c r="W29" s="632"/>
      <c r="X29" s="633">
        <f>IF(ISNA(VLOOKUP(C29,Master!AQ$60:BC$285,11,FALSE)),"",VLOOKUP(C29,Master!AQ$60:BC$285,11,FALSE))</f>
        <v>0</v>
      </c>
      <c r="Y29" s="633">
        <f>IF(ISNA(VLOOKUP(C29,Master!AQ$60:BC$285,9,FALSE)),"",VLOOKUP(C29,Master!AQ$60:BC$285,9,FALSE))</f>
        <v>0</v>
      </c>
      <c r="Z29" s="634">
        <f t="shared" si="81"/>
        <v>0</v>
      </c>
      <c r="AA29" s="634">
        <f t="shared" si="82"/>
        <v>0</v>
      </c>
      <c r="AB29" s="634">
        <f t="shared" si="83"/>
        <v>0</v>
      </c>
      <c r="AC29" s="634">
        <f t="shared" si="84"/>
        <v>0</v>
      </c>
      <c r="AD29" s="634">
        <f t="shared" si="85"/>
        <v>0</v>
      </c>
      <c r="AE29" s="634">
        <f t="shared" si="86"/>
        <v>0</v>
      </c>
      <c r="AF29" s="635">
        <f t="shared" si="87"/>
        <v>47900</v>
      </c>
      <c r="AG29" s="635">
        <f t="shared" si="88"/>
        <v>0</v>
      </c>
      <c r="AH29" s="635">
        <f t="shared" si="89"/>
        <v>603600</v>
      </c>
      <c r="AI29" s="635">
        <f t="shared" si="90"/>
        <v>0</v>
      </c>
      <c r="AJ29" s="635">
        <f t="shared" si="91"/>
        <v>0</v>
      </c>
      <c r="AK29" s="633">
        <f t="shared" si="92"/>
        <v>0</v>
      </c>
      <c r="AL29" s="633">
        <v>0</v>
      </c>
      <c r="AM29" s="634">
        <v>0</v>
      </c>
      <c r="AN29" s="633">
        <f t="shared" si="93"/>
        <v>0</v>
      </c>
      <c r="AO29" s="634">
        <f t="shared" si="56"/>
        <v>0</v>
      </c>
      <c r="AP29" s="633">
        <f t="shared" si="47"/>
        <v>35003</v>
      </c>
      <c r="AQ29" s="633">
        <f t="shared" si="57"/>
        <v>0</v>
      </c>
      <c r="AR29" s="633">
        <f t="shared" si="58"/>
        <v>0</v>
      </c>
      <c r="AS29" s="633">
        <f t="shared" si="48"/>
        <v>0</v>
      </c>
      <c r="AT29" s="635">
        <f t="shared" si="59"/>
        <v>638603</v>
      </c>
      <c r="AU29" s="635">
        <f t="shared" si="60"/>
        <v>638603</v>
      </c>
      <c r="AV29" s="633"/>
      <c r="AW29" s="633"/>
      <c r="AX29" s="635">
        <f t="shared" si="94"/>
        <v>638603</v>
      </c>
      <c r="AY29" s="635">
        <f t="shared" si="61"/>
        <v>0</v>
      </c>
      <c r="AZ29" s="635">
        <f t="shared" si="62"/>
        <v>586000</v>
      </c>
      <c r="BA29" s="635">
        <f t="shared" si="63"/>
        <v>0</v>
      </c>
      <c r="BB29" s="635">
        <f t="shared" si="64"/>
        <v>0</v>
      </c>
      <c r="BC29" s="633">
        <f t="shared" si="95"/>
        <v>0</v>
      </c>
      <c r="BD29" s="633">
        <f t="shared" si="65"/>
        <v>0</v>
      </c>
      <c r="BE29" s="634">
        <v>0</v>
      </c>
      <c r="BF29" s="633">
        <f t="shared" si="96"/>
        <v>0</v>
      </c>
      <c r="BG29" s="634">
        <f t="shared" si="66"/>
        <v>0</v>
      </c>
      <c r="BH29" s="633">
        <f t="shared" si="49"/>
        <v>34009</v>
      </c>
      <c r="BI29" s="633">
        <f t="shared" si="67"/>
        <v>0</v>
      </c>
      <c r="BJ29" s="633">
        <f t="shared" si="68"/>
        <v>0</v>
      </c>
      <c r="BK29" s="633">
        <f t="shared" si="69"/>
        <v>0</v>
      </c>
      <c r="BL29" s="635">
        <f t="shared" si="97"/>
        <v>620009</v>
      </c>
      <c r="BM29" s="635">
        <f t="shared" si="98"/>
        <v>620009</v>
      </c>
      <c r="BN29" s="633"/>
      <c r="BO29" s="633"/>
      <c r="BP29" s="635">
        <f t="shared" si="99"/>
        <v>620009</v>
      </c>
      <c r="BQ29" s="619">
        <f t="shared" si="70"/>
        <v>0</v>
      </c>
      <c r="BR29" s="619">
        <f t="shared" si="71"/>
        <v>1</v>
      </c>
      <c r="BS29" s="619">
        <f t="shared" si="72"/>
        <v>0</v>
      </c>
      <c r="BT29" s="619">
        <f t="shared" si="73"/>
        <v>0</v>
      </c>
      <c r="BU29" s="619">
        <f t="shared" si="50"/>
        <v>0</v>
      </c>
      <c r="BV29" s="619">
        <f t="shared" si="100"/>
        <v>1</v>
      </c>
      <c r="BW29" s="603">
        <f t="shared" si="74"/>
        <v>1</v>
      </c>
      <c r="BX29" s="636">
        <f t="shared" si="101"/>
        <v>1</v>
      </c>
      <c r="BY29" s="603">
        <f t="shared" si="52"/>
        <v>0</v>
      </c>
      <c r="BZ29" s="603">
        <f t="shared" si="53"/>
        <v>0</v>
      </c>
      <c r="CA29" s="589">
        <f t="shared" si="75"/>
        <v>0</v>
      </c>
      <c r="CB29" s="1097"/>
      <c r="CC29" s="589"/>
      <c r="CD29" s="589"/>
      <c r="CE29" s="589"/>
      <c r="CF29" s="589"/>
      <c r="CG29" s="589"/>
      <c r="CH29" s="589"/>
      <c r="CI29" s="589"/>
      <c r="CJ29" s="589"/>
      <c r="CK29" s="589"/>
      <c r="CL29" s="589"/>
      <c r="CM29" s="589"/>
      <c r="CN29" s="589"/>
      <c r="CO29" s="589"/>
      <c r="CP29" s="589"/>
      <c r="CQ29" s="589"/>
      <c r="CR29" s="589"/>
      <c r="CS29" s="589"/>
      <c r="CT29" s="589"/>
      <c r="CU29" s="589"/>
      <c r="CV29" s="589"/>
      <c r="CW29" s="589"/>
      <c r="CX29" s="589"/>
      <c r="CY29" s="589"/>
    </row>
    <row r="30" spans="1:105" s="620" customFormat="1" ht="19.149999999999999" customHeight="1">
      <c r="A30" s="620">
        <f t="shared" si="102"/>
        <v>5</v>
      </c>
      <c r="B30" s="624">
        <v>2202</v>
      </c>
      <c r="C30" s="624">
        <v>4</v>
      </c>
      <c r="D30" s="644" t="str">
        <f>IF(ISNA(VLOOKUP(C30,Master!AQ$60:BC$285,3,FALSE)),"",VLOOKUP(C30,Master!AQ$60:BC$285,3,FALSE))</f>
        <v>D</v>
      </c>
      <c r="E30" s="625" t="str">
        <f>IF(ISNA(VLOOKUP(C30,Master!AQ$60:BC$285,7,FALSE)),"",VLOOKUP(C30,Master!AQ$60:BC$285,7,FALSE))</f>
        <v>RJJO201525034739</v>
      </c>
      <c r="F30" s="626">
        <f>IF(ISNA(VLOOKUP(C30,Master!AQ$60:BC$285,8,FALSE)),"",VLOOKUP(C30,Master!AQ$60:BC$285,8,FALSE))</f>
        <v>0</v>
      </c>
      <c r="G30" s="627" t="str">
        <f>IF(ISNA(VLOOKUP(C30,Master!AQ$60:BC$285,4,FALSE)),"",VLOOKUP(C30,Master!AQ$60:BC$285,4,FALSE))</f>
        <v>TEACHER-III</v>
      </c>
      <c r="H30" s="628" t="str">
        <f>IF(ISNA(VLOOKUP(C30,Master!AQ$60:BC$285,5,FALSE)),"",VLOOKUP(C30,Master!AQ$60:BC$285,5,FALSE))</f>
        <v>L-10</v>
      </c>
      <c r="I30" s="629">
        <f>IF(ISNA(VLOOKUP(C30,Master!AQ$60:BC$285,6,FALSE)),"",VLOOKUP(C30,Master!AQ$60:BC$285,6,FALSE))</f>
        <v>40300</v>
      </c>
      <c r="J30" s="624">
        <f t="shared" si="76"/>
        <v>483600</v>
      </c>
      <c r="K30" s="625" t="str">
        <f t="shared" ca="1" si="77"/>
        <v>01.07.2024</v>
      </c>
      <c r="L30" s="624">
        <f t="shared" si="78"/>
        <v>9600</v>
      </c>
      <c r="M30" s="624">
        <f t="shared" si="79"/>
        <v>493200</v>
      </c>
      <c r="N30" s="624">
        <f t="shared" si="80"/>
        <v>478800</v>
      </c>
      <c r="O30" s="630" t="str">
        <f>IF(ISNA(VLOOKUP(C30,Master!AQ$60:BC$285,12,FALSE)),"",VLOOKUP(C30,Master!AQ$60:BC$285,12,FALSE))</f>
        <v>NON GAZETTED - REGULAR</v>
      </c>
      <c r="P30" s="631"/>
      <c r="Q30" s="631"/>
      <c r="R30" s="631"/>
      <c r="S30" s="631">
        <f t="shared" si="55"/>
        <v>6774</v>
      </c>
      <c r="T30" s="591">
        <f t="shared" si="39"/>
        <v>1</v>
      </c>
      <c r="U30" s="622">
        <f>IF(ISNA(VLOOKUP(C30,Master!AQ$60:BC$285,10,FALSE)),"",VLOOKUP(C30,Master!AQ$60:BC$285,10,FALSE))</f>
        <v>0</v>
      </c>
      <c r="V30" s="632"/>
      <c r="W30" s="632"/>
      <c r="X30" s="633">
        <f>IF(ISNA(VLOOKUP(C30,Master!AQ$60:BC$285,11,FALSE)),"",VLOOKUP(C30,Master!AQ$60:BC$285,11,FALSE))</f>
        <v>0</v>
      </c>
      <c r="Y30" s="633">
        <f>IF(ISNA(VLOOKUP(C30,Master!AQ$60:BC$285,9,FALSE)),"",VLOOKUP(C30,Master!AQ$60:BC$285,9,FALSE))</f>
        <v>0</v>
      </c>
      <c r="Z30" s="634">
        <f t="shared" si="81"/>
        <v>0</v>
      </c>
      <c r="AA30" s="634">
        <f t="shared" si="82"/>
        <v>0</v>
      </c>
      <c r="AB30" s="634">
        <f t="shared" si="83"/>
        <v>0</v>
      </c>
      <c r="AC30" s="634">
        <f t="shared" si="84"/>
        <v>0</v>
      </c>
      <c r="AD30" s="634">
        <f t="shared" si="85"/>
        <v>0</v>
      </c>
      <c r="AE30" s="634">
        <f t="shared" si="86"/>
        <v>0</v>
      </c>
      <c r="AF30" s="635">
        <f t="shared" si="87"/>
        <v>39100</v>
      </c>
      <c r="AG30" s="635">
        <f t="shared" si="88"/>
        <v>0</v>
      </c>
      <c r="AH30" s="635">
        <f t="shared" si="89"/>
        <v>493200</v>
      </c>
      <c r="AI30" s="635">
        <f t="shared" si="90"/>
        <v>0</v>
      </c>
      <c r="AJ30" s="635">
        <f t="shared" si="91"/>
        <v>0</v>
      </c>
      <c r="AK30" s="633">
        <f t="shared" si="92"/>
        <v>0</v>
      </c>
      <c r="AL30" s="633">
        <v>0</v>
      </c>
      <c r="AM30" s="634">
        <v>0</v>
      </c>
      <c r="AN30" s="633">
        <f t="shared" si="93"/>
        <v>0</v>
      </c>
      <c r="AO30" s="634">
        <f t="shared" si="56"/>
        <v>0</v>
      </c>
      <c r="AP30" s="633">
        <f t="shared" si="47"/>
        <v>28613</v>
      </c>
      <c r="AQ30" s="633">
        <f t="shared" si="57"/>
        <v>0</v>
      </c>
      <c r="AR30" s="633">
        <f t="shared" si="58"/>
        <v>0</v>
      </c>
      <c r="AS30" s="633">
        <f t="shared" si="48"/>
        <v>0</v>
      </c>
      <c r="AT30" s="635">
        <f t="shared" si="59"/>
        <v>521813</v>
      </c>
      <c r="AU30" s="635">
        <f t="shared" si="60"/>
        <v>521813</v>
      </c>
      <c r="AV30" s="633"/>
      <c r="AW30" s="633"/>
      <c r="AX30" s="635">
        <f t="shared" si="94"/>
        <v>521813</v>
      </c>
      <c r="AY30" s="635">
        <f t="shared" si="61"/>
        <v>0</v>
      </c>
      <c r="AZ30" s="635">
        <f t="shared" si="62"/>
        <v>478800</v>
      </c>
      <c r="BA30" s="635">
        <f t="shared" si="63"/>
        <v>0</v>
      </c>
      <c r="BB30" s="635">
        <f t="shared" si="64"/>
        <v>0</v>
      </c>
      <c r="BC30" s="633">
        <f t="shared" si="95"/>
        <v>0</v>
      </c>
      <c r="BD30" s="633">
        <f t="shared" si="65"/>
        <v>0</v>
      </c>
      <c r="BE30" s="634">
        <v>0</v>
      </c>
      <c r="BF30" s="633">
        <f t="shared" si="96"/>
        <v>0</v>
      </c>
      <c r="BG30" s="634">
        <f t="shared" si="66"/>
        <v>0</v>
      </c>
      <c r="BH30" s="633">
        <f t="shared" si="49"/>
        <v>27761</v>
      </c>
      <c r="BI30" s="633">
        <f t="shared" si="67"/>
        <v>0</v>
      </c>
      <c r="BJ30" s="633">
        <f t="shared" si="68"/>
        <v>0</v>
      </c>
      <c r="BK30" s="633">
        <f t="shared" si="69"/>
        <v>0</v>
      </c>
      <c r="BL30" s="635">
        <f t="shared" si="97"/>
        <v>506561</v>
      </c>
      <c r="BM30" s="635">
        <f t="shared" si="98"/>
        <v>506561</v>
      </c>
      <c r="BN30" s="633"/>
      <c r="BO30" s="633"/>
      <c r="BP30" s="635">
        <f t="shared" si="99"/>
        <v>506561</v>
      </c>
      <c r="BQ30" s="619">
        <f t="shared" si="70"/>
        <v>0</v>
      </c>
      <c r="BR30" s="619">
        <f t="shared" si="71"/>
        <v>1</v>
      </c>
      <c r="BS30" s="619">
        <f t="shared" si="72"/>
        <v>0</v>
      </c>
      <c r="BT30" s="619">
        <f t="shared" si="73"/>
        <v>0</v>
      </c>
      <c r="BU30" s="619">
        <f t="shared" si="50"/>
        <v>0</v>
      </c>
      <c r="BV30" s="619">
        <f t="shared" si="100"/>
        <v>1</v>
      </c>
      <c r="BW30" s="603">
        <f t="shared" si="74"/>
        <v>1</v>
      </c>
      <c r="BX30" s="636">
        <f t="shared" si="101"/>
        <v>1</v>
      </c>
      <c r="BY30" s="603">
        <f t="shared" si="52"/>
        <v>0</v>
      </c>
      <c r="BZ30" s="603">
        <f t="shared" si="53"/>
        <v>0</v>
      </c>
      <c r="CA30" s="589">
        <f t="shared" si="75"/>
        <v>0</v>
      </c>
      <c r="CB30" s="1097"/>
      <c r="CC30" s="589"/>
      <c r="CD30" s="589"/>
      <c r="CE30" s="589"/>
      <c r="CF30" s="589"/>
      <c r="CG30" s="589"/>
      <c r="CH30" s="589"/>
      <c r="CI30" s="589"/>
      <c r="CJ30" s="589"/>
      <c r="CK30" s="589"/>
      <c r="CL30" s="589"/>
      <c r="CM30" s="589"/>
      <c r="CN30" s="589"/>
      <c r="CO30" s="589"/>
      <c r="CP30" s="589"/>
      <c r="CQ30" s="589"/>
      <c r="CR30" s="589"/>
      <c r="CS30" s="589"/>
      <c r="CT30" s="589"/>
      <c r="CU30" s="589"/>
      <c r="CV30" s="589"/>
      <c r="CW30" s="589"/>
      <c r="CX30" s="589"/>
      <c r="CY30" s="589"/>
    </row>
    <row r="31" spans="1:105" s="620" customFormat="1" ht="19.149999999999999" customHeight="1">
      <c r="A31" s="620">
        <f t="shared" si="102"/>
        <v>6</v>
      </c>
      <c r="B31" s="624">
        <v>2202</v>
      </c>
      <c r="C31" s="624">
        <v>5</v>
      </c>
      <c r="D31" s="644" t="str">
        <f>IF(ISNA(VLOOKUP(C31,Master!AQ$60:BC$285,3,FALSE)),"",VLOOKUP(C31,Master!AQ$60:BC$285,3,FALSE))</f>
        <v>BCBD</v>
      </c>
      <c r="E31" s="625" t="str">
        <f>IF(ISNA(VLOOKUP(C31,Master!AQ$60:BC$285,7,FALSE)),"",VLOOKUP(C31,Master!AQ$60:BC$285,7,FALSE))</f>
        <v>RJJO201325036063</v>
      </c>
      <c r="F31" s="626">
        <f>IF(ISNA(VLOOKUP(C31,Master!AQ$60:BC$285,8,FALSE)),"",VLOOKUP(C31,Master!AQ$60:BC$285,8,FALSE))</f>
        <v>0</v>
      </c>
      <c r="G31" s="627" t="str">
        <f>IF(ISNA(VLOOKUP(C31,Master!AQ$60:BC$285,4,FALSE)),"",VLOOKUP(C31,Master!AQ$60:BC$285,4,FALSE))</f>
        <v>TEACHER-III</v>
      </c>
      <c r="H31" s="628" t="str">
        <f>IF(ISNA(VLOOKUP(C31,Master!AQ$60:BC$285,5,FALSE)),"",VLOOKUP(C31,Master!AQ$60:BC$285,5,FALSE))</f>
        <v>L-11</v>
      </c>
      <c r="I31" s="629">
        <f>IF(ISNA(VLOOKUP(C31,Master!AQ$60:BC$285,6,FALSE)),"",VLOOKUP(C31,Master!AQ$60:BC$285,6,FALSE))</f>
        <v>45100</v>
      </c>
      <c r="J31" s="624">
        <f t="shared" si="76"/>
        <v>541200</v>
      </c>
      <c r="K31" s="625" t="str">
        <f t="shared" ca="1" si="77"/>
        <v>01.07.2024</v>
      </c>
      <c r="L31" s="624">
        <f t="shared" si="78"/>
        <v>11200</v>
      </c>
      <c r="M31" s="624">
        <f t="shared" si="79"/>
        <v>552400</v>
      </c>
      <c r="N31" s="624">
        <f t="shared" si="80"/>
        <v>536000</v>
      </c>
      <c r="O31" s="630" t="str">
        <f>IF(ISNA(VLOOKUP(C31,Master!AQ$60:BC$285,12,FALSE)),"",VLOOKUP(C31,Master!AQ$60:BC$285,12,FALSE))</f>
        <v>NON GAZETTED - REGULAR</v>
      </c>
      <c r="P31" s="631"/>
      <c r="Q31" s="631"/>
      <c r="R31" s="631"/>
      <c r="S31" s="631">
        <f t="shared" si="55"/>
        <v>6774</v>
      </c>
      <c r="T31" s="591">
        <f t="shared" si="39"/>
        <v>1</v>
      </c>
      <c r="U31" s="622">
        <f>IF(ISNA(VLOOKUP(C31,Master!AQ$60:BC$285,10,FALSE)),"",VLOOKUP(C31,Master!AQ$60:BC$285,10,FALSE))</f>
        <v>0</v>
      </c>
      <c r="V31" s="632"/>
      <c r="W31" s="632"/>
      <c r="X31" s="633">
        <f>IF(ISNA(VLOOKUP(C31,Master!AQ$60:BC$285,11,FALSE)),"",VLOOKUP(C31,Master!AQ$60:BC$285,11,FALSE))</f>
        <v>0</v>
      </c>
      <c r="Y31" s="633">
        <f>IF(ISNA(VLOOKUP(C31,Master!AQ$60:BC$285,9,FALSE)),"",VLOOKUP(C31,Master!AQ$60:BC$285,9,FALSE))</f>
        <v>0</v>
      </c>
      <c r="Z31" s="634">
        <f t="shared" si="81"/>
        <v>0</v>
      </c>
      <c r="AA31" s="634">
        <f t="shared" si="82"/>
        <v>0</v>
      </c>
      <c r="AB31" s="634">
        <f t="shared" si="83"/>
        <v>0</v>
      </c>
      <c r="AC31" s="634">
        <f t="shared" si="84"/>
        <v>0</v>
      </c>
      <c r="AD31" s="634">
        <f t="shared" si="85"/>
        <v>0</v>
      </c>
      <c r="AE31" s="634">
        <f t="shared" si="86"/>
        <v>0</v>
      </c>
      <c r="AF31" s="635">
        <f t="shared" si="87"/>
        <v>43800</v>
      </c>
      <c r="AG31" s="635">
        <f t="shared" si="88"/>
        <v>0</v>
      </c>
      <c r="AH31" s="635">
        <f t="shared" si="89"/>
        <v>552400</v>
      </c>
      <c r="AI31" s="635">
        <f t="shared" si="90"/>
        <v>0</v>
      </c>
      <c r="AJ31" s="635">
        <f t="shared" si="91"/>
        <v>0</v>
      </c>
      <c r="AK31" s="633">
        <f t="shared" si="92"/>
        <v>0</v>
      </c>
      <c r="AL31" s="633">
        <v>0</v>
      </c>
      <c r="AM31" s="634">
        <v>0</v>
      </c>
      <c r="AN31" s="633">
        <f t="shared" si="93"/>
        <v>0</v>
      </c>
      <c r="AO31" s="634">
        <f t="shared" si="56"/>
        <v>0</v>
      </c>
      <c r="AP31" s="633">
        <f t="shared" si="47"/>
        <v>32021</v>
      </c>
      <c r="AQ31" s="633">
        <f t="shared" si="57"/>
        <v>0</v>
      </c>
      <c r="AR31" s="633">
        <f t="shared" si="58"/>
        <v>0</v>
      </c>
      <c r="AS31" s="633">
        <f t="shared" si="48"/>
        <v>0</v>
      </c>
      <c r="AT31" s="635">
        <f t="shared" si="59"/>
        <v>584421</v>
      </c>
      <c r="AU31" s="635">
        <f t="shared" si="60"/>
        <v>584421</v>
      </c>
      <c r="AV31" s="633"/>
      <c r="AW31" s="633"/>
      <c r="AX31" s="635">
        <f t="shared" si="94"/>
        <v>584421</v>
      </c>
      <c r="AY31" s="635">
        <f t="shared" si="61"/>
        <v>0</v>
      </c>
      <c r="AZ31" s="635">
        <f t="shared" si="62"/>
        <v>536000</v>
      </c>
      <c r="BA31" s="635">
        <f t="shared" si="63"/>
        <v>0</v>
      </c>
      <c r="BB31" s="635">
        <f t="shared" si="64"/>
        <v>0</v>
      </c>
      <c r="BC31" s="633">
        <f t="shared" si="95"/>
        <v>0</v>
      </c>
      <c r="BD31" s="633">
        <f t="shared" si="65"/>
        <v>0</v>
      </c>
      <c r="BE31" s="634">
        <v>0</v>
      </c>
      <c r="BF31" s="633">
        <f t="shared" si="96"/>
        <v>0</v>
      </c>
      <c r="BG31" s="634">
        <f t="shared" si="66"/>
        <v>0</v>
      </c>
      <c r="BH31" s="633">
        <f t="shared" si="49"/>
        <v>31098</v>
      </c>
      <c r="BI31" s="633">
        <f t="shared" si="67"/>
        <v>0</v>
      </c>
      <c r="BJ31" s="633">
        <f t="shared" si="68"/>
        <v>0</v>
      </c>
      <c r="BK31" s="633">
        <f t="shared" si="69"/>
        <v>0</v>
      </c>
      <c r="BL31" s="635">
        <f t="shared" si="97"/>
        <v>567098</v>
      </c>
      <c r="BM31" s="635">
        <f t="shared" si="98"/>
        <v>567098</v>
      </c>
      <c r="BN31" s="633"/>
      <c r="BO31" s="633"/>
      <c r="BP31" s="635">
        <f t="shared" si="99"/>
        <v>567098</v>
      </c>
      <c r="BQ31" s="619">
        <f t="shared" si="70"/>
        <v>0</v>
      </c>
      <c r="BR31" s="619">
        <f t="shared" si="71"/>
        <v>1</v>
      </c>
      <c r="BS31" s="619">
        <f t="shared" si="72"/>
        <v>0</v>
      </c>
      <c r="BT31" s="619">
        <f t="shared" si="73"/>
        <v>0</v>
      </c>
      <c r="BU31" s="619">
        <f t="shared" si="50"/>
        <v>0</v>
      </c>
      <c r="BV31" s="619">
        <f t="shared" si="100"/>
        <v>1</v>
      </c>
      <c r="BW31" s="603">
        <f t="shared" si="74"/>
        <v>1</v>
      </c>
      <c r="BX31" s="636">
        <f t="shared" si="101"/>
        <v>1</v>
      </c>
      <c r="BY31" s="603">
        <f t="shared" si="52"/>
        <v>0</v>
      </c>
      <c r="BZ31" s="603">
        <f t="shared" si="53"/>
        <v>0</v>
      </c>
      <c r="CA31" s="589">
        <f t="shared" si="75"/>
        <v>0</v>
      </c>
      <c r="CB31" s="1097"/>
      <c r="CC31" s="589"/>
      <c r="CD31" s="589"/>
      <c r="CE31" s="589"/>
      <c r="CF31" s="589"/>
      <c r="CG31" s="589"/>
      <c r="CH31" s="589"/>
      <c r="CI31" s="589"/>
      <c r="CJ31" s="589"/>
      <c r="CK31" s="589"/>
      <c r="CL31" s="589"/>
      <c r="CM31" s="589"/>
      <c r="CN31" s="589"/>
      <c r="CO31" s="589"/>
      <c r="CP31" s="589"/>
      <c r="CQ31" s="589"/>
      <c r="CR31" s="589"/>
      <c r="CS31" s="589"/>
      <c r="CT31" s="589"/>
      <c r="CU31" s="589"/>
      <c r="CV31" s="589"/>
      <c r="CW31" s="589"/>
      <c r="CX31" s="589"/>
      <c r="CY31" s="589"/>
      <c r="DA31" s="589"/>
    </row>
    <row r="32" spans="1:105" s="620" customFormat="1" ht="19.149999999999999" customHeight="1">
      <c r="A32" s="620">
        <f t="shared" si="102"/>
        <v>7</v>
      </c>
      <c r="B32" s="624">
        <v>2202</v>
      </c>
      <c r="C32" s="624">
        <v>6</v>
      </c>
      <c r="D32" s="644" t="str">
        <f>IF(ISNA(VLOOKUP(C32,Master!AQ$60:BC$285,3,FALSE)),"",VLOOKUP(C32,Master!AQ$60:BC$285,3,FALSE))</f>
        <v>GBGCBD</v>
      </c>
      <c r="E32" s="625" t="str">
        <f>IF(ISNA(VLOOKUP(C32,Master!AQ$60:BC$285,7,FALSE)),"",VLOOKUP(C32,Master!AQ$60:BC$285,7,FALSE))</f>
        <v>RJSR201834028851</v>
      </c>
      <c r="F32" s="626">
        <f>IF(ISNA(VLOOKUP(C32,Master!AQ$60:BC$285,8,FALSE)),"",VLOOKUP(C32,Master!AQ$60:BC$285,8,FALSE))</f>
        <v>0</v>
      </c>
      <c r="G32" s="627" t="str">
        <f>IF(ISNA(VLOOKUP(C32,Master!AQ$60:BC$285,4,FALSE)),"",VLOOKUP(C32,Master!AQ$60:BC$285,4,FALSE))</f>
        <v>PEON</v>
      </c>
      <c r="H32" s="628" t="str">
        <f>IF(ISNA(VLOOKUP(C32,Master!AQ$60:BC$285,5,FALSE)),"",VLOOKUP(C32,Master!AQ$60:BC$285,5,FALSE))</f>
        <v>L-3</v>
      </c>
      <c r="I32" s="629">
        <f>IF(ISNA(VLOOKUP(C32,Master!AQ$60:BC$285,6,FALSE)),"",VLOOKUP(C32,Master!AQ$60:BC$285,6,FALSE))</f>
        <v>33000</v>
      </c>
      <c r="J32" s="624">
        <f t="shared" si="76"/>
        <v>396000</v>
      </c>
      <c r="K32" s="625" t="str">
        <f t="shared" ca="1" si="77"/>
        <v>01.07.2024</v>
      </c>
      <c r="L32" s="624">
        <f t="shared" si="78"/>
        <v>8000</v>
      </c>
      <c r="M32" s="624">
        <f t="shared" si="79"/>
        <v>404000</v>
      </c>
      <c r="N32" s="624">
        <f t="shared" si="80"/>
        <v>392000</v>
      </c>
      <c r="O32" s="630" t="str">
        <f>IF(ISNA(VLOOKUP(C32,Master!AQ$60:BC$285,12,FALSE)),"",VLOOKUP(C32,Master!AQ$60:BC$285,12,FALSE))</f>
        <v>NON GAZETTED - REGULAR</v>
      </c>
      <c r="P32" s="631"/>
      <c r="Q32" s="631"/>
      <c r="R32" s="631"/>
      <c r="S32" s="631">
        <f t="shared" si="55"/>
        <v>0</v>
      </c>
      <c r="T32" s="591">
        <f t="shared" si="39"/>
        <v>1</v>
      </c>
      <c r="U32" s="622">
        <f>IF(ISNA(VLOOKUP(C32,Master!AQ$60:BC$285,10,FALSE)),"",VLOOKUP(C32,Master!AQ$60:BC$285,10,FALSE))</f>
        <v>0</v>
      </c>
      <c r="V32" s="632"/>
      <c r="W32" s="632"/>
      <c r="X32" s="633">
        <f>IF(ISNA(VLOOKUP(C32,Master!AQ$60:BC$285,11,FALSE)),"",VLOOKUP(C32,Master!AQ$60:BC$285,11,FALSE))</f>
        <v>0</v>
      </c>
      <c r="Y32" s="633">
        <f>IF(ISNA(VLOOKUP(C32,Master!AQ$60:BC$285,9,FALSE)),"",VLOOKUP(C32,Master!AQ$60:BC$285,9,FALSE))</f>
        <v>0</v>
      </c>
      <c r="Z32" s="634">
        <f t="shared" si="81"/>
        <v>0</v>
      </c>
      <c r="AA32" s="634">
        <f t="shared" si="82"/>
        <v>0</v>
      </c>
      <c r="AB32" s="634">
        <f t="shared" si="83"/>
        <v>0</v>
      </c>
      <c r="AC32" s="634">
        <f t="shared" si="84"/>
        <v>0</v>
      </c>
      <c r="AD32" s="634">
        <f t="shared" si="85"/>
        <v>0</v>
      </c>
      <c r="AE32" s="634">
        <f t="shared" si="86"/>
        <v>0</v>
      </c>
      <c r="AF32" s="635">
        <f t="shared" si="87"/>
        <v>32000</v>
      </c>
      <c r="AG32" s="635">
        <f t="shared" si="88"/>
        <v>0</v>
      </c>
      <c r="AH32" s="635">
        <f t="shared" si="89"/>
        <v>404000</v>
      </c>
      <c r="AI32" s="635">
        <f t="shared" si="90"/>
        <v>0</v>
      </c>
      <c r="AJ32" s="635">
        <f t="shared" si="91"/>
        <v>0</v>
      </c>
      <c r="AK32" s="633">
        <f t="shared" si="92"/>
        <v>0</v>
      </c>
      <c r="AL32" s="633">
        <v>0</v>
      </c>
      <c r="AM32" s="634">
        <v>0</v>
      </c>
      <c r="AN32" s="633">
        <f t="shared" si="93"/>
        <v>0</v>
      </c>
      <c r="AO32" s="634">
        <f t="shared" si="56"/>
        <v>0</v>
      </c>
      <c r="AP32" s="633">
        <f t="shared" si="47"/>
        <v>23430</v>
      </c>
      <c r="AQ32" s="633">
        <f t="shared" si="57"/>
        <v>0</v>
      </c>
      <c r="AR32" s="633">
        <f t="shared" si="58"/>
        <v>0</v>
      </c>
      <c r="AS32" s="633">
        <f t="shared" si="48"/>
        <v>0</v>
      </c>
      <c r="AT32" s="635">
        <f t="shared" si="59"/>
        <v>427430</v>
      </c>
      <c r="AU32" s="635">
        <f t="shared" si="60"/>
        <v>427430</v>
      </c>
      <c r="AV32" s="633"/>
      <c r="AW32" s="633"/>
      <c r="AX32" s="635">
        <f t="shared" si="94"/>
        <v>427430</v>
      </c>
      <c r="AY32" s="635">
        <f t="shared" si="61"/>
        <v>0</v>
      </c>
      <c r="AZ32" s="635">
        <f t="shared" si="62"/>
        <v>392000</v>
      </c>
      <c r="BA32" s="635">
        <f t="shared" si="63"/>
        <v>0</v>
      </c>
      <c r="BB32" s="635">
        <f t="shared" si="64"/>
        <v>0</v>
      </c>
      <c r="BC32" s="633">
        <f t="shared" si="95"/>
        <v>0</v>
      </c>
      <c r="BD32" s="633">
        <f t="shared" si="65"/>
        <v>0</v>
      </c>
      <c r="BE32" s="634">
        <v>0</v>
      </c>
      <c r="BF32" s="633">
        <f t="shared" si="96"/>
        <v>0</v>
      </c>
      <c r="BG32" s="634">
        <f t="shared" si="66"/>
        <v>0</v>
      </c>
      <c r="BH32" s="633">
        <f t="shared" si="49"/>
        <v>22720</v>
      </c>
      <c r="BI32" s="633">
        <f t="shared" si="67"/>
        <v>0</v>
      </c>
      <c r="BJ32" s="633">
        <f t="shared" si="68"/>
        <v>0</v>
      </c>
      <c r="BK32" s="633">
        <f t="shared" si="69"/>
        <v>0</v>
      </c>
      <c r="BL32" s="635">
        <f t="shared" si="97"/>
        <v>414720</v>
      </c>
      <c r="BM32" s="635">
        <f t="shared" si="98"/>
        <v>414720</v>
      </c>
      <c r="BN32" s="633"/>
      <c r="BO32" s="633"/>
      <c r="BP32" s="635">
        <f t="shared" si="99"/>
        <v>414720</v>
      </c>
      <c r="BQ32" s="619">
        <f t="shared" si="70"/>
        <v>0</v>
      </c>
      <c r="BR32" s="619">
        <f t="shared" si="71"/>
        <v>1</v>
      </c>
      <c r="BS32" s="619">
        <f t="shared" si="72"/>
        <v>0</v>
      </c>
      <c r="BT32" s="619">
        <f t="shared" si="73"/>
        <v>0</v>
      </c>
      <c r="BU32" s="619">
        <f t="shared" si="50"/>
        <v>0</v>
      </c>
      <c r="BV32" s="619">
        <f t="shared" si="100"/>
        <v>1</v>
      </c>
      <c r="BW32" s="603">
        <f t="shared" si="74"/>
        <v>1</v>
      </c>
      <c r="BX32" s="636">
        <f t="shared" si="101"/>
        <v>1</v>
      </c>
      <c r="BY32" s="603">
        <f t="shared" si="52"/>
        <v>0</v>
      </c>
      <c r="BZ32" s="603">
        <f t="shared" si="53"/>
        <v>0</v>
      </c>
      <c r="CA32" s="589">
        <f t="shared" si="75"/>
        <v>0</v>
      </c>
      <c r="CB32" s="1097"/>
      <c r="CC32" s="589"/>
      <c r="CD32" s="589"/>
      <c r="CE32" s="589"/>
      <c r="CF32" s="589"/>
      <c r="CG32" s="589"/>
      <c r="CH32" s="589"/>
      <c r="CI32" s="589"/>
      <c r="CJ32" s="589"/>
      <c r="CK32" s="589"/>
      <c r="CL32" s="589"/>
      <c r="CM32" s="589"/>
      <c r="CN32" s="589"/>
      <c r="CO32" s="589"/>
      <c r="CP32" s="589"/>
      <c r="CQ32" s="589"/>
      <c r="CR32" s="589"/>
      <c r="CS32" s="589"/>
      <c r="CT32" s="589"/>
      <c r="CU32" s="589"/>
      <c r="CV32" s="589"/>
      <c r="CW32" s="589"/>
      <c r="CX32" s="589"/>
      <c r="CY32" s="589"/>
      <c r="DA32" s="589"/>
    </row>
    <row r="33" spans="1:105" s="620" customFormat="1" ht="19.149999999999999" customHeight="1">
      <c r="A33" s="620" t="str">
        <f t="shared" si="102"/>
        <v/>
      </c>
      <c r="B33" s="624">
        <v>2202</v>
      </c>
      <c r="C33" s="624">
        <v>7</v>
      </c>
      <c r="D33" s="644" t="str">
        <f>IF(ISNA(VLOOKUP(C33,Master!AQ$60:BC$285,3,FALSE)),"",VLOOKUP(C33,Master!AQ$60:BC$285,3,FALSE))</f>
        <v>पद रिक्त</v>
      </c>
      <c r="E33" s="625" t="str">
        <f>IF(ISNA(VLOOKUP(C33,Master!AQ$60:BC$285,7,FALSE)),"",VLOOKUP(C33,Master!AQ$60:BC$285,7,FALSE))</f>
        <v>-</v>
      </c>
      <c r="F33" s="626">
        <f>IF(ISNA(VLOOKUP(C33,Master!AQ$60:BC$285,8,FALSE)),"",VLOOKUP(C33,Master!AQ$60:BC$285,8,FALSE))</f>
        <v>0</v>
      </c>
      <c r="G33" s="627" t="str">
        <f>IF(ISNA(VLOOKUP(C33,Master!AQ$60:BC$285,4,FALSE)),"",VLOOKUP(C33,Master!AQ$60:BC$285,4,FALSE))</f>
        <v>TEACHER-III</v>
      </c>
      <c r="H33" s="628" t="str">
        <f>IF(ISNA(VLOOKUP(C33,Master!AQ$60:BC$285,5,FALSE)),"",VLOOKUP(C33,Master!AQ$60:BC$285,5,FALSE))</f>
        <v>L-10</v>
      </c>
      <c r="I33" s="629">
        <f>IF(ISNA(VLOOKUP(C33,Master!AQ$60:BC$285,6,FALSE)),"",VLOOKUP(C33,Master!AQ$60:BC$285,6,FALSE))</f>
        <v>0</v>
      </c>
      <c r="J33" s="624">
        <f t="shared" si="76"/>
        <v>0</v>
      </c>
      <c r="K33" s="625" t="str">
        <f t="shared" ca="1" si="77"/>
        <v/>
      </c>
      <c r="L33" s="624">
        <f t="shared" si="78"/>
        <v>0</v>
      </c>
      <c r="M33" s="624">
        <f t="shared" si="79"/>
        <v>0</v>
      </c>
      <c r="N33" s="624">
        <f t="shared" si="80"/>
        <v>0</v>
      </c>
      <c r="O33" s="630" t="str">
        <f>IF(ISNA(VLOOKUP(C33,Master!AQ$60:BC$285,12,FALSE)),"",VLOOKUP(C33,Master!AQ$60:BC$285,12,FALSE))</f>
        <v>NON GAZETTED - REGULAR</v>
      </c>
      <c r="P33" s="631"/>
      <c r="Q33" s="631"/>
      <c r="R33" s="631"/>
      <c r="S33" s="631">
        <f t="shared" si="55"/>
        <v>6774</v>
      </c>
      <c r="T33" s="591">
        <f t="shared" si="39"/>
        <v>1</v>
      </c>
      <c r="U33" s="622">
        <f>IF(ISNA(VLOOKUP(C33,Master!AQ$60:BC$285,10,FALSE)),"",VLOOKUP(C33,Master!AQ$60:BC$285,10,FALSE))</f>
        <v>0</v>
      </c>
      <c r="V33" s="632"/>
      <c r="W33" s="632"/>
      <c r="X33" s="633">
        <f>IF(ISNA(VLOOKUP(C33,Master!AQ$60:BC$285,11,FALSE)),"",VLOOKUP(C33,Master!AQ$60:BC$285,11,FALSE))</f>
        <v>0</v>
      </c>
      <c r="Y33" s="633">
        <f>IF(ISNA(VLOOKUP(C33,Master!AQ$60:BC$285,9,FALSE)),"",VLOOKUP(C33,Master!AQ$60:BC$285,9,FALSE))</f>
        <v>0</v>
      </c>
      <c r="Z33" s="634">
        <f t="shared" si="81"/>
        <v>0</v>
      </c>
      <c r="AA33" s="634">
        <f t="shared" si="82"/>
        <v>0</v>
      </c>
      <c r="AB33" s="634">
        <f t="shared" si="83"/>
        <v>0</v>
      </c>
      <c r="AC33" s="634">
        <f t="shared" si="84"/>
        <v>0</v>
      </c>
      <c r="AD33" s="634">
        <f t="shared" si="85"/>
        <v>0</v>
      </c>
      <c r="AE33" s="634">
        <f t="shared" si="86"/>
        <v>0</v>
      </c>
      <c r="AF33" s="635">
        <f t="shared" si="87"/>
        <v>0</v>
      </c>
      <c r="AG33" s="635">
        <f t="shared" si="88"/>
        <v>0</v>
      </c>
      <c r="AH33" s="635">
        <f t="shared" si="89"/>
        <v>0</v>
      </c>
      <c r="AI33" s="635">
        <f t="shared" si="90"/>
        <v>0</v>
      </c>
      <c r="AJ33" s="635">
        <f t="shared" si="91"/>
        <v>0</v>
      </c>
      <c r="AK33" s="633">
        <f t="shared" si="92"/>
        <v>0</v>
      </c>
      <c r="AL33" s="633">
        <v>0</v>
      </c>
      <c r="AM33" s="634">
        <v>0</v>
      </c>
      <c r="AN33" s="633">
        <f t="shared" si="93"/>
        <v>0</v>
      </c>
      <c r="AO33" s="634">
        <f t="shared" si="56"/>
        <v>0</v>
      </c>
      <c r="AP33" s="633">
        <f t="shared" si="47"/>
        <v>0</v>
      </c>
      <c r="AQ33" s="633">
        <f t="shared" si="57"/>
        <v>0</v>
      </c>
      <c r="AR33" s="633">
        <f t="shared" si="58"/>
        <v>0</v>
      </c>
      <c r="AS33" s="633">
        <f t="shared" si="48"/>
        <v>0</v>
      </c>
      <c r="AT33" s="635">
        <f t="shared" si="59"/>
        <v>0</v>
      </c>
      <c r="AU33" s="635">
        <f t="shared" si="60"/>
        <v>0</v>
      </c>
      <c r="AV33" s="633"/>
      <c r="AW33" s="633"/>
      <c r="AX33" s="635">
        <f t="shared" si="94"/>
        <v>0</v>
      </c>
      <c r="AY33" s="635">
        <f t="shared" si="61"/>
        <v>0</v>
      </c>
      <c r="AZ33" s="635">
        <f t="shared" si="62"/>
        <v>0</v>
      </c>
      <c r="BA33" s="635">
        <f t="shared" si="63"/>
        <v>0</v>
      </c>
      <c r="BB33" s="635">
        <f t="shared" si="64"/>
        <v>0</v>
      </c>
      <c r="BC33" s="633">
        <f t="shared" si="95"/>
        <v>0</v>
      </c>
      <c r="BD33" s="633">
        <f t="shared" si="65"/>
        <v>0</v>
      </c>
      <c r="BE33" s="634">
        <v>0</v>
      </c>
      <c r="BF33" s="633">
        <f t="shared" si="96"/>
        <v>0</v>
      </c>
      <c r="BG33" s="634">
        <f t="shared" si="66"/>
        <v>0</v>
      </c>
      <c r="BH33" s="633">
        <f t="shared" si="49"/>
        <v>0</v>
      </c>
      <c r="BI33" s="633">
        <f t="shared" si="67"/>
        <v>0</v>
      </c>
      <c r="BJ33" s="633">
        <f t="shared" si="68"/>
        <v>0</v>
      </c>
      <c r="BK33" s="633">
        <f t="shared" si="69"/>
        <v>0</v>
      </c>
      <c r="BL33" s="635">
        <f t="shared" si="97"/>
        <v>0</v>
      </c>
      <c r="BM33" s="635">
        <f t="shared" si="98"/>
        <v>0</v>
      </c>
      <c r="BN33" s="633"/>
      <c r="BO33" s="633"/>
      <c r="BP33" s="635">
        <f t="shared" si="99"/>
        <v>0</v>
      </c>
      <c r="BQ33" s="619">
        <f t="shared" si="70"/>
        <v>0</v>
      </c>
      <c r="BR33" s="619">
        <f t="shared" si="71"/>
        <v>1</v>
      </c>
      <c r="BS33" s="619">
        <f t="shared" si="72"/>
        <v>0</v>
      </c>
      <c r="BT33" s="619">
        <f t="shared" si="73"/>
        <v>0</v>
      </c>
      <c r="BU33" s="619">
        <f t="shared" si="50"/>
        <v>0</v>
      </c>
      <c r="BV33" s="619">
        <f t="shared" si="100"/>
        <v>1</v>
      </c>
      <c r="BW33" s="603">
        <f t="shared" si="74"/>
        <v>0</v>
      </c>
      <c r="BX33" s="636">
        <f t="shared" si="101"/>
        <v>0</v>
      </c>
      <c r="BY33" s="603">
        <f t="shared" si="52"/>
        <v>0</v>
      </c>
      <c r="BZ33" s="603">
        <f t="shared" si="53"/>
        <v>0</v>
      </c>
      <c r="CA33" s="589">
        <f t="shared" si="75"/>
        <v>1</v>
      </c>
      <c r="CB33" s="1097"/>
      <c r="CC33" s="589"/>
      <c r="CD33" s="589"/>
      <c r="CE33" s="589"/>
      <c r="CF33" s="589"/>
      <c r="CG33" s="589"/>
      <c r="CH33" s="589"/>
      <c r="CI33" s="589"/>
      <c r="CJ33" s="589"/>
      <c r="CK33" s="589"/>
      <c r="CL33" s="589"/>
      <c r="CM33" s="589"/>
      <c r="CN33" s="589"/>
      <c r="CO33" s="589"/>
      <c r="CP33" s="589"/>
      <c r="CQ33" s="589"/>
      <c r="CR33" s="589"/>
      <c r="CS33" s="589"/>
      <c r="CT33" s="589"/>
      <c r="CU33" s="589"/>
      <c r="CV33" s="589"/>
      <c r="CW33" s="589"/>
      <c r="CX33" s="589"/>
      <c r="CY33" s="589"/>
      <c r="DA33" s="589"/>
    </row>
    <row r="34" spans="1:105" s="620" customFormat="1" ht="19.149999999999999" customHeight="1">
      <c r="A34" s="620" t="str">
        <f t="shared" si="102"/>
        <v/>
      </c>
      <c r="B34" s="624">
        <v>2202</v>
      </c>
      <c r="C34" s="624">
        <v>8</v>
      </c>
      <c r="D34" s="644" t="str">
        <f>IF(ISNA(VLOOKUP(C34,Master!AQ$60:BC$285,3,FALSE)),"",VLOOKUP(C34,Master!AQ$60:BC$285,3,FALSE))</f>
        <v>पद रिक्त</v>
      </c>
      <c r="E34" s="625" t="str">
        <f>IF(ISNA(VLOOKUP(C34,Master!AQ$60:BC$285,7,FALSE)),"",VLOOKUP(C34,Master!AQ$60:BC$285,7,FALSE))</f>
        <v>-</v>
      </c>
      <c r="F34" s="626">
        <f>IF(ISNA(VLOOKUP(C34,Master!AQ$60:BC$285,8,FALSE)),"",VLOOKUP(C34,Master!AQ$60:BC$285,8,FALSE))</f>
        <v>0</v>
      </c>
      <c r="G34" s="627" t="str">
        <f>IF(ISNA(VLOOKUP(C34,Master!AQ$60:BC$285,4,FALSE)),"",VLOOKUP(C34,Master!AQ$60:BC$285,4,FALSE))</f>
        <v>TEACHER-III</v>
      </c>
      <c r="H34" s="628" t="str">
        <f>IF(ISNA(VLOOKUP(C34,Master!AQ$60:BC$285,5,FALSE)),"",VLOOKUP(C34,Master!AQ$60:BC$285,5,FALSE))</f>
        <v>L-10</v>
      </c>
      <c r="I34" s="629">
        <f>IF(ISNA(VLOOKUP(C34,Master!AQ$60:BC$285,6,FALSE)),"",VLOOKUP(C34,Master!AQ$60:BC$285,6,FALSE))</f>
        <v>0</v>
      </c>
      <c r="J34" s="624">
        <f t="shared" si="76"/>
        <v>0</v>
      </c>
      <c r="K34" s="625" t="str">
        <f t="shared" ca="1" si="77"/>
        <v/>
      </c>
      <c r="L34" s="624">
        <f t="shared" si="78"/>
        <v>0</v>
      </c>
      <c r="M34" s="624">
        <f t="shared" si="79"/>
        <v>0</v>
      </c>
      <c r="N34" s="624">
        <f t="shared" si="80"/>
        <v>0</v>
      </c>
      <c r="O34" s="630" t="str">
        <f>IF(ISNA(VLOOKUP(C34,Master!AQ$60:BC$285,12,FALSE)),"",VLOOKUP(C34,Master!AQ$60:BC$285,12,FALSE))</f>
        <v>NON GAZETTED - REGULAR</v>
      </c>
      <c r="P34" s="631"/>
      <c r="Q34" s="631"/>
      <c r="R34" s="631"/>
      <c r="S34" s="631">
        <f t="shared" si="55"/>
        <v>6774</v>
      </c>
      <c r="T34" s="591">
        <f t="shared" si="39"/>
        <v>1</v>
      </c>
      <c r="U34" s="622">
        <f>IF(ISNA(VLOOKUP(C34,Master!AQ$60:BC$285,10,FALSE)),"",VLOOKUP(C34,Master!AQ$60:BC$285,10,FALSE))</f>
        <v>0</v>
      </c>
      <c r="V34" s="632"/>
      <c r="W34" s="632"/>
      <c r="X34" s="633">
        <f>IF(ISNA(VLOOKUP(C34,Master!AQ$60:BC$285,11,FALSE)),"",VLOOKUP(C34,Master!AQ$60:BC$285,11,FALSE))</f>
        <v>0</v>
      </c>
      <c r="Y34" s="633">
        <f>IF(ISNA(VLOOKUP(C34,Master!AQ$60:BC$285,9,FALSE)),"",VLOOKUP(C34,Master!AQ$60:BC$285,9,FALSE))</f>
        <v>0</v>
      </c>
      <c r="Z34" s="634">
        <f t="shared" si="81"/>
        <v>0</v>
      </c>
      <c r="AA34" s="634">
        <f t="shared" si="82"/>
        <v>0</v>
      </c>
      <c r="AB34" s="634">
        <f t="shared" si="83"/>
        <v>0</v>
      </c>
      <c r="AC34" s="634">
        <f t="shared" si="84"/>
        <v>0</v>
      </c>
      <c r="AD34" s="634">
        <f t="shared" si="85"/>
        <v>0</v>
      </c>
      <c r="AE34" s="634">
        <f t="shared" si="86"/>
        <v>0</v>
      </c>
      <c r="AF34" s="635">
        <f t="shared" si="87"/>
        <v>0</v>
      </c>
      <c r="AG34" s="635">
        <f t="shared" si="88"/>
        <v>0</v>
      </c>
      <c r="AH34" s="635">
        <f t="shared" si="89"/>
        <v>0</v>
      </c>
      <c r="AI34" s="635">
        <f t="shared" si="90"/>
        <v>0</v>
      </c>
      <c r="AJ34" s="635">
        <f t="shared" si="91"/>
        <v>0</v>
      </c>
      <c r="AK34" s="633">
        <f t="shared" si="92"/>
        <v>0</v>
      </c>
      <c r="AL34" s="633">
        <v>0</v>
      </c>
      <c r="AM34" s="634">
        <v>0</v>
      </c>
      <c r="AN34" s="633">
        <f t="shared" si="93"/>
        <v>0</v>
      </c>
      <c r="AO34" s="634">
        <f t="shared" si="56"/>
        <v>0</v>
      </c>
      <c r="AP34" s="633">
        <f t="shared" si="47"/>
        <v>0</v>
      </c>
      <c r="AQ34" s="633">
        <f t="shared" si="57"/>
        <v>0</v>
      </c>
      <c r="AR34" s="633">
        <f t="shared" si="58"/>
        <v>0</v>
      </c>
      <c r="AS34" s="633">
        <f t="shared" si="48"/>
        <v>0</v>
      </c>
      <c r="AT34" s="635">
        <f t="shared" si="59"/>
        <v>0</v>
      </c>
      <c r="AU34" s="635">
        <f t="shared" si="60"/>
        <v>0</v>
      </c>
      <c r="AV34" s="633"/>
      <c r="AW34" s="633"/>
      <c r="AX34" s="635">
        <f t="shared" si="94"/>
        <v>0</v>
      </c>
      <c r="AY34" s="635">
        <f t="shared" si="61"/>
        <v>0</v>
      </c>
      <c r="AZ34" s="635">
        <f t="shared" si="62"/>
        <v>0</v>
      </c>
      <c r="BA34" s="635">
        <f t="shared" si="63"/>
        <v>0</v>
      </c>
      <c r="BB34" s="635">
        <f t="shared" si="64"/>
        <v>0</v>
      </c>
      <c r="BC34" s="633">
        <f t="shared" si="95"/>
        <v>0</v>
      </c>
      <c r="BD34" s="633">
        <f t="shared" si="65"/>
        <v>0</v>
      </c>
      <c r="BE34" s="634">
        <v>0</v>
      </c>
      <c r="BF34" s="633">
        <f t="shared" si="96"/>
        <v>0</v>
      </c>
      <c r="BG34" s="634">
        <f t="shared" si="66"/>
        <v>0</v>
      </c>
      <c r="BH34" s="633">
        <f t="shared" si="49"/>
        <v>0</v>
      </c>
      <c r="BI34" s="633">
        <f t="shared" si="67"/>
        <v>0</v>
      </c>
      <c r="BJ34" s="633">
        <f t="shared" si="68"/>
        <v>0</v>
      </c>
      <c r="BK34" s="633">
        <f t="shared" si="69"/>
        <v>0</v>
      </c>
      <c r="BL34" s="635">
        <f t="shared" si="97"/>
        <v>0</v>
      </c>
      <c r="BM34" s="635">
        <f t="shared" si="98"/>
        <v>0</v>
      </c>
      <c r="BN34" s="633"/>
      <c r="BO34" s="633"/>
      <c r="BP34" s="635">
        <f t="shared" si="99"/>
        <v>0</v>
      </c>
      <c r="BQ34" s="619">
        <f t="shared" si="70"/>
        <v>0</v>
      </c>
      <c r="BR34" s="619">
        <f t="shared" si="71"/>
        <v>1</v>
      </c>
      <c r="BS34" s="619">
        <f t="shared" si="72"/>
        <v>0</v>
      </c>
      <c r="BT34" s="619">
        <f t="shared" si="73"/>
        <v>0</v>
      </c>
      <c r="BU34" s="619">
        <f t="shared" si="50"/>
        <v>0</v>
      </c>
      <c r="BV34" s="619">
        <f t="shared" si="100"/>
        <v>1</v>
      </c>
      <c r="BW34" s="603">
        <f t="shared" si="74"/>
        <v>0</v>
      </c>
      <c r="BX34" s="636">
        <f t="shared" si="101"/>
        <v>0</v>
      </c>
      <c r="BY34" s="603">
        <f t="shared" si="52"/>
        <v>0</v>
      </c>
      <c r="BZ34" s="603">
        <f t="shared" si="53"/>
        <v>0</v>
      </c>
      <c r="CA34" s="589">
        <f t="shared" si="75"/>
        <v>1</v>
      </c>
      <c r="CB34" s="1097"/>
      <c r="CC34" s="589"/>
      <c r="CD34" s="589"/>
      <c r="CE34" s="589"/>
      <c r="CF34" s="589"/>
      <c r="CG34" s="589"/>
      <c r="CH34" s="589"/>
      <c r="CI34" s="589"/>
      <c r="CJ34" s="589"/>
      <c r="CK34" s="589"/>
      <c r="CL34" s="589"/>
      <c r="CM34" s="589"/>
      <c r="CN34" s="589"/>
      <c r="CO34" s="589"/>
      <c r="CP34" s="589"/>
      <c r="CQ34" s="589"/>
      <c r="CR34" s="589"/>
      <c r="CS34" s="589"/>
      <c r="CT34" s="589"/>
      <c r="CU34" s="589"/>
      <c r="CV34" s="589"/>
      <c r="CW34" s="589"/>
      <c r="CX34" s="589"/>
      <c r="CY34" s="589"/>
      <c r="DA34" s="589"/>
    </row>
    <row r="35" spans="1:105" s="620" customFormat="1" ht="19.149999999999999" customHeight="1">
      <c r="A35" s="620" t="str">
        <f t="shared" si="102"/>
        <v/>
      </c>
      <c r="B35" s="624">
        <v>2202</v>
      </c>
      <c r="C35" s="624">
        <v>9</v>
      </c>
      <c r="D35" s="644" t="str">
        <f>IF(ISNA(VLOOKUP(C35,Master!AQ$60:BC$285,3,FALSE)),"",VLOOKUP(C35,Master!AQ$60:BC$285,3,FALSE))</f>
        <v>पद रिक्त</v>
      </c>
      <c r="E35" s="625" t="str">
        <f>IF(ISNA(VLOOKUP(C35,Master!AQ$60:BC$285,7,FALSE)),"",VLOOKUP(C35,Master!AQ$60:BC$285,7,FALSE))</f>
        <v>-</v>
      </c>
      <c r="F35" s="626">
        <f>IF(ISNA(VLOOKUP(C35,Master!AQ$60:BC$285,8,FALSE)),"",VLOOKUP(C35,Master!AQ$60:BC$285,8,FALSE))</f>
        <v>0</v>
      </c>
      <c r="G35" s="627" t="str">
        <f>IF(ISNA(VLOOKUP(C35,Master!AQ$60:BC$285,4,FALSE)),"",VLOOKUP(C35,Master!AQ$60:BC$285,4,FALSE))</f>
        <v>PTI  III</v>
      </c>
      <c r="H35" s="628" t="str">
        <f>IF(ISNA(VLOOKUP(C35,Master!AQ$60:BC$285,5,FALSE)),"",VLOOKUP(C35,Master!AQ$60:BC$285,5,FALSE))</f>
        <v>L-10</v>
      </c>
      <c r="I35" s="629">
        <f>IF(ISNA(VLOOKUP(C35,Master!AQ$60:BC$285,6,FALSE)),"",VLOOKUP(C35,Master!AQ$60:BC$285,6,FALSE))</f>
        <v>0</v>
      </c>
      <c r="J35" s="624">
        <f t="shared" si="76"/>
        <v>0</v>
      </c>
      <c r="K35" s="625" t="str">
        <f t="shared" ca="1" si="77"/>
        <v/>
      </c>
      <c r="L35" s="624">
        <f t="shared" si="78"/>
        <v>0</v>
      </c>
      <c r="M35" s="624">
        <f t="shared" si="79"/>
        <v>0</v>
      </c>
      <c r="N35" s="624">
        <f t="shared" si="80"/>
        <v>0</v>
      </c>
      <c r="O35" s="630" t="str">
        <f>IF(ISNA(VLOOKUP(C35,Master!AQ$60:BC$285,12,FALSE)),"",VLOOKUP(C35,Master!AQ$60:BC$285,12,FALSE))</f>
        <v>NON GAZETTED - REGULAR</v>
      </c>
      <c r="P35" s="631"/>
      <c r="Q35" s="631"/>
      <c r="R35" s="631"/>
      <c r="S35" s="631">
        <f t="shared" si="55"/>
        <v>6774</v>
      </c>
      <c r="T35" s="591">
        <f t="shared" ref="T35:T78" si="103">IF(G35&gt;0,1,0)</f>
        <v>1</v>
      </c>
      <c r="U35" s="622">
        <f>IF(ISNA(VLOOKUP(C35,Master!AQ$60:BC$285,10,FALSE)),"",VLOOKUP(C35,Master!AQ$60:BC$285,10,FALSE))</f>
        <v>0</v>
      </c>
      <c r="V35" s="632"/>
      <c r="W35" s="632"/>
      <c r="X35" s="633">
        <f>IF(ISNA(VLOOKUP(C35,Master!AQ$60:BC$285,11,FALSE)),"",VLOOKUP(C35,Master!AQ$60:BC$285,11,FALSE))</f>
        <v>0</v>
      </c>
      <c r="Y35" s="633">
        <f>IF(ISNA(VLOOKUP(C35,Master!AQ$60:BC$285,9,FALSE)),"",VLOOKUP(C35,Master!AQ$60:BC$285,9,FALSE))</f>
        <v>0</v>
      </c>
      <c r="Z35" s="634">
        <f t="shared" si="81"/>
        <v>0</v>
      </c>
      <c r="AA35" s="634">
        <f t="shared" si="82"/>
        <v>0</v>
      </c>
      <c r="AB35" s="634">
        <f t="shared" si="83"/>
        <v>0</v>
      </c>
      <c r="AC35" s="634">
        <f t="shared" si="84"/>
        <v>0</v>
      </c>
      <c r="AD35" s="634">
        <f t="shared" si="85"/>
        <v>0</v>
      </c>
      <c r="AE35" s="634">
        <f t="shared" si="86"/>
        <v>0</v>
      </c>
      <c r="AF35" s="635">
        <f t="shared" si="87"/>
        <v>0</v>
      </c>
      <c r="AG35" s="635">
        <f t="shared" si="88"/>
        <v>0</v>
      </c>
      <c r="AH35" s="635">
        <f t="shared" si="89"/>
        <v>0</v>
      </c>
      <c r="AI35" s="635">
        <f t="shared" si="90"/>
        <v>0</v>
      </c>
      <c r="AJ35" s="635">
        <f t="shared" si="91"/>
        <v>0</v>
      </c>
      <c r="AK35" s="633">
        <f t="shared" si="92"/>
        <v>0</v>
      </c>
      <c r="AL35" s="633">
        <v>0</v>
      </c>
      <c r="AM35" s="634">
        <v>0</v>
      </c>
      <c r="AN35" s="633">
        <f t="shared" si="93"/>
        <v>0</v>
      </c>
      <c r="AO35" s="634">
        <f t="shared" si="56"/>
        <v>0</v>
      </c>
      <c r="AP35" s="633">
        <f t="shared" si="47"/>
        <v>0</v>
      </c>
      <c r="AQ35" s="633">
        <f t="shared" si="57"/>
        <v>0</v>
      </c>
      <c r="AR35" s="633">
        <f t="shared" si="58"/>
        <v>0</v>
      </c>
      <c r="AS35" s="633">
        <f t="shared" si="48"/>
        <v>0</v>
      </c>
      <c r="AT35" s="635">
        <f t="shared" si="59"/>
        <v>0</v>
      </c>
      <c r="AU35" s="635">
        <f t="shared" si="60"/>
        <v>0</v>
      </c>
      <c r="AV35" s="633"/>
      <c r="AW35" s="633"/>
      <c r="AX35" s="635">
        <f t="shared" si="94"/>
        <v>0</v>
      </c>
      <c r="AY35" s="635">
        <f t="shared" si="61"/>
        <v>0</v>
      </c>
      <c r="AZ35" s="635">
        <f t="shared" si="62"/>
        <v>0</v>
      </c>
      <c r="BA35" s="635">
        <f t="shared" si="63"/>
        <v>0</v>
      </c>
      <c r="BB35" s="635">
        <f t="shared" si="64"/>
        <v>0</v>
      </c>
      <c r="BC35" s="633">
        <f t="shared" si="95"/>
        <v>0</v>
      </c>
      <c r="BD35" s="633">
        <f t="shared" si="65"/>
        <v>0</v>
      </c>
      <c r="BE35" s="634">
        <v>0</v>
      </c>
      <c r="BF35" s="633">
        <f t="shared" si="96"/>
        <v>0</v>
      </c>
      <c r="BG35" s="634">
        <f t="shared" si="66"/>
        <v>0</v>
      </c>
      <c r="BH35" s="633">
        <f t="shared" si="49"/>
        <v>0</v>
      </c>
      <c r="BI35" s="633">
        <f t="shared" si="67"/>
        <v>0</v>
      </c>
      <c r="BJ35" s="633">
        <f t="shared" si="68"/>
        <v>0</v>
      </c>
      <c r="BK35" s="633">
        <f t="shared" si="69"/>
        <v>0</v>
      </c>
      <c r="BL35" s="635">
        <f t="shared" si="97"/>
        <v>0</v>
      </c>
      <c r="BM35" s="635">
        <f t="shared" si="98"/>
        <v>0</v>
      </c>
      <c r="BN35" s="633"/>
      <c r="BO35" s="633"/>
      <c r="BP35" s="635">
        <f t="shared" si="99"/>
        <v>0</v>
      </c>
      <c r="BQ35" s="619">
        <f t="shared" si="70"/>
        <v>0</v>
      </c>
      <c r="BR35" s="619">
        <f t="shared" si="71"/>
        <v>1</v>
      </c>
      <c r="BS35" s="619">
        <f t="shared" si="72"/>
        <v>0</v>
      </c>
      <c r="BT35" s="619">
        <f t="shared" si="73"/>
        <v>0</v>
      </c>
      <c r="BU35" s="619">
        <f t="shared" si="50"/>
        <v>0</v>
      </c>
      <c r="BV35" s="619">
        <f t="shared" si="100"/>
        <v>1</v>
      </c>
      <c r="BW35" s="603">
        <f t="shared" si="74"/>
        <v>0</v>
      </c>
      <c r="BX35" s="636">
        <f t="shared" si="101"/>
        <v>0</v>
      </c>
      <c r="BY35" s="603">
        <f t="shared" si="52"/>
        <v>0</v>
      </c>
      <c r="BZ35" s="603">
        <f t="shared" si="53"/>
        <v>0</v>
      </c>
      <c r="CA35" s="589">
        <f t="shared" si="75"/>
        <v>1</v>
      </c>
      <c r="CB35" s="1097"/>
      <c r="CC35" s="589"/>
      <c r="CD35" s="589"/>
      <c r="CE35" s="589"/>
      <c r="CF35" s="589"/>
      <c r="CG35" s="589"/>
      <c r="CH35" s="589"/>
      <c r="CI35" s="589"/>
      <c r="CJ35" s="589"/>
      <c r="CK35" s="589"/>
      <c r="CL35" s="589"/>
      <c r="CM35" s="589"/>
      <c r="CN35" s="589"/>
      <c r="CO35" s="589"/>
      <c r="CP35" s="589"/>
      <c r="CQ35" s="589"/>
      <c r="CR35" s="589"/>
      <c r="CS35" s="589"/>
      <c r="CT35" s="589"/>
      <c r="CU35" s="589"/>
      <c r="CV35" s="589"/>
      <c r="CW35" s="589"/>
      <c r="CX35" s="589"/>
      <c r="CY35" s="589"/>
      <c r="DA35" s="589"/>
    </row>
    <row r="36" spans="1:105" s="620" customFormat="1" ht="19.149999999999999" customHeight="1">
      <c r="A36" s="620" t="str">
        <f t="shared" si="102"/>
        <v/>
      </c>
      <c r="B36" s="624">
        <v>2202</v>
      </c>
      <c r="C36" s="624">
        <v>10</v>
      </c>
      <c r="D36" s="644" t="str">
        <f>IF(ISNA(VLOOKUP(C36,Master!AQ$60:BC$285,3,FALSE)),"",VLOOKUP(C36,Master!AQ$60:BC$285,3,FALSE))</f>
        <v>पद रिक्त</v>
      </c>
      <c r="E36" s="625" t="str">
        <f>IF(ISNA(VLOOKUP(C36,Master!AQ$60:BC$285,7,FALSE)),"",VLOOKUP(C36,Master!AQ$60:BC$285,7,FALSE))</f>
        <v>-</v>
      </c>
      <c r="F36" s="626">
        <f>IF(ISNA(VLOOKUP(C36,Master!AQ$60:BC$285,8,FALSE)),"",VLOOKUP(C36,Master!AQ$60:BC$285,8,FALSE))</f>
        <v>0</v>
      </c>
      <c r="G36" s="627" t="str">
        <f>IF(ISNA(VLOOKUP(C36,Master!AQ$60:BC$285,4,FALSE)),"",VLOOKUP(C36,Master!AQ$60:BC$285,4,FALSE))</f>
        <v>TEACHER-III</v>
      </c>
      <c r="H36" s="628" t="str">
        <f>IF(ISNA(VLOOKUP(C36,Master!AQ$60:BC$285,5,FALSE)),"",VLOOKUP(C36,Master!AQ$60:BC$285,5,FALSE))</f>
        <v>L-10</v>
      </c>
      <c r="I36" s="629">
        <f>IF(ISNA(VLOOKUP(C36,Master!AQ$60:BC$285,6,FALSE)),"",VLOOKUP(C36,Master!AQ$60:BC$285,6,FALSE))</f>
        <v>0</v>
      </c>
      <c r="J36" s="624">
        <f t="shared" si="76"/>
        <v>0</v>
      </c>
      <c r="K36" s="625" t="str">
        <f t="shared" ca="1" si="77"/>
        <v/>
      </c>
      <c r="L36" s="624">
        <f t="shared" si="78"/>
        <v>0</v>
      </c>
      <c r="M36" s="624">
        <f t="shared" si="79"/>
        <v>0</v>
      </c>
      <c r="N36" s="624">
        <f t="shared" si="80"/>
        <v>0</v>
      </c>
      <c r="O36" s="630" t="str">
        <f>IF(ISNA(VLOOKUP(C36,Master!AQ$60:BC$285,12,FALSE)),"",VLOOKUP(C36,Master!AQ$60:BC$285,12,FALSE))</f>
        <v>NON GAZETTED - REGULAR</v>
      </c>
      <c r="P36" s="631"/>
      <c r="Q36" s="631"/>
      <c r="R36" s="631"/>
      <c r="S36" s="631">
        <f t="shared" si="55"/>
        <v>6774</v>
      </c>
      <c r="T36" s="591">
        <f t="shared" si="103"/>
        <v>1</v>
      </c>
      <c r="U36" s="622">
        <f>IF(ISNA(VLOOKUP(C36,Master!AQ$60:BC$285,10,FALSE)),"",VLOOKUP(C36,Master!AQ$60:BC$285,10,FALSE))</f>
        <v>0</v>
      </c>
      <c r="V36" s="632"/>
      <c r="W36" s="632"/>
      <c r="X36" s="633">
        <f>IF(ISNA(VLOOKUP(C36,Master!AQ$60:BC$285,11,FALSE)),"",VLOOKUP(C36,Master!AQ$60:BC$285,11,FALSE))</f>
        <v>0</v>
      </c>
      <c r="Y36" s="633">
        <f>IF(ISNA(VLOOKUP(C36,Master!AQ$60:BC$285,9,FALSE)),"",VLOOKUP(C36,Master!AQ$60:BC$285,9,FALSE))</f>
        <v>0</v>
      </c>
      <c r="Z36" s="634">
        <f t="shared" si="81"/>
        <v>0</v>
      </c>
      <c r="AA36" s="634">
        <f t="shared" si="82"/>
        <v>0</v>
      </c>
      <c r="AB36" s="634">
        <f t="shared" si="83"/>
        <v>0</v>
      </c>
      <c r="AC36" s="634">
        <f t="shared" si="84"/>
        <v>0</v>
      </c>
      <c r="AD36" s="634">
        <f t="shared" si="85"/>
        <v>0</v>
      </c>
      <c r="AE36" s="634">
        <f t="shared" si="86"/>
        <v>0</v>
      </c>
      <c r="AF36" s="635">
        <f t="shared" si="87"/>
        <v>0</v>
      </c>
      <c r="AG36" s="635">
        <f t="shared" si="88"/>
        <v>0</v>
      </c>
      <c r="AH36" s="635">
        <f t="shared" si="89"/>
        <v>0</v>
      </c>
      <c r="AI36" s="635">
        <f t="shared" si="90"/>
        <v>0</v>
      </c>
      <c r="AJ36" s="635">
        <f t="shared" si="91"/>
        <v>0</v>
      </c>
      <c r="AK36" s="633">
        <f t="shared" si="92"/>
        <v>0</v>
      </c>
      <c r="AL36" s="633">
        <v>0</v>
      </c>
      <c r="AM36" s="634">
        <v>0</v>
      </c>
      <c r="AN36" s="633">
        <f t="shared" si="93"/>
        <v>0</v>
      </c>
      <c r="AO36" s="634">
        <f t="shared" si="56"/>
        <v>0</v>
      </c>
      <c r="AP36" s="633">
        <f t="shared" si="47"/>
        <v>0</v>
      </c>
      <c r="AQ36" s="633">
        <f t="shared" si="57"/>
        <v>0</v>
      </c>
      <c r="AR36" s="633">
        <f t="shared" si="58"/>
        <v>0</v>
      </c>
      <c r="AS36" s="633">
        <f t="shared" si="48"/>
        <v>0</v>
      </c>
      <c r="AT36" s="635">
        <f t="shared" si="59"/>
        <v>0</v>
      </c>
      <c r="AU36" s="635">
        <f t="shared" si="60"/>
        <v>0</v>
      </c>
      <c r="AV36" s="633"/>
      <c r="AW36" s="633"/>
      <c r="AX36" s="635">
        <f t="shared" si="94"/>
        <v>0</v>
      </c>
      <c r="AY36" s="635">
        <f t="shared" si="61"/>
        <v>0</v>
      </c>
      <c r="AZ36" s="635">
        <f t="shared" si="62"/>
        <v>0</v>
      </c>
      <c r="BA36" s="635">
        <f t="shared" si="63"/>
        <v>0</v>
      </c>
      <c r="BB36" s="635">
        <f t="shared" si="64"/>
        <v>0</v>
      </c>
      <c r="BC36" s="633">
        <f t="shared" si="95"/>
        <v>0</v>
      </c>
      <c r="BD36" s="633">
        <f t="shared" si="65"/>
        <v>0</v>
      </c>
      <c r="BE36" s="634">
        <v>0</v>
      </c>
      <c r="BF36" s="633">
        <f t="shared" si="96"/>
        <v>0</v>
      </c>
      <c r="BG36" s="634">
        <f t="shared" si="66"/>
        <v>0</v>
      </c>
      <c r="BH36" s="633">
        <f t="shared" si="49"/>
        <v>0</v>
      </c>
      <c r="BI36" s="633">
        <f t="shared" si="67"/>
        <v>0</v>
      </c>
      <c r="BJ36" s="633">
        <f t="shared" si="68"/>
        <v>0</v>
      </c>
      <c r="BK36" s="633">
        <f t="shared" si="69"/>
        <v>0</v>
      </c>
      <c r="BL36" s="635">
        <f t="shared" si="97"/>
        <v>0</v>
      </c>
      <c r="BM36" s="635">
        <f t="shared" si="98"/>
        <v>0</v>
      </c>
      <c r="BN36" s="633"/>
      <c r="BO36" s="633"/>
      <c r="BP36" s="635">
        <f t="shared" si="99"/>
        <v>0</v>
      </c>
      <c r="BQ36" s="619">
        <f t="shared" si="70"/>
        <v>0</v>
      </c>
      <c r="BR36" s="619">
        <f t="shared" si="71"/>
        <v>1</v>
      </c>
      <c r="BS36" s="619">
        <f t="shared" si="72"/>
        <v>0</v>
      </c>
      <c r="BT36" s="619">
        <f t="shared" si="73"/>
        <v>0</v>
      </c>
      <c r="BU36" s="619">
        <f t="shared" si="50"/>
        <v>0</v>
      </c>
      <c r="BV36" s="619">
        <f t="shared" si="100"/>
        <v>1</v>
      </c>
      <c r="BW36" s="603">
        <f t="shared" si="74"/>
        <v>0</v>
      </c>
      <c r="BX36" s="636">
        <f t="shared" si="101"/>
        <v>0</v>
      </c>
      <c r="BY36" s="603">
        <f t="shared" si="52"/>
        <v>0</v>
      </c>
      <c r="BZ36" s="603">
        <f t="shared" si="53"/>
        <v>0</v>
      </c>
      <c r="CA36" s="589">
        <f t="shared" si="75"/>
        <v>1</v>
      </c>
      <c r="CB36" s="1097"/>
      <c r="CC36" s="589"/>
      <c r="CD36" s="589"/>
      <c r="CE36" s="589"/>
      <c r="CF36" s="589"/>
      <c r="CG36" s="589"/>
      <c r="CH36" s="589"/>
      <c r="CI36" s="589"/>
      <c r="CJ36" s="589"/>
      <c r="CK36" s="589"/>
      <c r="CL36" s="589"/>
      <c r="CM36" s="589"/>
      <c r="CN36" s="589"/>
      <c r="CO36" s="589"/>
      <c r="CP36" s="589"/>
      <c r="CQ36" s="589"/>
      <c r="CR36" s="589"/>
      <c r="CS36" s="589"/>
      <c r="CT36" s="589"/>
      <c r="CU36" s="589"/>
      <c r="CV36" s="589"/>
      <c r="CW36" s="589"/>
      <c r="CX36" s="589"/>
      <c r="CY36" s="589"/>
      <c r="DA36" s="589"/>
    </row>
    <row r="37" spans="1:105" s="620" customFormat="1" ht="19.149999999999999" customHeight="1">
      <c r="A37" s="620" t="str">
        <f t="shared" si="102"/>
        <v/>
      </c>
      <c r="B37" s="624">
        <v>2202</v>
      </c>
      <c r="C37" s="624">
        <v>11</v>
      </c>
      <c r="D37" s="644" t="str">
        <f>IF(ISNA(VLOOKUP(C37,Master!AQ$60:BC$285,3,FALSE)),"",VLOOKUP(C37,Master!AQ$60:BC$285,3,FALSE))</f>
        <v>पद रिक्त</v>
      </c>
      <c r="E37" s="625" t="str">
        <f>IF(ISNA(VLOOKUP(C37,Master!AQ$60:BC$285,7,FALSE)),"",VLOOKUP(C37,Master!AQ$60:BC$285,7,FALSE))</f>
        <v>-</v>
      </c>
      <c r="F37" s="626">
        <f>IF(ISNA(VLOOKUP(C37,Master!AQ$60:BC$285,8,FALSE)),"",VLOOKUP(C37,Master!AQ$60:BC$285,8,FALSE))</f>
        <v>0</v>
      </c>
      <c r="G37" s="627" t="str">
        <f>IF(ISNA(VLOOKUP(C37,Master!AQ$60:BC$285,4,FALSE)),"",VLOOKUP(C37,Master!AQ$60:BC$285,4,FALSE))</f>
        <v>TEACHER-III</v>
      </c>
      <c r="H37" s="628" t="str">
        <f>IF(ISNA(VLOOKUP(C37,Master!AQ$60:BC$285,5,FALSE)),"",VLOOKUP(C37,Master!AQ$60:BC$285,5,FALSE))</f>
        <v>L-10</v>
      </c>
      <c r="I37" s="629">
        <f>IF(ISNA(VLOOKUP(C37,Master!AQ$60:BC$285,6,FALSE)),"",VLOOKUP(C37,Master!AQ$60:BC$285,6,FALSE))</f>
        <v>0</v>
      </c>
      <c r="J37" s="624">
        <f t="shared" si="76"/>
        <v>0</v>
      </c>
      <c r="K37" s="625" t="str">
        <f t="shared" ca="1" si="77"/>
        <v/>
      </c>
      <c r="L37" s="624">
        <f t="shared" si="78"/>
        <v>0</v>
      </c>
      <c r="M37" s="624">
        <f t="shared" si="79"/>
        <v>0</v>
      </c>
      <c r="N37" s="624">
        <f t="shared" si="80"/>
        <v>0</v>
      </c>
      <c r="O37" s="630" t="str">
        <f>IF(ISNA(VLOOKUP(C37,Master!AQ$60:BC$285,12,FALSE)),"",VLOOKUP(C37,Master!AQ$60:BC$285,12,FALSE))</f>
        <v>NON GAZETTED - REGULAR</v>
      </c>
      <c r="P37" s="631"/>
      <c r="Q37" s="631"/>
      <c r="R37" s="631"/>
      <c r="S37" s="631">
        <f t="shared" si="55"/>
        <v>6774</v>
      </c>
      <c r="T37" s="591">
        <f t="shared" si="103"/>
        <v>1</v>
      </c>
      <c r="U37" s="622">
        <f>IF(ISNA(VLOOKUP(C37,Master!AQ$60:BC$285,10,FALSE)),"",VLOOKUP(C37,Master!AQ$60:BC$285,10,FALSE))</f>
        <v>0</v>
      </c>
      <c r="V37" s="632"/>
      <c r="W37" s="632"/>
      <c r="X37" s="633">
        <f>IF(ISNA(VLOOKUP(C37,Master!AQ$60:BC$285,11,FALSE)),"",VLOOKUP(C37,Master!AQ$60:BC$285,11,FALSE))</f>
        <v>0</v>
      </c>
      <c r="Y37" s="633">
        <f>IF(ISNA(VLOOKUP(C37,Master!AQ$60:BC$285,9,FALSE)),"",VLOOKUP(C37,Master!AQ$60:BC$285,9,FALSE))</f>
        <v>0</v>
      </c>
      <c r="Z37" s="634">
        <f t="shared" si="81"/>
        <v>0</v>
      </c>
      <c r="AA37" s="634">
        <f t="shared" si="82"/>
        <v>0</v>
      </c>
      <c r="AB37" s="634">
        <f t="shared" si="83"/>
        <v>0</v>
      </c>
      <c r="AC37" s="634">
        <f t="shared" si="84"/>
        <v>0</v>
      </c>
      <c r="AD37" s="634">
        <f t="shared" si="85"/>
        <v>0</v>
      </c>
      <c r="AE37" s="634">
        <f t="shared" si="86"/>
        <v>0</v>
      </c>
      <c r="AF37" s="635">
        <f t="shared" si="87"/>
        <v>0</v>
      </c>
      <c r="AG37" s="635">
        <f t="shared" si="88"/>
        <v>0</v>
      </c>
      <c r="AH37" s="635">
        <f t="shared" si="89"/>
        <v>0</v>
      </c>
      <c r="AI37" s="635">
        <f t="shared" si="90"/>
        <v>0</v>
      </c>
      <c r="AJ37" s="635">
        <f t="shared" si="91"/>
        <v>0</v>
      </c>
      <c r="AK37" s="633">
        <f t="shared" si="92"/>
        <v>0</v>
      </c>
      <c r="AL37" s="633">
        <v>0</v>
      </c>
      <c r="AM37" s="634">
        <v>0</v>
      </c>
      <c r="AN37" s="633">
        <f t="shared" si="93"/>
        <v>0</v>
      </c>
      <c r="AO37" s="634">
        <f t="shared" si="56"/>
        <v>0</v>
      </c>
      <c r="AP37" s="633">
        <f t="shared" si="47"/>
        <v>0</v>
      </c>
      <c r="AQ37" s="633">
        <f t="shared" si="57"/>
        <v>0</v>
      </c>
      <c r="AR37" s="633">
        <f t="shared" si="58"/>
        <v>0</v>
      </c>
      <c r="AS37" s="633">
        <f t="shared" si="48"/>
        <v>0</v>
      </c>
      <c r="AT37" s="635">
        <f t="shared" si="59"/>
        <v>0</v>
      </c>
      <c r="AU37" s="635">
        <f t="shared" si="60"/>
        <v>0</v>
      </c>
      <c r="AV37" s="633"/>
      <c r="AW37" s="633"/>
      <c r="AX37" s="635">
        <f t="shared" si="94"/>
        <v>0</v>
      </c>
      <c r="AY37" s="635">
        <f t="shared" si="61"/>
        <v>0</v>
      </c>
      <c r="AZ37" s="635">
        <f t="shared" si="62"/>
        <v>0</v>
      </c>
      <c r="BA37" s="635">
        <f t="shared" si="63"/>
        <v>0</v>
      </c>
      <c r="BB37" s="635">
        <f t="shared" si="64"/>
        <v>0</v>
      </c>
      <c r="BC37" s="633">
        <f t="shared" si="95"/>
        <v>0</v>
      </c>
      <c r="BD37" s="633">
        <f t="shared" si="65"/>
        <v>0</v>
      </c>
      <c r="BE37" s="634">
        <v>0</v>
      </c>
      <c r="BF37" s="633">
        <f t="shared" si="96"/>
        <v>0</v>
      </c>
      <c r="BG37" s="634">
        <f t="shared" si="66"/>
        <v>0</v>
      </c>
      <c r="BH37" s="633">
        <f t="shared" si="49"/>
        <v>0</v>
      </c>
      <c r="BI37" s="633">
        <f t="shared" si="67"/>
        <v>0</v>
      </c>
      <c r="BJ37" s="633">
        <f t="shared" si="68"/>
        <v>0</v>
      </c>
      <c r="BK37" s="633">
        <f t="shared" si="69"/>
        <v>0</v>
      </c>
      <c r="BL37" s="635">
        <f t="shared" si="97"/>
        <v>0</v>
      </c>
      <c r="BM37" s="635">
        <f t="shared" si="98"/>
        <v>0</v>
      </c>
      <c r="BN37" s="633"/>
      <c r="BO37" s="633"/>
      <c r="BP37" s="635">
        <f t="shared" si="99"/>
        <v>0</v>
      </c>
      <c r="BQ37" s="619">
        <f t="shared" si="70"/>
        <v>0</v>
      </c>
      <c r="BR37" s="619">
        <f t="shared" si="71"/>
        <v>1</v>
      </c>
      <c r="BS37" s="619">
        <f t="shared" si="72"/>
        <v>0</v>
      </c>
      <c r="BT37" s="619">
        <f t="shared" si="73"/>
        <v>0</v>
      </c>
      <c r="BU37" s="619">
        <f t="shared" si="50"/>
        <v>0</v>
      </c>
      <c r="BV37" s="619">
        <f t="shared" si="100"/>
        <v>1</v>
      </c>
      <c r="BW37" s="603">
        <f t="shared" si="74"/>
        <v>0</v>
      </c>
      <c r="BX37" s="636">
        <f t="shared" si="101"/>
        <v>0</v>
      </c>
      <c r="BY37" s="603">
        <f t="shared" si="52"/>
        <v>0</v>
      </c>
      <c r="BZ37" s="603">
        <f t="shared" si="53"/>
        <v>0</v>
      </c>
      <c r="CA37" s="589">
        <f t="shared" si="75"/>
        <v>1</v>
      </c>
      <c r="CB37" s="1097"/>
      <c r="CC37" s="589"/>
      <c r="CD37" s="589"/>
      <c r="CE37" s="589"/>
      <c r="CF37" s="589"/>
      <c r="CG37" s="589"/>
      <c r="CH37" s="589"/>
      <c r="CI37" s="589"/>
      <c r="CJ37" s="589"/>
      <c r="CK37" s="589"/>
      <c r="CL37" s="589"/>
      <c r="CM37" s="589"/>
      <c r="CN37" s="589"/>
      <c r="CO37" s="589"/>
      <c r="CP37" s="589"/>
      <c r="CQ37" s="589"/>
      <c r="CR37" s="589"/>
      <c r="CS37" s="589"/>
      <c r="CT37" s="589"/>
      <c r="CU37" s="589"/>
      <c r="CV37" s="589"/>
      <c r="CW37" s="589"/>
      <c r="CX37" s="589"/>
      <c r="CY37" s="589"/>
      <c r="DA37" s="589"/>
    </row>
    <row r="38" spans="1:105" s="620" customFormat="1" ht="19.149999999999999" customHeight="1">
      <c r="A38" s="620" t="str">
        <f t="shared" si="102"/>
        <v/>
      </c>
      <c r="B38" s="624">
        <v>2202</v>
      </c>
      <c r="C38" s="624">
        <v>12</v>
      </c>
      <c r="D38" s="644" t="str">
        <f>IF(ISNA(VLOOKUP(C38,Master!AQ$60:BC$285,3,FALSE)),"",VLOOKUP(C38,Master!AQ$60:BC$285,3,FALSE))</f>
        <v>पद रिक्त</v>
      </c>
      <c r="E38" s="625" t="str">
        <f>IF(ISNA(VLOOKUP(C38,Master!AQ$60:BC$285,7,FALSE)),"",VLOOKUP(C38,Master!AQ$60:BC$285,7,FALSE))</f>
        <v>-</v>
      </c>
      <c r="F38" s="626">
        <f>IF(ISNA(VLOOKUP(C38,Master!AQ$60:BC$285,8,FALSE)),"",VLOOKUP(C38,Master!AQ$60:BC$285,8,FALSE))</f>
        <v>0</v>
      </c>
      <c r="G38" s="627" t="str">
        <f>IF(ISNA(VLOOKUP(C38,Master!AQ$60:BC$285,4,FALSE)),"",VLOOKUP(C38,Master!AQ$60:BC$285,4,FALSE))</f>
        <v>TEACHER-III</v>
      </c>
      <c r="H38" s="628" t="str">
        <f>IF(ISNA(VLOOKUP(C38,Master!AQ$60:BC$285,5,FALSE)),"",VLOOKUP(C38,Master!AQ$60:BC$285,5,FALSE))</f>
        <v>L-10</v>
      </c>
      <c r="I38" s="629">
        <f>IF(ISNA(VLOOKUP(C38,Master!AQ$60:BC$285,6,FALSE)),"",VLOOKUP(C38,Master!AQ$60:BC$285,6,FALSE))</f>
        <v>0</v>
      </c>
      <c r="J38" s="624">
        <f t="shared" si="76"/>
        <v>0</v>
      </c>
      <c r="K38" s="625" t="str">
        <f t="shared" ca="1" si="77"/>
        <v/>
      </c>
      <c r="L38" s="624">
        <f t="shared" si="78"/>
        <v>0</v>
      </c>
      <c r="M38" s="624">
        <f t="shared" si="79"/>
        <v>0</v>
      </c>
      <c r="N38" s="624">
        <f t="shared" si="80"/>
        <v>0</v>
      </c>
      <c r="O38" s="630" t="str">
        <f>IF(ISNA(VLOOKUP(C38,Master!AQ$60:BC$285,12,FALSE)),"",VLOOKUP(C38,Master!AQ$60:BC$285,12,FALSE))</f>
        <v>NON GAZETTED - REGULAR</v>
      </c>
      <c r="P38" s="631"/>
      <c r="Q38" s="631"/>
      <c r="R38" s="631"/>
      <c r="S38" s="631">
        <f t="shared" si="55"/>
        <v>6774</v>
      </c>
      <c r="T38" s="591">
        <f t="shared" si="103"/>
        <v>1</v>
      </c>
      <c r="U38" s="622">
        <f>IF(ISNA(VLOOKUP(C38,Master!AQ$60:BC$285,10,FALSE)),"",VLOOKUP(C38,Master!AQ$60:BC$285,10,FALSE))</f>
        <v>0</v>
      </c>
      <c r="V38" s="632"/>
      <c r="W38" s="632"/>
      <c r="X38" s="633">
        <f>IF(ISNA(VLOOKUP(C38,Master!AQ$60:BC$285,11,FALSE)),"",VLOOKUP(C38,Master!AQ$60:BC$285,11,FALSE))</f>
        <v>0</v>
      </c>
      <c r="Y38" s="633">
        <f>IF(ISNA(VLOOKUP(C38,Master!AQ$60:BC$285,9,FALSE)),"",VLOOKUP(C38,Master!AQ$60:BC$285,9,FALSE))</f>
        <v>0</v>
      </c>
      <c r="Z38" s="634">
        <f t="shared" si="81"/>
        <v>0</v>
      </c>
      <c r="AA38" s="634">
        <f t="shared" si="82"/>
        <v>0</v>
      </c>
      <c r="AB38" s="634">
        <f t="shared" si="83"/>
        <v>0</v>
      </c>
      <c r="AC38" s="634">
        <f t="shared" si="84"/>
        <v>0</v>
      </c>
      <c r="AD38" s="634">
        <f t="shared" si="85"/>
        <v>0</v>
      </c>
      <c r="AE38" s="634">
        <f t="shared" si="86"/>
        <v>0</v>
      </c>
      <c r="AF38" s="635">
        <f t="shared" si="87"/>
        <v>0</v>
      </c>
      <c r="AG38" s="635">
        <f t="shared" si="88"/>
        <v>0</v>
      </c>
      <c r="AH38" s="635">
        <f t="shared" si="89"/>
        <v>0</v>
      </c>
      <c r="AI38" s="635">
        <f t="shared" si="90"/>
        <v>0</v>
      </c>
      <c r="AJ38" s="635">
        <f t="shared" si="91"/>
        <v>0</v>
      </c>
      <c r="AK38" s="633">
        <f t="shared" si="92"/>
        <v>0</v>
      </c>
      <c r="AL38" s="633">
        <v>0</v>
      </c>
      <c r="AM38" s="634">
        <v>0</v>
      </c>
      <c r="AN38" s="633">
        <f t="shared" si="93"/>
        <v>0</v>
      </c>
      <c r="AO38" s="634">
        <f t="shared" si="56"/>
        <v>0</v>
      </c>
      <c r="AP38" s="633">
        <f t="shared" si="47"/>
        <v>0</v>
      </c>
      <c r="AQ38" s="633">
        <f t="shared" si="57"/>
        <v>0</v>
      </c>
      <c r="AR38" s="633">
        <f t="shared" si="58"/>
        <v>0</v>
      </c>
      <c r="AS38" s="633">
        <f t="shared" si="48"/>
        <v>0</v>
      </c>
      <c r="AT38" s="635">
        <f t="shared" si="59"/>
        <v>0</v>
      </c>
      <c r="AU38" s="635">
        <f t="shared" si="60"/>
        <v>0</v>
      </c>
      <c r="AV38" s="633"/>
      <c r="AW38" s="633"/>
      <c r="AX38" s="635">
        <f t="shared" si="94"/>
        <v>0</v>
      </c>
      <c r="AY38" s="635">
        <f t="shared" si="61"/>
        <v>0</v>
      </c>
      <c r="AZ38" s="635">
        <f t="shared" si="62"/>
        <v>0</v>
      </c>
      <c r="BA38" s="635">
        <f t="shared" si="63"/>
        <v>0</v>
      </c>
      <c r="BB38" s="635">
        <f t="shared" si="64"/>
        <v>0</v>
      </c>
      <c r="BC38" s="633">
        <f t="shared" si="95"/>
        <v>0</v>
      </c>
      <c r="BD38" s="633">
        <f t="shared" si="65"/>
        <v>0</v>
      </c>
      <c r="BE38" s="634">
        <v>0</v>
      </c>
      <c r="BF38" s="633">
        <f t="shared" si="96"/>
        <v>0</v>
      </c>
      <c r="BG38" s="634">
        <f t="shared" si="66"/>
        <v>0</v>
      </c>
      <c r="BH38" s="633">
        <f t="shared" si="49"/>
        <v>0</v>
      </c>
      <c r="BI38" s="633">
        <f t="shared" si="67"/>
        <v>0</v>
      </c>
      <c r="BJ38" s="633">
        <f t="shared" si="68"/>
        <v>0</v>
      </c>
      <c r="BK38" s="633">
        <f t="shared" si="69"/>
        <v>0</v>
      </c>
      <c r="BL38" s="635">
        <f t="shared" si="97"/>
        <v>0</v>
      </c>
      <c r="BM38" s="635">
        <f t="shared" si="98"/>
        <v>0</v>
      </c>
      <c r="BN38" s="633"/>
      <c r="BO38" s="633"/>
      <c r="BP38" s="635">
        <f t="shared" si="99"/>
        <v>0</v>
      </c>
      <c r="BQ38" s="619">
        <f t="shared" si="70"/>
        <v>0</v>
      </c>
      <c r="BR38" s="619">
        <f t="shared" si="71"/>
        <v>1</v>
      </c>
      <c r="BS38" s="619">
        <f t="shared" si="72"/>
        <v>0</v>
      </c>
      <c r="BT38" s="619">
        <f t="shared" si="73"/>
        <v>0</v>
      </c>
      <c r="BU38" s="619">
        <f t="shared" si="50"/>
        <v>0</v>
      </c>
      <c r="BV38" s="619">
        <f t="shared" si="100"/>
        <v>1</v>
      </c>
      <c r="BW38" s="603">
        <f t="shared" si="74"/>
        <v>0</v>
      </c>
      <c r="BX38" s="636">
        <f t="shared" si="101"/>
        <v>0</v>
      </c>
      <c r="BY38" s="603">
        <f t="shared" si="52"/>
        <v>0</v>
      </c>
      <c r="BZ38" s="603">
        <f t="shared" si="53"/>
        <v>0</v>
      </c>
      <c r="CA38" s="589">
        <f t="shared" si="75"/>
        <v>1</v>
      </c>
      <c r="CB38" s="1097"/>
      <c r="CC38" s="589"/>
      <c r="CD38" s="589"/>
      <c r="CE38" s="589"/>
      <c r="CF38" s="589"/>
      <c r="CG38" s="589"/>
      <c r="CH38" s="589"/>
      <c r="CI38" s="589"/>
      <c r="CJ38" s="589"/>
      <c r="CK38" s="589"/>
      <c r="CL38" s="589"/>
      <c r="CM38" s="589"/>
      <c r="CN38" s="589"/>
      <c r="CO38" s="589"/>
      <c r="CP38" s="589"/>
      <c r="CQ38" s="589"/>
      <c r="CR38" s="589"/>
      <c r="CS38" s="589"/>
      <c r="CT38" s="589"/>
      <c r="CU38" s="589"/>
      <c r="CV38" s="589"/>
      <c r="CW38" s="589"/>
      <c r="CX38" s="589"/>
      <c r="CY38" s="589"/>
      <c r="DA38" s="589"/>
    </row>
    <row r="39" spans="1:105" s="620" customFormat="1" ht="19.149999999999999" customHeight="1">
      <c r="A39" s="620" t="str">
        <f t="shared" si="102"/>
        <v/>
      </c>
      <c r="B39" s="624">
        <v>2202</v>
      </c>
      <c r="C39" s="624">
        <v>13</v>
      </c>
      <c r="D39" s="644" t="str">
        <f>IF(ISNA(VLOOKUP(C39,Master!AQ$60:BC$285,3,FALSE)),"",VLOOKUP(C39,Master!AQ$60:BC$285,3,FALSE))</f>
        <v>पद रिक्त</v>
      </c>
      <c r="E39" s="625" t="str">
        <f>IF(ISNA(VLOOKUP(C39,Master!AQ$60:BC$285,7,FALSE)),"",VLOOKUP(C39,Master!AQ$60:BC$285,7,FALSE))</f>
        <v>-</v>
      </c>
      <c r="F39" s="626">
        <f>IF(ISNA(VLOOKUP(C39,Master!AQ$60:BC$285,8,FALSE)),"",VLOOKUP(C39,Master!AQ$60:BC$285,8,FALSE))</f>
        <v>0</v>
      </c>
      <c r="G39" s="627" t="str">
        <f>IF(ISNA(VLOOKUP(C39,Master!AQ$60:BC$285,4,FALSE)),"",VLOOKUP(C39,Master!AQ$60:BC$285,4,FALSE))</f>
        <v>TEACHER-II</v>
      </c>
      <c r="H39" s="628" t="str">
        <f>IF(ISNA(VLOOKUP(C39,Master!AQ$60:BC$285,5,FALSE)),"",VLOOKUP(C39,Master!AQ$60:BC$285,5,FALSE))</f>
        <v>L-11</v>
      </c>
      <c r="I39" s="629">
        <f>IF(ISNA(VLOOKUP(C39,Master!AQ$60:BC$285,6,FALSE)),"",VLOOKUP(C39,Master!AQ$60:BC$285,6,FALSE))</f>
        <v>0</v>
      </c>
      <c r="J39" s="624">
        <f t="shared" si="76"/>
        <v>0</v>
      </c>
      <c r="K39" s="625" t="str">
        <f t="shared" ca="1" si="77"/>
        <v/>
      </c>
      <c r="L39" s="624">
        <f t="shared" si="78"/>
        <v>0</v>
      </c>
      <c r="M39" s="624">
        <f t="shared" si="79"/>
        <v>0</v>
      </c>
      <c r="N39" s="624">
        <f t="shared" si="80"/>
        <v>0</v>
      </c>
      <c r="O39" s="630" t="str">
        <f>IF(ISNA(VLOOKUP(C39,Master!AQ$60:BC$285,12,FALSE)),"",VLOOKUP(C39,Master!AQ$60:BC$285,12,FALSE))</f>
        <v>NON GAZETTED - REGULAR</v>
      </c>
      <c r="P39" s="631"/>
      <c r="Q39" s="631"/>
      <c r="R39" s="631"/>
      <c r="S39" s="631">
        <f t="shared" si="55"/>
        <v>6774</v>
      </c>
      <c r="T39" s="591">
        <f t="shared" si="103"/>
        <v>1</v>
      </c>
      <c r="U39" s="622">
        <f>IF(ISNA(VLOOKUP(C39,Master!AQ$60:BC$285,10,FALSE)),"",VLOOKUP(C39,Master!AQ$60:BC$285,10,FALSE))</f>
        <v>0</v>
      </c>
      <c r="V39" s="632"/>
      <c r="W39" s="632"/>
      <c r="X39" s="633">
        <f>IF(ISNA(VLOOKUP(C39,Master!AQ$60:BC$285,11,FALSE)),"",VLOOKUP(C39,Master!AQ$60:BC$285,11,FALSE))</f>
        <v>0</v>
      </c>
      <c r="Y39" s="633">
        <f>IF(ISNA(VLOOKUP(C39,Master!AQ$60:BC$285,9,FALSE)),"",VLOOKUP(C39,Master!AQ$60:BC$285,9,FALSE))</f>
        <v>0</v>
      </c>
      <c r="Z39" s="634">
        <f t="shared" si="81"/>
        <v>0</v>
      </c>
      <c r="AA39" s="634">
        <f t="shared" si="82"/>
        <v>0</v>
      </c>
      <c r="AB39" s="634">
        <f t="shared" si="83"/>
        <v>0</v>
      </c>
      <c r="AC39" s="634">
        <f t="shared" si="84"/>
        <v>0</v>
      </c>
      <c r="AD39" s="634">
        <f t="shared" si="85"/>
        <v>0</v>
      </c>
      <c r="AE39" s="634">
        <f t="shared" si="86"/>
        <v>0</v>
      </c>
      <c r="AF39" s="635">
        <f t="shared" si="87"/>
        <v>0</v>
      </c>
      <c r="AG39" s="635">
        <f t="shared" si="88"/>
        <v>0</v>
      </c>
      <c r="AH39" s="635">
        <f t="shared" si="89"/>
        <v>0</v>
      </c>
      <c r="AI39" s="635">
        <f t="shared" si="90"/>
        <v>0</v>
      </c>
      <c r="AJ39" s="635">
        <f t="shared" si="91"/>
        <v>0</v>
      </c>
      <c r="AK39" s="633">
        <f t="shared" si="92"/>
        <v>0</v>
      </c>
      <c r="AL39" s="633">
        <v>0</v>
      </c>
      <c r="AM39" s="634">
        <v>0</v>
      </c>
      <c r="AN39" s="633">
        <f t="shared" si="93"/>
        <v>0</v>
      </c>
      <c r="AO39" s="634">
        <f t="shared" si="56"/>
        <v>0</v>
      </c>
      <c r="AP39" s="633">
        <f t="shared" si="47"/>
        <v>0</v>
      </c>
      <c r="AQ39" s="633">
        <f t="shared" si="57"/>
        <v>0</v>
      </c>
      <c r="AR39" s="633">
        <f t="shared" si="58"/>
        <v>0</v>
      </c>
      <c r="AS39" s="633">
        <f t="shared" si="48"/>
        <v>0</v>
      </c>
      <c r="AT39" s="635">
        <f t="shared" si="59"/>
        <v>0</v>
      </c>
      <c r="AU39" s="635">
        <f t="shared" si="60"/>
        <v>0</v>
      </c>
      <c r="AV39" s="633"/>
      <c r="AW39" s="633"/>
      <c r="AX39" s="635">
        <f t="shared" si="94"/>
        <v>0</v>
      </c>
      <c r="AY39" s="635">
        <f t="shared" si="61"/>
        <v>0</v>
      </c>
      <c r="AZ39" s="635">
        <f t="shared" si="62"/>
        <v>0</v>
      </c>
      <c r="BA39" s="635">
        <f t="shared" si="63"/>
        <v>0</v>
      </c>
      <c r="BB39" s="635">
        <f t="shared" si="64"/>
        <v>0</v>
      </c>
      <c r="BC39" s="633">
        <f t="shared" si="95"/>
        <v>0</v>
      </c>
      <c r="BD39" s="633">
        <f t="shared" si="65"/>
        <v>0</v>
      </c>
      <c r="BE39" s="634">
        <v>0</v>
      </c>
      <c r="BF39" s="633">
        <f t="shared" si="96"/>
        <v>0</v>
      </c>
      <c r="BG39" s="634">
        <f t="shared" si="66"/>
        <v>0</v>
      </c>
      <c r="BH39" s="633">
        <f t="shared" si="49"/>
        <v>0</v>
      </c>
      <c r="BI39" s="633">
        <f t="shared" si="67"/>
        <v>0</v>
      </c>
      <c r="BJ39" s="633">
        <f t="shared" si="68"/>
        <v>0</v>
      </c>
      <c r="BK39" s="633">
        <f t="shared" si="69"/>
        <v>0</v>
      </c>
      <c r="BL39" s="635">
        <f t="shared" si="97"/>
        <v>0</v>
      </c>
      <c r="BM39" s="635">
        <f t="shared" si="98"/>
        <v>0</v>
      </c>
      <c r="BN39" s="633"/>
      <c r="BO39" s="633"/>
      <c r="BP39" s="635">
        <f t="shared" si="99"/>
        <v>0</v>
      </c>
      <c r="BQ39" s="619">
        <f t="shared" si="70"/>
        <v>0</v>
      </c>
      <c r="BR39" s="619">
        <f t="shared" si="71"/>
        <v>1</v>
      </c>
      <c r="BS39" s="619">
        <f t="shared" si="72"/>
        <v>0</v>
      </c>
      <c r="BT39" s="619">
        <f t="shared" si="73"/>
        <v>0</v>
      </c>
      <c r="BU39" s="619">
        <f t="shared" si="50"/>
        <v>0</v>
      </c>
      <c r="BV39" s="619">
        <f t="shared" si="100"/>
        <v>1</v>
      </c>
      <c r="BW39" s="603">
        <f t="shared" si="74"/>
        <v>0</v>
      </c>
      <c r="BX39" s="636">
        <f t="shared" si="101"/>
        <v>0</v>
      </c>
      <c r="BY39" s="603">
        <f t="shared" si="52"/>
        <v>0</v>
      </c>
      <c r="BZ39" s="603">
        <f t="shared" si="53"/>
        <v>0</v>
      </c>
      <c r="CA39" s="589">
        <f t="shared" si="75"/>
        <v>1</v>
      </c>
      <c r="CB39" s="1097"/>
      <c r="CC39" s="589"/>
      <c r="CD39" s="589"/>
      <c r="CE39" s="589"/>
      <c r="CF39" s="589"/>
      <c r="CG39" s="589"/>
      <c r="CH39" s="589"/>
      <c r="CI39" s="589"/>
      <c r="CJ39" s="589"/>
      <c r="CK39" s="589"/>
      <c r="CL39" s="589"/>
      <c r="CM39" s="589"/>
      <c r="CN39" s="589"/>
      <c r="CO39" s="589"/>
      <c r="CP39" s="589"/>
      <c r="CQ39" s="589"/>
      <c r="CR39" s="589"/>
      <c r="CS39" s="589"/>
      <c r="CT39" s="589"/>
      <c r="CU39" s="589"/>
      <c r="CV39" s="589"/>
      <c r="CW39" s="589"/>
      <c r="CX39" s="589"/>
      <c r="CY39" s="589"/>
      <c r="DA39" s="589"/>
    </row>
    <row r="40" spans="1:105" s="620" customFormat="1" ht="19.149999999999999" customHeight="1">
      <c r="A40" s="620" t="str">
        <f t="shared" si="102"/>
        <v/>
      </c>
      <c r="B40" s="624">
        <v>2202</v>
      </c>
      <c r="C40" s="624">
        <v>14</v>
      </c>
      <c r="D40" s="644" t="str">
        <f>IF(ISNA(VLOOKUP(C40,Master!AQ$60:BC$285,3,FALSE)),"",VLOOKUP(C40,Master!AQ$60:BC$285,3,FALSE))</f>
        <v>पद रिक्त</v>
      </c>
      <c r="E40" s="625" t="str">
        <f>IF(ISNA(VLOOKUP(C40,Master!AQ$60:BC$285,7,FALSE)),"",VLOOKUP(C40,Master!AQ$60:BC$285,7,FALSE))</f>
        <v>-</v>
      </c>
      <c r="F40" s="626">
        <f>IF(ISNA(VLOOKUP(C40,Master!AQ$60:BC$285,8,FALSE)),"",VLOOKUP(C40,Master!AQ$60:BC$285,8,FALSE))</f>
        <v>0</v>
      </c>
      <c r="G40" s="627" t="str">
        <f>IF(ISNA(VLOOKUP(C40,Master!AQ$60:BC$285,4,FALSE)),"",VLOOKUP(C40,Master!AQ$60:BC$285,4,FALSE))</f>
        <v>TEACHER-III</v>
      </c>
      <c r="H40" s="628" t="str">
        <f>IF(ISNA(VLOOKUP(C40,Master!AQ$60:BC$285,5,FALSE)),"",VLOOKUP(C40,Master!AQ$60:BC$285,5,FALSE))</f>
        <v>L-10</v>
      </c>
      <c r="I40" s="629">
        <f>IF(ISNA(VLOOKUP(C40,Master!AQ$60:BC$285,6,FALSE)),"",VLOOKUP(C40,Master!AQ$60:BC$285,6,FALSE))</f>
        <v>0</v>
      </c>
      <c r="J40" s="624">
        <f t="shared" si="76"/>
        <v>0</v>
      </c>
      <c r="K40" s="625" t="str">
        <f t="shared" ca="1" si="77"/>
        <v/>
      </c>
      <c r="L40" s="624">
        <f t="shared" si="78"/>
        <v>0</v>
      </c>
      <c r="M40" s="624">
        <f t="shared" si="79"/>
        <v>0</v>
      </c>
      <c r="N40" s="624">
        <f t="shared" si="80"/>
        <v>0</v>
      </c>
      <c r="O40" s="630" t="str">
        <f>IF(ISNA(VLOOKUP(C40,Master!AQ$60:BC$285,12,FALSE)),"",VLOOKUP(C40,Master!AQ$60:BC$285,12,FALSE))</f>
        <v>NON GAZETTED - REGULAR</v>
      </c>
      <c r="P40" s="631"/>
      <c r="Q40" s="631"/>
      <c r="R40" s="631"/>
      <c r="S40" s="631">
        <f t="shared" si="55"/>
        <v>6774</v>
      </c>
      <c r="T40" s="591">
        <f t="shared" si="103"/>
        <v>1</v>
      </c>
      <c r="U40" s="622">
        <f>IF(ISNA(VLOOKUP(C40,Master!AQ$60:BC$285,10,FALSE)),"",VLOOKUP(C40,Master!AQ$60:BC$285,10,FALSE))</f>
        <v>0</v>
      </c>
      <c r="V40" s="632"/>
      <c r="W40" s="632"/>
      <c r="X40" s="633">
        <f>IF(ISNA(VLOOKUP(C40,Master!AQ$60:BC$285,11,FALSE)),"",VLOOKUP(C40,Master!AQ$60:BC$285,11,FALSE))</f>
        <v>0</v>
      </c>
      <c r="Y40" s="633">
        <f>IF(ISNA(VLOOKUP(C40,Master!AQ$60:BC$285,9,FALSE)),"",VLOOKUP(C40,Master!AQ$60:BC$285,9,FALSE))</f>
        <v>0</v>
      </c>
      <c r="Z40" s="634">
        <f t="shared" si="81"/>
        <v>0</v>
      </c>
      <c r="AA40" s="634">
        <f t="shared" si="82"/>
        <v>0</v>
      </c>
      <c r="AB40" s="634">
        <f t="shared" si="83"/>
        <v>0</v>
      </c>
      <c r="AC40" s="634">
        <f t="shared" si="84"/>
        <v>0</v>
      </c>
      <c r="AD40" s="634">
        <f t="shared" si="85"/>
        <v>0</v>
      </c>
      <c r="AE40" s="634">
        <f t="shared" si="86"/>
        <v>0</v>
      </c>
      <c r="AF40" s="635">
        <f t="shared" si="87"/>
        <v>0</v>
      </c>
      <c r="AG40" s="635">
        <f t="shared" si="88"/>
        <v>0</v>
      </c>
      <c r="AH40" s="635">
        <f t="shared" si="89"/>
        <v>0</v>
      </c>
      <c r="AI40" s="635">
        <f t="shared" si="90"/>
        <v>0</v>
      </c>
      <c r="AJ40" s="635">
        <f t="shared" si="91"/>
        <v>0</v>
      </c>
      <c r="AK40" s="633">
        <f t="shared" si="92"/>
        <v>0</v>
      </c>
      <c r="AL40" s="633">
        <v>0</v>
      </c>
      <c r="AM40" s="634">
        <v>0</v>
      </c>
      <c r="AN40" s="633">
        <f t="shared" si="93"/>
        <v>0</v>
      </c>
      <c r="AO40" s="634">
        <f t="shared" si="56"/>
        <v>0</v>
      </c>
      <c r="AP40" s="633">
        <f t="shared" si="47"/>
        <v>0</v>
      </c>
      <c r="AQ40" s="633">
        <f t="shared" si="57"/>
        <v>0</v>
      </c>
      <c r="AR40" s="633">
        <f t="shared" si="58"/>
        <v>0</v>
      </c>
      <c r="AS40" s="633">
        <f t="shared" si="48"/>
        <v>0</v>
      </c>
      <c r="AT40" s="635">
        <f t="shared" si="59"/>
        <v>0</v>
      </c>
      <c r="AU40" s="635">
        <f t="shared" si="60"/>
        <v>0</v>
      </c>
      <c r="AV40" s="633"/>
      <c r="AW40" s="633"/>
      <c r="AX40" s="635">
        <f t="shared" si="94"/>
        <v>0</v>
      </c>
      <c r="AY40" s="635">
        <f t="shared" si="61"/>
        <v>0</v>
      </c>
      <c r="AZ40" s="635">
        <f t="shared" si="62"/>
        <v>0</v>
      </c>
      <c r="BA40" s="635">
        <f t="shared" si="63"/>
        <v>0</v>
      </c>
      <c r="BB40" s="635">
        <f t="shared" si="64"/>
        <v>0</v>
      </c>
      <c r="BC40" s="633">
        <f t="shared" si="95"/>
        <v>0</v>
      </c>
      <c r="BD40" s="633">
        <f t="shared" si="65"/>
        <v>0</v>
      </c>
      <c r="BE40" s="634">
        <v>0</v>
      </c>
      <c r="BF40" s="633">
        <f t="shared" si="96"/>
        <v>0</v>
      </c>
      <c r="BG40" s="634">
        <f t="shared" si="66"/>
        <v>0</v>
      </c>
      <c r="BH40" s="633">
        <f t="shared" si="49"/>
        <v>0</v>
      </c>
      <c r="BI40" s="633">
        <f t="shared" si="67"/>
        <v>0</v>
      </c>
      <c r="BJ40" s="633">
        <f t="shared" si="68"/>
        <v>0</v>
      </c>
      <c r="BK40" s="633">
        <f t="shared" si="69"/>
        <v>0</v>
      </c>
      <c r="BL40" s="635">
        <f t="shared" si="97"/>
        <v>0</v>
      </c>
      <c r="BM40" s="635">
        <f t="shared" si="98"/>
        <v>0</v>
      </c>
      <c r="BN40" s="633"/>
      <c r="BO40" s="633"/>
      <c r="BP40" s="635">
        <f t="shared" si="99"/>
        <v>0</v>
      </c>
      <c r="BQ40" s="619">
        <f t="shared" si="70"/>
        <v>0</v>
      </c>
      <c r="BR40" s="619">
        <f t="shared" si="71"/>
        <v>1</v>
      </c>
      <c r="BS40" s="619">
        <f t="shared" si="72"/>
        <v>0</v>
      </c>
      <c r="BT40" s="619">
        <f t="shared" si="73"/>
        <v>0</v>
      </c>
      <c r="BU40" s="619">
        <f t="shared" si="50"/>
        <v>0</v>
      </c>
      <c r="BV40" s="619">
        <f t="shared" si="100"/>
        <v>1</v>
      </c>
      <c r="BW40" s="603">
        <f t="shared" si="74"/>
        <v>0</v>
      </c>
      <c r="BX40" s="636">
        <f t="shared" si="101"/>
        <v>0</v>
      </c>
      <c r="BY40" s="603">
        <f t="shared" si="52"/>
        <v>0</v>
      </c>
      <c r="BZ40" s="603">
        <f t="shared" si="53"/>
        <v>0</v>
      </c>
      <c r="CA40" s="589">
        <f t="shared" si="75"/>
        <v>1</v>
      </c>
      <c r="CB40" s="1097"/>
      <c r="CC40" s="589"/>
      <c r="CD40" s="589"/>
      <c r="CE40" s="589"/>
      <c r="CF40" s="589"/>
      <c r="CG40" s="589"/>
      <c r="CH40" s="589"/>
      <c r="CI40" s="589"/>
      <c r="CJ40" s="589"/>
      <c r="CK40" s="589"/>
      <c r="CL40" s="589"/>
      <c r="CM40" s="589"/>
      <c r="CN40" s="589"/>
      <c r="CO40" s="589"/>
      <c r="CP40" s="589"/>
      <c r="CQ40" s="589"/>
      <c r="CR40" s="589"/>
      <c r="CS40" s="589"/>
      <c r="CT40" s="589"/>
      <c r="CU40" s="589"/>
      <c r="CV40" s="589"/>
      <c r="CW40" s="589"/>
      <c r="CX40" s="589"/>
      <c r="CY40" s="589"/>
      <c r="DA40" s="589"/>
    </row>
    <row r="41" spans="1:105" s="620" customFormat="1" ht="19.149999999999999" customHeight="1">
      <c r="A41" s="620" t="str">
        <f t="shared" si="102"/>
        <v/>
      </c>
      <c r="B41" s="624">
        <v>2202</v>
      </c>
      <c r="C41" s="624">
        <v>15</v>
      </c>
      <c r="D41" s="644" t="str">
        <f>IF(ISNA(VLOOKUP(C41,Master!AQ$60:BC$285,3,FALSE)),"",VLOOKUP(C41,Master!AQ$60:BC$285,3,FALSE))</f>
        <v>पद रिक्त</v>
      </c>
      <c r="E41" s="625" t="str">
        <f>IF(ISNA(VLOOKUP(C41,Master!AQ$60:BC$285,7,FALSE)),"",VLOOKUP(C41,Master!AQ$60:BC$285,7,FALSE))</f>
        <v>-</v>
      </c>
      <c r="F41" s="626">
        <f>IF(ISNA(VLOOKUP(C41,Master!AQ$60:BC$285,8,FALSE)),"",VLOOKUP(C41,Master!AQ$60:BC$285,8,FALSE))</f>
        <v>0</v>
      </c>
      <c r="G41" s="627" t="str">
        <f>IF(ISNA(VLOOKUP(C41,Master!AQ$60:BC$285,4,FALSE)),"",VLOOKUP(C41,Master!AQ$60:BC$285,4,FALSE))</f>
        <v>TEACHER-III</v>
      </c>
      <c r="H41" s="628" t="str">
        <f>IF(ISNA(VLOOKUP(C41,Master!AQ$60:BC$285,5,FALSE)),"",VLOOKUP(C41,Master!AQ$60:BC$285,5,FALSE))</f>
        <v>L-10</v>
      </c>
      <c r="I41" s="629">
        <f>IF(ISNA(VLOOKUP(C41,Master!AQ$60:BC$285,6,FALSE)),"",VLOOKUP(C41,Master!AQ$60:BC$285,6,FALSE))</f>
        <v>0</v>
      </c>
      <c r="J41" s="624">
        <f t="shared" si="76"/>
        <v>0</v>
      </c>
      <c r="K41" s="625" t="str">
        <f t="shared" ca="1" si="77"/>
        <v/>
      </c>
      <c r="L41" s="624">
        <f t="shared" si="78"/>
        <v>0</v>
      </c>
      <c r="M41" s="624">
        <f t="shared" si="79"/>
        <v>0</v>
      </c>
      <c r="N41" s="624">
        <f t="shared" si="80"/>
        <v>0</v>
      </c>
      <c r="O41" s="630" t="str">
        <f>IF(ISNA(VLOOKUP(C41,Master!AQ$60:BC$285,12,FALSE)),"",VLOOKUP(C41,Master!AQ$60:BC$285,12,FALSE))</f>
        <v>NON GAZETTED - REGULAR</v>
      </c>
      <c r="P41" s="631"/>
      <c r="Q41" s="631"/>
      <c r="R41" s="631"/>
      <c r="S41" s="631">
        <f t="shared" si="55"/>
        <v>6774</v>
      </c>
      <c r="T41" s="591">
        <f t="shared" si="103"/>
        <v>1</v>
      </c>
      <c r="U41" s="622">
        <f>IF(ISNA(VLOOKUP(C41,Master!AQ$60:BC$285,10,FALSE)),"",VLOOKUP(C41,Master!AQ$60:BC$285,10,FALSE))</f>
        <v>0</v>
      </c>
      <c r="V41" s="632"/>
      <c r="W41" s="632"/>
      <c r="X41" s="633">
        <f>IF(ISNA(VLOOKUP(C41,Master!AQ$60:BC$285,11,FALSE)),"",VLOOKUP(C41,Master!AQ$60:BC$285,11,FALSE))</f>
        <v>0</v>
      </c>
      <c r="Y41" s="633">
        <f>IF(ISNA(VLOOKUP(C41,Master!AQ$60:BC$285,9,FALSE)),"",VLOOKUP(C41,Master!AQ$60:BC$285,9,FALSE))</f>
        <v>0</v>
      </c>
      <c r="Z41" s="634">
        <f t="shared" si="81"/>
        <v>0</v>
      </c>
      <c r="AA41" s="634">
        <f t="shared" si="82"/>
        <v>0</v>
      </c>
      <c r="AB41" s="634">
        <f t="shared" si="83"/>
        <v>0</v>
      </c>
      <c r="AC41" s="634">
        <f t="shared" si="84"/>
        <v>0</v>
      </c>
      <c r="AD41" s="634">
        <f t="shared" si="85"/>
        <v>0</v>
      </c>
      <c r="AE41" s="634">
        <f t="shared" si="86"/>
        <v>0</v>
      </c>
      <c r="AF41" s="635">
        <f t="shared" si="87"/>
        <v>0</v>
      </c>
      <c r="AG41" s="635">
        <f t="shared" si="88"/>
        <v>0</v>
      </c>
      <c r="AH41" s="635">
        <f t="shared" si="89"/>
        <v>0</v>
      </c>
      <c r="AI41" s="635">
        <f t="shared" si="90"/>
        <v>0</v>
      </c>
      <c r="AJ41" s="635">
        <f t="shared" si="91"/>
        <v>0</v>
      </c>
      <c r="AK41" s="633">
        <f t="shared" si="92"/>
        <v>0</v>
      </c>
      <c r="AL41" s="633">
        <v>0</v>
      </c>
      <c r="AM41" s="634">
        <v>0</v>
      </c>
      <c r="AN41" s="633">
        <f t="shared" si="93"/>
        <v>0</v>
      </c>
      <c r="AO41" s="634">
        <f t="shared" si="56"/>
        <v>0</v>
      </c>
      <c r="AP41" s="633">
        <f t="shared" si="47"/>
        <v>0</v>
      </c>
      <c r="AQ41" s="633">
        <f t="shared" si="57"/>
        <v>0</v>
      </c>
      <c r="AR41" s="633">
        <f t="shared" si="58"/>
        <v>0</v>
      </c>
      <c r="AS41" s="633">
        <f t="shared" si="48"/>
        <v>0</v>
      </c>
      <c r="AT41" s="635">
        <f t="shared" si="59"/>
        <v>0</v>
      </c>
      <c r="AU41" s="635">
        <f t="shared" si="60"/>
        <v>0</v>
      </c>
      <c r="AV41" s="633"/>
      <c r="AW41" s="633"/>
      <c r="AX41" s="635">
        <f t="shared" si="94"/>
        <v>0</v>
      </c>
      <c r="AY41" s="635">
        <f t="shared" si="61"/>
        <v>0</v>
      </c>
      <c r="AZ41" s="635">
        <f t="shared" si="62"/>
        <v>0</v>
      </c>
      <c r="BA41" s="635">
        <f t="shared" si="63"/>
        <v>0</v>
      </c>
      <c r="BB41" s="635">
        <f t="shared" si="64"/>
        <v>0</v>
      </c>
      <c r="BC41" s="633">
        <f t="shared" si="95"/>
        <v>0</v>
      </c>
      <c r="BD41" s="633">
        <f t="shared" si="65"/>
        <v>0</v>
      </c>
      <c r="BE41" s="634">
        <v>0</v>
      </c>
      <c r="BF41" s="633">
        <f t="shared" si="96"/>
        <v>0</v>
      </c>
      <c r="BG41" s="634">
        <f t="shared" si="66"/>
        <v>0</v>
      </c>
      <c r="BH41" s="633">
        <f t="shared" si="49"/>
        <v>0</v>
      </c>
      <c r="BI41" s="633">
        <f t="shared" si="67"/>
        <v>0</v>
      </c>
      <c r="BJ41" s="633">
        <f t="shared" si="68"/>
        <v>0</v>
      </c>
      <c r="BK41" s="633">
        <f t="shared" si="69"/>
        <v>0</v>
      </c>
      <c r="BL41" s="635">
        <f t="shared" si="97"/>
        <v>0</v>
      </c>
      <c r="BM41" s="635">
        <f t="shared" si="98"/>
        <v>0</v>
      </c>
      <c r="BN41" s="633"/>
      <c r="BO41" s="633"/>
      <c r="BP41" s="635">
        <f t="shared" si="99"/>
        <v>0</v>
      </c>
      <c r="BQ41" s="619">
        <f t="shared" si="70"/>
        <v>0</v>
      </c>
      <c r="BR41" s="619">
        <f t="shared" si="71"/>
        <v>1</v>
      </c>
      <c r="BS41" s="619">
        <f t="shared" si="72"/>
        <v>0</v>
      </c>
      <c r="BT41" s="619">
        <f t="shared" si="73"/>
        <v>0</v>
      </c>
      <c r="BU41" s="619">
        <f t="shared" si="50"/>
        <v>0</v>
      </c>
      <c r="BV41" s="619">
        <f t="shared" si="100"/>
        <v>1</v>
      </c>
      <c r="BW41" s="603">
        <f t="shared" si="74"/>
        <v>0</v>
      </c>
      <c r="BX41" s="636">
        <f t="shared" si="101"/>
        <v>0</v>
      </c>
      <c r="BY41" s="603">
        <f t="shared" si="52"/>
        <v>0</v>
      </c>
      <c r="BZ41" s="603">
        <f t="shared" si="53"/>
        <v>0</v>
      </c>
      <c r="CA41" s="589">
        <f t="shared" si="75"/>
        <v>1</v>
      </c>
      <c r="CB41" s="1097"/>
      <c r="CC41" s="589"/>
      <c r="CD41" s="589"/>
      <c r="CE41" s="589"/>
      <c r="CF41" s="589"/>
      <c r="CG41" s="589"/>
      <c r="CH41" s="589"/>
      <c r="CI41" s="589"/>
      <c r="CJ41" s="589"/>
      <c r="CK41" s="589"/>
      <c r="CL41" s="589"/>
      <c r="CM41" s="589"/>
      <c r="CN41" s="589"/>
      <c r="CO41" s="589"/>
      <c r="CP41" s="589"/>
      <c r="CQ41" s="589"/>
      <c r="CR41" s="589"/>
      <c r="CS41" s="589"/>
      <c r="CT41" s="589"/>
      <c r="CU41" s="589"/>
      <c r="CV41" s="589"/>
      <c r="CW41" s="589"/>
      <c r="CX41" s="589"/>
      <c r="CY41" s="589"/>
      <c r="DA41" s="589"/>
    </row>
    <row r="42" spans="1:105" s="620" customFormat="1" ht="19.149999999999999" customHeight="1">
      <c r="A42" s="620" t="str">
        <f t="shared" si="102"/>
        <v/>
      </c>
      <c r="B42" s="624">
        <v>2202</v>
      </c>
      <c r="C42" s="624">
        <v>16</v>
      </c>
      <c r="D42" s="644" t="str">
        <f>IF(ISNA(VLOOKUP(C42,Master!AQ$60:BC$285,3,FALSE)),"",VLOOKUP(C42,Master!AQ$60:BC$285,3,FALSE))</f>
        <v>पद रिक्त</v>
      </c>
      <c r="E42" s="625" t="str">
        <f>IF(ISNA(VLOOKUP(C42,Master!AQ$60:BC$285,7,FALSE)),"",VLOOKUP(C42,Master!AQ$60:BC$285,7,FALSE))</f>
        <v>-</v>
      </c>
      <c r="F42" s="626">
        <f>IF(ISNA(VLOOKUP(C42,Master!AQ$60:BC$285,8,FALSE)),"",VLOOKUP(C42,Master!AQ$60:BC$285,8,FALSE))</f>
        <v>0</v>
      </c>
      <c r="G42" s="627" t="str">
        <f>IF(ISNA(VLOOKUP(C42,Master!AQ$60:BC$285,4,FALSE)),"",VLOOKUP(C42,Master!AQ$60:BC$285,4,FALSE))</f>
        <v>TEACHER-III</v>
      </c>
      <c r="H42" s="628" t="str">
        <f>IF(ISNA(VLOOKUP(C42,Master!AQ$60:BC$285,5,FALSE)),"",VLOOKUP(C42,Master!AQ$60:BC$285,5,FALSE))</f>
        <v>L-10</v>
      </c>
      <c r="I42" s="629">
        <f>IF(ISNA(VLOOKUP(C42,Master!AQ$60:BC$285,6,FALSE)),"",VLOOKUP(C42,Master!AQ$60:BC$285,6,FALSE))</f>
        <v>0</v>
      </c>
      <c r="J42" s="624">
        <f t="shared" si="76"/>
        <v>0</v>
      </c>
      <c r="K42" s="625" t="str">
        <f t="shared" ca="1" si="77"/>
        <v/>
      </c>
      <c r="L42" s="624">
        <f t="shared" si="78"/>
        <v>0</v>
      </c>
      <c r="M42" s="624">
        <f t="shared" si="79"/>
        <v>0</v>
      </c>
      <c r="N42" s="624">
        <f t="shared" si="80"/>
        <v>0</v>
      </c>
      <c r="O42" s="630" t="str">
        <f>IF(ISNA(VLOOKUP(C42,Master!AQ$60:BC$285,12,FALSE)),"",VLOOKUP(C42,Master!AQ$60:BC$285,12,FALSE))</f>
        <v>NON GAZETTED - REGULAR</v>
      </c>
      <c r="P42" s="631"/>
      <c r="Q42" s="631"/>
      <c r="R42" s="631"/>
      <c r="S42" s="631">
        <f t="shared" si="55"/>
        <v>6774</v>
      </c>
      <c r="T42" s="591">
        <f t="shared" si="103"/>
        <v>1</v>
      </c>
      <c r="U42" s="622">
        <f>IF(ISNA(VLOOKUP(C42,Master!AQ$60:BC$285,10,FALSE)),"",VLOOKUP(C42,Master!AQ$60:BC$285,10,FALSE))</f>
        <v>0</v>
      </c>
      <c r="V42" s="632"/>
      <c r="W42" s="632"/>
      <c r="X42" s="633">
        <f>IF(ISNA(VLOOKUP(C42,Master!AQ$60:BC$285,11,FALSE)),"",VLOOKUP(C42,Master!AQ$60:BC$285,11,FALSE))</f>
        <v>0</v>
      </c>
      <c r="Y42" s="633">
        <f>IF(ISNA(VLOOKUP(C42,Master!AQ$60:BC$285,9,FALSE)),"",VLOOKUP(C42,Master!AQ$60:BC$285,9,FALSE))</f>
        <v>0</v>
      </c>
      <c r="Z42" s="634">
        <f t="shared" si="81"/>
        <v>0</v>
      </c>
      <c r="AA42" s="634">
        <f t="shared" si="82"/>
        <v>0</v>
      </c>
      <c r="AB42" s="634">
        <f t="shared" si="83"/>
        <v>0</v>
      </c>
      <c r="AC42" s="634">
        <f t="shared" si="84"/>
        <v>0</v>
      </c>
      <c r="AD42" s="634">
        <f t="shared" si="85"/>
        <v>0</v>
      </c>
      <c r="AE42" s="634">
        <f t="shared" si="86"/>
        <v>0</v>
      </c>
      <c r="AF42" s="635">
        <f t="shared" si="87"/>
        <v>0</v>
      </c>
      <c r="AG42" s="635">
        <f t="shared" si="88"/>
        <v>0</v>
      </c>
      <c r="AH42" s="635">
        <f t="shared" si="89"/>
        <v>0</v>
      </c>
      <c r="AI42" s="635">
        <f t="shared" si="90"/>
        <v>0</v>
      </c>
      <c r="AJ42" s="635">
        <f t="shared" si="91"/>
        <v>0</v>
      </c>
      <c r="AK42" s="633">
        <f t="shared" si="92"/>
        <v>0</v>
      </c>
      <c r="AL42" s="633">
        <v>0</v>
      </c>
      <c r="AM42" s="634">
        <v>0</v>
      </c>
      <c r="AN42" s="633">
        <f t="shared" si="93"/>
        <v>0</v>
      </c>
      <c r="AO42" s="634">
        <f t="shared" si="56"/>
        <v>0</v>
      </c>
      <c r="AP42" s="633">
        <f t="shared" si="47"/>
        <v>0</v>
      </c>
      <c r="AQ42" s="633">
        <f t="shared" si="57"/>
        <v>0</v>
      </c>
      <c r="AR42" s="633">
        <f t="shared" si="58"/>
        <v>0</v>
      </c>
      <c r="AS42" s="633">
        <f t="shared" si="48"/>
        <v>0</v>
      </c>
      <c r="AT42" s="635">
        <f t="shared" si="59"/>
        <v>0</v>
      </c>
      <c r="AU42" s="635">
        <f t="shared" si="60"/>
        <v>0</v>
      </c>
      <c r="AV42" s="633"/>
      <c r="AW42" s="633"/>
      <c r="AX42" s="635">
        <f t="shared" si="94"/>
        <v>0</v>
      </c>
      <c r="AY42" s="635">
        <f t="shared" si="61"/>
        <v>0</v>
      </c>
      <c r="AZ42" s="635">
        <f t="shared" si="62"/>
        <v>0</v>
      </c>
      <c r="BA42" s="635">
        <f t="shared" si="63"/>
        <v>0</v>
      </c>
      <c r="BB42" s="635">
        <f t="shared" si="64"/>
        <v>0</v>
      </c>
      <c r="BC42" s="633">
        <f t="shared" si="95"/>
        <v>0</v>
      </c>
      <c r="BD42" s="633">
        <f t="shared" si="65"/>
        <v>0</v>
      </c>
      <c r="BE42" s="634">
        <v>0</v>
      </c>
      <c r="BF42" s="633">
        <f t="shared" si="96"/>
        <v>0</v>
      </c>
      <c r="BG42" s="634">
        <f t="shared" si="66"/>
        <v>0</v>
      </c>
      <c r="BH42" s="633">
        <f t="shared" si="49"/>
        <v>0</v>
      </c>
      <c r="BI42" s="633">
        <f t="shared" si="67"/>
        <v>0</v>
      </c>
      <c r="BJ42" s="633">
        <f t="shared" si="68"/>
        <v>0</v>
      </c>
      <c r="BK42" s="633">
        <f t="shared" si="69"/>
        <v>0</v>
      </c>
      <c r="BL42" s="635">
        <f t="shared" si="97"/>
        <v>0</v>
      </c>
      <c r="BM42" s="635">
        <f t="shared" si="98"/>
        <v>0</v>
      </c>
      <c r="BN42" s="633"/>
      <c r="BO42" s="633"/>
      <c r="BP42" s="635">
        <f t="shared" si="99"/>
        <v>0</v>
      </c>
      <c r="BQ42" s="619">
        <f t="shared" si="70"/>
        <v>0</v>
      </c>
      <c r="BR42" s="619">
        <f t="shared" si="71"/>
        <v>1</v>
      </c>
      <c r="BS42" s="619">
        <f t="shared" si="72"/>
        <v>0</v>
      </c>
      <c r="BT42" s="619">
        <f t="shared" si="73"/>
        <v>0</v>
      </c>
      <c r="BU42" s="619">
        <f t="shared" si="50"/>
        <v>0</v>
      </c>
      <c r="BV42" s="619">
        <f t="shared" si="100"/>
        <v>1</v>
      </c>
      <c r="BW42" s="603">
        <f t="shared" si="74"/>
        <v>0</v>
      </c>
      <c r="BX42" s="636">
        <f t="shared" si="101"/>
        <v>0</v>
      </c>
      <c r="BY42" s="603">
        <f t="shared" si="52"/>
        <v>0</v>
      </c>
      <c r="BZ42" s="603">
        <f t="shared" si="53"/>
        <v>0</v>
      </c>
      <c r="CA42" s="589">
        <f t="shared" si="75"/>
        <v>1</v>
      </c>
      <c r="CB42" s="1097"/>
      <c r="CC42" s="589"/>
      <c r="CD42" s="589"/>
      <c r="CE42" s="589"/>
      <c r="CF42" s="589"/>
      <c r="CG42" s="589"/>
      <c r="CH42" s="589"/>
      <c r="CI42" s="589"/>
      <c r="CJ42" s="589"/>
      <c r="CK42" s="589"/>
      <c r="CL42" s="589"/>
      <c r="CM42" s="589"/>
      <c r="CN42" s="589"/>
      <c r="CO42" s="589"/>
      <c r="CP42" s="589"/>
      <c r="CQ42" s="589"/>
      <c r="CR42" s="589"/>
      <c r="CS42" s="589"/>
      <c r="CT42" s="589"/>
      <c r="CU42" s="589"/>
      <c r="CV42" s="589"/>
      <c r="CW42" s="589"/>
      <c r="CX42" s="589"/>
      <c r="CY42" s="589"/>
      <c r="DA42" s="589"/>
    </row>
    <row r="43" spans="1:105" s="620" customFormat="1" ht="19.149999999999999" customHeight="1">
      <c r="A43" s="620" t="str">
        <f t="shared" si="102"/>
        <v/>
      </c>
      <c r="B43" s="624">
        <v>2202</v>
      </c>
      <c r="C43" s="624">
        <v>17</v>
      </c>
      <c r="D43" s="644" t="str">
        <f>IF(ISNA(VLOOKUP(C43,Master!AQ$60:BC$285,3,FALSE)),"",VLOOKUP(C43,Master!AQ$60:BC$285,3,FALSE))</f>
        <v>पद रिक्त</v>
      </c>
      <c r="E43" s="625" t="str">
        <f>IF(ISNA(VLOOKUP(C43,Master!AQ$60:BC$285,7,FALSE)),"",VLOOKUP(C43,Master!AQ$60:BC$285,7,FALSE))</f>
        <v>-</v>
      </c>
      <c r="F43" s="626">
        <f>IF(ISNA(VLOOKUP(C43,Master!AQ$60:BC$285,8,FALSE)),"",VLOOKUP(C43,Master!AQ$60:BC$285,8,FALSE))</f>
        <v>0</v>
      </c>
      <c r="G43" s="627" t="str">
        <f>IF(ISNA(VLOOKUP(C43,Master!AQ$60:BC$285,4,FALSE)),"",VLOOKUP(C43,Master!AQ$60:BC$285,4,FALSE))</f>
        <v>PTI  III</v>
      </c>
      <c r="H43" s="628" t="str">
        <f>IF(ISNA(VLOOKUP(C43,Master!AQ$60:BC$285,5,FALSE)),"",VLOOKUP(C43,Master!AQ$60:BC$285,5,FALSE))</f>
        <v>L-10</v>
      </c>
      <c r="I43" s="629">
        <f>IF(ISNA(VLOOKUP(C43,Master!AQ$60:BC$285,6,FALSE)),"",VLOOKUP(C43,Master!AQ$60:BC$285,6,FALSE))</f>
        <v>0</v>
      </c>
      <c r="J43" s="624">
        <f t="shared" si="76"/>
        <v>0</v>
      </c>
      <c r="K43" s="625" t="str">
        <f t="shared" ca="1" si="77"/>
        <v/>
      </c>
      <c r="L43" s="624">
        <f t="shared" si="78"/>
        <v>0</v>
      </c>
      <c r="M43" s="624">
        <f t="shared" si="79"/>
        <v>0</v>
      </c>
      <c r="N43" s="624">
        <f t="shared" si="80"/>
        <v>0</v>
      </c>
      <c r="O43" s="630" t="str">
        <f>IF(ISNA(VLOOKUP(C43,Master!AQ$60:BC$285,12,FALSE)),"",VLOOKUP(C43,Master!AQ$60:BC$285,12,FALSE))</f>
        <v>NON GAZETTED - REGULAR</v>
      </c>
      <c r="P43" s="631"/>
      <c r="Q43" s="631"/>
      <c r="R43" s="631"/>
      <c r="S43" s="631">
        <f t="shared" si="55"/>
        <v>6774</v>
      </c>
      <c r="T43" s="591">
        <f t="shared" si="103"/>
        <v>1</v>
      </c>
      <c r="U43" s="622">
        <f>IF(ISNA(VLOOKUP(C43,Master!AQ$60:BC$285,10,FALSE)),"",VLOOKUP(C43,Master!AQ$60:BC$285,10,FALSE))</f>
        <v>0</v>
      </c>
      <c r="V43" s="632"/>
      <c r="W43" s="632"/>
      <c r="X43" s="633">
        <f>IF(ISNA(VLOOKUP(C43,Master!AQ$60:BC$285,11,FALSE)),"",VLOOKUP(C43,Master!AQ$60:BC$285,11,FALSE))</f>
        <v>0</v>
      </c>
      <c r="Y43" s="633">
        <f>IF(ISNA(VLOOKUP(C43,Master!AQ$60:BC$285,9,FALSE)),"",VLOOKUP(C43,Master!AQ$60:BC$285,9,FALSE))</f>
        <v>0</v>
      </c>
      <c r="Z43" s="634">
        <f t="shared" si="81"/>
        <v>0</v>
      </c>
      <c r="AA43" s="634">
        <f t="shared" si="82"/>
        <v>0</v>
      </c>
      <c r="AB43" s="634">
        <f t="shared" si="83"/>
        <v>0</v>
      </c>
      <c r="AC43" s="634">
        <f t="shared" si="84"/>
        <v>0</v>
      </c>
      <c r="AD43" s="634">
        <f t="shared" si="85"/>
        <v>0</v>
      </c>
      <c r="AE43" s="634">
        <f t="shared" si="86"/>
        <v>0</v>
      </c>
      <c r="AF43" s="635">
        <f t="shared" si="87"/>
        <v>0</v>
      </c>
      <c r="AG43" s="635">
        <f t="shared" si="88"/>
        <v>0</v>
      </c>
      <c r="AH43" s="635">
        <f t="shared" si="89"/>
        <v>0</v>
      </c>
      <c r="AI43" s="635">
        <f t="shared" si="90"/>
        <v>0</v>
      </c>
      <c r="AJ43" s="635">
        <f t="shared" si="91"/>
        <v>0</v>
      </c>
      <c r="AK43" s="633">
        <f t="shared" si="92"/>
        <v>0</v>
      </c>
      <c r="AL43" s="633">
        <v>0</v>
      </c>
      <c r="AM43" s="634">
        <v>0</v>
      </c>
      <c r="AN43" s="633">
        <f t="shared" si="93"/>
        <v>0</v>
      </c>
      <c r="AO43" s="634">
        <f t="shared" si="56"/>
        <v>0</v>
      </c>
      <c r="AP43" s="633">
        <f t="shared" si="47"/>
        <v>0</v>
      </c>
      <c r="AQ43" s="633">
        <f t="shared" si="57"/>
        <v>0</v>
      </c>
      <c r="AR43" s="633">
        <f t="shared" si="58"/>
        <v>0</v>
      </c>
      <c r="AS43" s="633">
        <f t="shared" si="48"/>
        <v>0</v>
      </c>
      <c r="AT43" s="635">
        <f t="shared" si="59"/>
        <v>0</v>
      </c>
      <c r="AU43" s="635">
        <f t="shared" si="60"/>
        <v>0</v>
      </c>
      <c r="AV43" s="633"/>
      <c r="AW43" s="633"/>
      <c r="AX43" s="635">
        <f t="shared" si="94"/>
        <v>0</v>
      </c>
      <c r="AY43" s="635">
        <f t="shared" si="61"/>
        <v>0</v>
      </c>
      <c r="AZ43" s="635">
        <f t="shared" si="62"/>
        <v>0</v>
      </c>
      <c r="BA43" s="635">
        <f t="shared" si="63"/>
        <v>0</v>
      </c>
      <c r="BB43" s="635">
        <f t="shared" si="64"/>
        <v>0</v>
      </c>
      <c r="BC43" s="633">
        <f t="shared" si="95"/>
        <v>0</v>
      </c>
      <c r="BD43" s="633">
        <f t="shared" si="65"/>
        <v>0</v>
      </c>
      <c r="BE43" s="634">
        <v>0</v>
      </c>
      <c r="BF43" s="633">
        <f t="shared" si="96"/>
        <v>0</v>
      </c>
      <c r="BG43" s="634">
        <f t="shared" si="66"/>
        <v>0</v>
      </c>
      <c r="BH43" s="633">
        <f t="shared" si="49"/>
        <v>0</v>
      </c>
      <c r="BI43" s="633">
        <f t="shared" si="67"/>
        <v>0</v>
      </c>
      <c r="BJ43" s="633">
        <f t="shared" si="68"/>
        <v>0</v>
      </c>
      <c r="BK43" s="633">
        <f t="shared" si="69"/>
        <v>0</v>
      </c>
      <c r="BL43" s="635">
        <f t="shared" si="97"/>
        <v>0</v>
      </c>
      <c r="BM43" s="635">
        <f t="shared" si="98"/>
        <v>0</v>
      </c>
      <c r="BN43" s="633"/>
      <c r="BO43" s="633"/>
      <c r="BP43" s="635">
        <f t="shared" si="99"/>
        <v>0</v>
      </c>
      <c r="BQ43" s="619">
        <f t="shared" si="70"/>
        <v>0</v>
      </c>
      <c r="BR43" s="619">
        <f t="shared" si="71"/>
        <v>1</v>
      </c>
      <c r="BS43" s="619">
        <f t="shared" si="72"/>
        <v>0</v>
      </c>
      <c r="BT43" s="619">
        <f t="shared" si="73"/>
        <v>0</v>
      </c>
      <c r="BU43" s="619">
        <f t="shared" si="50"/>
        <v>0</v>
      </c>
      <c r="BV43" s="619">
        <f t="shared" si="100"/>
        <v>1</v>
      </c>
      <c r="BW43" s="603">
        <f t="shared" si="74"/>
        <v>0</v>
      </c>
      <c r="BX43" s="636">
        <f t="shared" si="101"/>
        <v>0</v>
      </c>
      <c r="BY43" s="603">
        <f t="shared" si="52"/>
        <v>0</v>
      </c>
      <c r="BZ43" s="603">
        <f t="shared" si="53"/>
        <v>0</v>
      </c>
      <c r="CA43" s="589">
        <f t="shared" si="75"/>
        <v>1</v>
      </c>
      <c r="CB43" s="1097"/>
      <c r="CC43" s="589"/>
      <c r="CD43" s="589"/>
      <c r="CE43" s="589"/>
      <c r="CF43" s="589"/>
      <c r="CG43" s="589"/>
      <c r="CH43" s="589"/>
      <c r="CI43" s="589"/>
      <c r="CJ43" s="589"/>
      <c r="CK43" s="589"/>
      <c r="CL43" s="589"/>
      <c r="CM43" s="589"/>
      <c r="CN43" s="589"/>
      <c r="CO43" s="589"/>
      <c r="CP43" s="589"/>
      <c r="CQ43" s="589"/>
      <c r="CR43" s="589"/>
      <c r="CS43" s="589"/>
      <c r="CT43" s="589"/>
      <c r="CU43" s="589"/>
      <c r="CV43" s="589"/>
      <c r="CW43" s="589"/>
      <c r="CX43" s="589"/>
      <c r="CY43" s="589"/>
      <c r="DA43" s="589"/>
    </row>
    <row r="44" spans="1:105" s="620" customFormat="1" ht="19.149999999999999" customHeight="1">
      <c r="A44" s="620" t="str">
        <f t="shared" si="102"/>
        <v/>
      </c>
      <c r="B44" s="624">
        <v>2202</v>
      </c>
      <c r="C44" s="624">
        <v>18</v>
      </c>
      <c r="D44" s="644" t="str">
        <f>IF(ISNA(VLOOKUP(C44,Master!AQ$60:BC$285,3,FALSE)),"",VLOOKUP(C44,Master!AQ$60:BC$285,3,FALSE))</f>
        <v>पद रिक्त</v>
      </c>
      <c r="E44" s="625" t="str">
        <f>IF(ISNA(VLOOKUP(C44,Master!AQ$60:BC$285,7,FALSE)),"",VLOOKUP(C44,Master!AQ$60:BC$285,7,FALSE))</f>
        <v>-</v>
      </c>
      <c r="F44" s="626">
        <f>IF(ISNA(VLOOKUP(C44,Master!AQ$60:BC$285,8,FALSE)),"",VLOOKUP(C44,Master!AQ$60:BC$285,8,FALSE))</f>
        <v>0</v>
      </c>
      <c r="G44" s="627" t="str">
        <f>IF(ISNA(VLOOKUP(C44,Master!AQ$60:BC$285,4,FALSE)),"",VLOOKUP(C44,Master!AQ$60:BC$285,4,FALSE))</f>
        <v>TEACHER-III</v>
      </c>
      <c r="H44" s="628" t="str">
        <f>IF(ISNA(VLOOKUP(C44,Master!AQ$60:BC$285,5,FALSE)),"",VLOOKUP(C44,Master!AQ$60:BC$285,5,FALSE))</f>
        <v>L-10</v>
      </c>
      <c r="I44" s="629">
        <f>IF(ISNA(VLOOKUP(C44,Master!AQ$60:BC$285,6,FALSE)),"",VLOOKUP(C44,Master!AQ$60:BC$285,6,FALSE))</f>
        <v>0</v>
      </c>
      <c r="J44" s="624">
        <f t="shared" si="76"/>
        <v>0</v>
      </c>
      <c r="K44" s="625" t="str">
        <f t="shared" ca="1" si="77"/>
        <v/>
      </c>
      <c r="L44" s="624">
        <f t="shared" si="78"/>
        <v>0</v>
      </c>
      <c r="M44" s="624">
        <f t="shared" si="79"/>
        <v>0</v>
      </c>
      <c r="N44" s="624">
        <f t="shared" si="80"/>
        <v>0</v>
      </c>
      <c r="O44" s="630" t="str">
        <f>IF(ISNA(VLOOKUP(C44,Master!AQ$60:BC$285,12,FALSE)),"",VLOOKUP(C44,Master!AQ$60:BC$285,12,FALSE))</f>
        <v>NON GAZETTED - REGULAR</v>
      </c>
      <c r="P44" s="631"/>
      <c r="Q44" s="631"/>
      <c r="R44" s="631"/>
      <c r="S44" s="631">
        <f t="shared" si="55"/>
        <v>6774</v>
      </c>
      <c r="T44" s="591">
        <f t="shared" si="103"/>
        <v>1</v>
      </c>
      <c r="U44" s="622">
        <f>IF(ISNA(VLOOKUP(C44,Master!AQ$60:BC$285,10,FALSE)),"",VLOOKUP(C44,Master!AQ$60:BC$285,10,FALSE))</f>
        <v>0</v>
      </c>
      <c r="V44" s="632"/>
      <c r="W44" s="632"/>
      <c r="X44" s="633">
        <f>IF(ISNA(VLOOKUP(C44,Master!AQ$60:BC$285,11,FALSE)),"",VLOOKUP(C44,Master!AQ$60:BC$285,11,FALSE))</f>
        <v>0</v>
      </c>
      <c r="Y44" s="633">
        <f>IF(ISNA(VLOOKUP(C44,Master!AQ$60:BC$285,9,FALSE)),"",VLOOKUP(C44,Master!AQ$60:BC$285,9,FALSE))</f>
        <v>0</v>
      </c>
      <c r="Z44" s="634">
        <f t="shared" si="81"/>
        <v>0</v>
      </c>
      <c r="AA44" s="634">
        <f t="shared" si="82"/>
        <v>0</v>
      </c>
      <c r="AB44" s="634">
        <f t="shared" si="83"/>
        <v>0</v>
      </c>
      <c r="AC44" s="634">
        <f t="shared" si="84"/>
        <v>0</v>
      </c>
      <c r="AD44" s="634">
        <f t="shared" si="85"/>
        <v>0</v>
      </c>
      <c r="AE44" s="634">
        <f t="shared" si="86"/>
        <v>0</v>
      </c>
      <c r="AF44" s="635">
        <f t="shared" si="87"/>
        <v>0</v>
      </c>
      <c r="AG44" s="635">
        <f t="shared" si="88"/>
        <v>0</v>
      </c>
      <c r="AH44" s="635">
        <f t="shared" si="89"/>
        <v>0</v>
      </c>
      <c r="AI44" s="635">
        <f t="shared" si="90"/>
        <v>0</v>
      </c>
      <c r="AJ44" s="635">
        <f t="shared" si="91"/>
        <v>0</v>
      </c>
      <c r="AK44" s="633">
        <f t="shared" si="92"/>
        <v>0</v>
      </c>
      <c r="AL44" s="633">
        <v>0</v>
      </c>
      <c r="AM44" s="634">
        <v>0</v>
      </c>
      <c r="AN44" s="633">
        <f t="shared" si="93"/>
        <v>0</v>
      </c>
      <c r="AO44" s="634">
        <f t="shared" si="56"/>
        <v>0</v>
      </c>
      <c r="AP44" s="633">
        <f t="shared" si="47"/>
        <v>0</v>
      </c>
      <c r="AQ44" s="633">
        <f t="shared" si="57"/>
        <v>0</v>
      </c>
      <c r="AR44" s="633">
        <f t="shared" si="58"/>
        <v>0</v>
      </c>
      <c r="AS44" s="633">
        <f t="shared" si="48"/>
        <v>0</v>
      </c>
      <c r="AT44" s="635">
        <f t="shared" si="59"/>
        <v>0</v>
      </c>
      <c r="AU44" s="635">
        <f t="shared" si="60"/>
        <v>0</v>
      </c>
      <c r="AV44" s="633"/>
      <c r="AW44" s="633"/>
      <c r="AX44" s="635">
        <f t="shared" si="94"/>
        <v>0</v>
      </c>
      <c r="AY44" s="635">
        <f t="shared" si="61"/>
        <v>0</v>
      </c>
      <c r="AZ44" s="635">
        <f t="shared" si="62"/>
        <v>0</v>
      </c>
      <c r="BA44" s="635">
        <f t="shared" si="63"/>
        <v>0</v>
      </c>
      <c r="BB44" s="635">
        <f t="shared" si="64"/>
        <v>0</v>
      </c>
      <c r="BC44" s="633">
        <f t="shared" si="95"/>
        <v>0</v>
      </c>
      <c r="BD44" s="633">
        <f t="shared" si="65"/>
        <v>0</v>
      </c>
      <c r="BE44" s="634">
        <v>0</v>
      </c>
      <c r="BF44" s="633">
        <f t="shared" si="96"/>
        <v>0</v>
      </c>
      <c r="BG44" s="634">
        <f t="shared" si="66"/>
        <v>0</v>
      </c>
      <c r="BH44" s="633">
        <f t="shared" si="49"/>
        <v>0</v>
      </c>
      <c r="BI44" s="633">
        <f t="shared" si="67"/>
        <v>0</v>
      </c>
      <c r="BJ44" s="633">
        <f t="shared" si="68"/>
        <v>0</v>
      </c>
      <c r="BK44" s="633">
        <f t="shared" si="69"/>
        <v>0</v>
      </c>
      <c r="BL44" s="635">
        <f t="shared" si="97"/>
        <v>0</v>
      </c>
      <c r="BM44" s="635">
        <f t="shared" si="98"/>
        <v>0</v>
      </c>
      <c r="BN44" s="633"/>
      <c r="BO44" s="633"/>
      <c r="BP44" s="635">
        <f t="shared" si="99"/>
        <v>0</v>
      </c>
      <c r="BQ44" s="619">
        <f t="shared" si="70"/>
        <v>0</v>
      </c>
      <c r="BR44" s="619">
        <f t="shared" si="71"/>
        <v>1</v>
      </c>
      <c r="BS44" s="619">
        <f t="shared" si="72"/>
        <v>0</v>
      </c>
      <c r="BT44" s="619">
        <f t="shared" si="73"/>
        <v>0</v>
      </c>
      <c r="BU44" s="619">
        <f t="shared" si="50"/>
        <v>0</v>
      </c>
      <c r="BV44" s="619">
        <f t="shared" si="100"/>
        <v>1</v>
      </c>
      <c r="BW44" s="603">
        <f t="shared" si="74"/>
        <v>0</v>
      </c>
      <c r="BX44" s="636">
        <f t="shared" si="101"/>
        <v>0</v>
      </c>
      <c r="BY44" s="603">
        <f t="shared" si="52"/>
        <v>0</v>
      </c>
      <c r="BZ44" s="603">
        <f t="shared" si="53"/>
        <v>0</v>
      </c>
      <c r="CA44" s="589">
        <f t="shared" si="75"/>
        <v>1</v>
      </c>
      <c r="CB44" s="1097"/>
      <c r="CC44" s="589"/>
      <c r="CD44" s="589"/>
      <c r="CE44" s="589"/>
      <c r="CF44" s="589"/>
      <c r="CG44" s="589"/>
      <c r="CH44" s="589"/>
      <c r="CI44" s="589"/>
      <c r="CJ44" s="589"/>
      <c r="CK44" s="589"/>
      <c r="CL44" s="589"/>
      <c r="CM44" s="589"/>
      <c r="CN44" s="589"/>
      <c r="CO44" s="589"/>
      <c r="CP44" s="589"/>
      <c r="CQ44" s="589"/>
      <c r="CR44" s="589"/>
      <c r="CS44" s="589"/>
      <c r="CT44" s="589"/>
      <c r="CU44" s="589"/>
      <c r="CV44" s="589"/>
      <c r="CW44" s="589"/>
      <c r="CX44" s="589"/>
      <c r="CY44" s="589"/>
      <c r="DA44" s="589"/>
    </row>
    <row r="45" spans="1:105" s="620" customFormat="1" ht="19.149999999999999" customHeight="1">
      <c r="A45" s="620" t="str">
        <f t="shared" si="102"/>
        <v/>
      </c>
      <c r="B45" s="624">
        <v>2202</v>
      </c>
      <c r="C45" s="624">
        <v>19</v>
      </c>
      <c r="D45" s="644" t="str">
        <f>IF(ISNA(VLOOKUP(C45,Master!AQ$60:BC$285,3,FALSE)),"",VLOOKUP(C45,Master!AQ$60:BC$285,3,FALSE))</f>
        <v/>
      </c>
      <c r="E45" s="625" t="str">
        <f>IF(ISNA(VLOOKUP(C45,Master!AQ$60:BC$285,7,FALSE)),"",VLOOKUP(C45,Master!AQ$60:BC$285,7,FALSE))</f>
        <v/>
      </c>
      <c r="F45" s="626" t="str">
        <f>IF(ISNA(VLOOKUP(C45,Master!AQ$60:BC$285,8,FALSE)),"",VLOOKUP(C45,Master!AQ$60:BC$285,8,FALSE))</f>
        <v/>
      </c>
      <c r="G45" s="627" t="str">
        <f>IF(ISNA(VLOOKUP(C45,Master!AQ$60:BC$285,4,FALSE)),"",VLOOKUP(C45,Master!AQ$60:BC$285,4,FALSE))</f>
        <v/>
      </c>
      <c r="H45" s="628" t="str">
        <f>IF(ISNA(VLOOKUP(C45,Master!AQ$60:BC$285,5,FALSE)),"",VLOOKUP(C45,Master!AQ$60:BC$285,5,FALSE))</f>
        <v/>
      </c>
      <c r="I45" s="629" t="str">
        <f>IF(ISNA(VLOOKUP(C45,Master!AQ$60:BC$285,6,FALSE)),"",VLOOKUP(C45,Master!AQ$60:BC$285,6,FALSE))</f>
        <v/>
      </c>
      <c r="J45" s="624" t="str">
        <f t="shared" si="76"/>
        <v/>
      </c>
      <c r="K45" s="625" t="str">
        <f t="shared" ca="1" si="77"/>
        <v/>
      </c>
      <c r="L45" s="624" t="str">
        <f t="shared" si="78"/>
        <v/>
      </c>
      <c r="M45" s="624" t="str">
        <f t="shared" si="79"/>
        <v/>
      </c>
      <c r="N45" s="624" t="str">
        <f t="shared" si="80"/>
        <v/>
      </c>
      <c r="O45" s="630" t="str">
        <f>IF(ISNA(VLOOKUP(C45,Master!AQ$60:BC$285,12,FALSE)),"",VLOOKUP(C45,Master!AQ$60:BC$285,12,FALSE))</f>
        <v/>
      </c>
      <c r="P45" s="631"/>
      <c r="Q45" s="631"/>
      <c r="R45" s="631"/>
      <c r="S45" s="631">
        <f t="shared" si="55"/>
        <v>0</v>
      </c>
      <c r="T45" s="591">
        <f t="shared" si="103"/>
        <v>1</v>
      </c>
      <c r="U45" s="622" t="str">
        <f>IF(ISNA(VLOOKUP(C45,Master!AQ$60:BC$285,10,FALSE)),"",VLOOKUP(C45,Master!AQ$60:BC$285,10,FALSE))</f>
        <v/>
      </c>
      <c r="V45" s="632"/>
      <c r="W45" s="632"/>
      <c r="X45" s="633" t="str">
        <f>IF(ISNA(VLOOKUP(C45,Master!AQ$60:BC$285,11,FALSE)),"",VLOOKUP(C45,Master!AQ$60:BC$285,11,FALSE))</f>
        <v/>
      </c>
      <c r="Y45" s="633" t="str">
        <f>IF(ISNA(VLOOKUP(C45,Master!AQ$60:BC$285,9,FALSE)),"",VLOOKUP(C45,Master!AQ$60:BC$285,9,FALSE))</f>
        <v/>
      </c>
      <c r="Z45" s="634">
        <f t="shared" si="81"/>
        <v>0</v>
      </c>
      <c r="AA45" s="634">
        <f t="shared" si="82"/>
        <v>0</v>
      </c>
      <c r="AB45" s="634">
        <f t="shared" si="83"/>
        <v>0</v>
      </c>
      <c r="AC45" s="634">
        <f t="shared" si="84"/>
        <v>0</v>
      </c>
      <c r="AD45" s="634">
        <f t="shared" si="85"/>
        <v>0</v>
      </c>
      <c r="AE45" s="634">
        <f t="shared" si="86"/>
        <v>0</v>
      </c>
      <c r="AF45" s="635" t="str">
        <f t="shared" si="87"/>
        <v/>
      </c>
      <c r="AG45" s="635" t="str">
        <f t="shared" si="88"/>
        <v/>
      </c>
      <c r="AH45" s="635" t="str">
        <f t="shared" si="89"/>
        <v/>
      </c>
      <c r="AI45" s="635" t="str">
        <f t="shared" si="90"/>
        <v/>
      </c>
      <c r="AJ45" s="635" t="str">
        <f t="shared" si="91"/>
        <v/>
      </c>
      <c r="AK45" s="633" t="str">
        <f t="shared" si="92"/>
        <v/>
      </c>
      <c r="AL45" s="633">
        <v>0</v>
      </c>
      <c r="AM45" s="634">
        <v>0</v>
      </c>
      <c r="AN45" s="633" t="str">
        <f t="shared" si="93"/>
        <v/>
      </c>
      <c r="AO45" s="634">
        <f t="shared" si="56"/>
        <v>0</v>
      </c>
      <c r="AP45" s="633">
        <f t="shared" si="47"/>
        <v>0</v>
      </c>
      <c r="AQ45" s="633">
        <f t="shared" si="57"/>
        <v>0</v>
      </c>
      <c r="AR45" s="633">
        <f t="shared" si="58"/>
        <v>0</v>
      </c>
      <c r="AS45" s="633">
        <f t="shared" si="48"/>
        <v>0</v>
      </c>
      <c r="AT45" s="635">
        <f t="shared" si="59"/>
        <v>0</v>
      </c>
      <c r="AU45" s="635">
        <f t="shared" si="60"/>
        <v>0</v>
      </c>
      <c r="AV45" s="633"/>
      <c r="AW45" s="633"/>
      <c r="AX45" s="635">
        <f t="shared" si="94"/>
        <v>0</v>
      </c>
      <c r="AY45" s="635">
        <f t="shared" si="61"/>
        <v>0</v>
      </c>
      <c r="AZ45" s="635">
        <f t="shared" si="62"/>
        <v>0</v>
      </c>
      <c r="BA45" s="635">
        <f t="shared" si="63"/>
        <v>0</v>
      </c>
      <c r="BB45" s="635">
        <f t="shared" si="64"/>
        <v>0</v>
      </c>
      <c r="BC45" s="633">
        <f t="shared" si="95"/>
        <v>0</v>
      </c>
      <c r="BD45" s="633">
        <f t="shared" si="65"/>
        <v>0</v>
      </c>
      <c r="BE45" s="634">
        <v>0</v>
      </c>
      <c r="BF45" s="633">
        <f t="shared" si="96"/>
        <v>0</v>
      </c>
      <c r="BG45" s="634">
        <f t="shared" si="66"/>
        <v>0</v>
      </c>
      <c r="BH45" s="633">
        <f t="shared" si="49"/>
        <v>0</v>
      </c>
      <c r="BI45" s="633">
        <f t="shared" si="67"/>
        <v>0</v>
      </c>
      <c r="BJ45" s="633">
        <f t="shared" si="68"/>
        <v>0</v>
      </c>
      <c r="BK45" s="633">
        <f t="shared" si="69"/>
        <v>0</v>
      </c>
      <c r="BL45" s="635">
        <f t="shared" si="97"/>
        <v>0</v>
      </c>
      <c r="BM45" s="635">
        <f t="shared" si="98"/>
        <v>0</v>
      </c>
      <c r="BN45" s="633"/>
      <c r="BO45" s="633"/>
      <c r="BP45" s="635">
        <f t="shared" si="99"/>
        <v>0</v>
      </c>
      <c r="BQ45" s="619">
        <f t="shared" si="70"/>
        <v>0</v>
      </c>
      <c r="BR45" s="619">
        <f t="shared" si="71"/>
        <v>1</v>
      </c>
      <c r="BS45" s="619">
        <f t="shared" si="72"/>
        <v>0</v>
      </c>
      <c r="BT45" s="619">
        <f t="shared" si="73"/>
        <v>0</v>
      </c>
      <c r="BU45" s="619">
        <f t="shared" si="50"/>
        <v>0</v>
      </c>
      <c r="BV45" s="619">
        <f t="shared" si="100"/>
        <v>1</v>
      </c>
      <c r="BW45" s="603">
        <f t="shared" si="74"/>
        <v>0</v>
      </c>
      <c r="BX45" s="636">
        <f t="shared" si="101"/>
        <v>1</v>
      </c>
      <c r="BY45" s="603">
        <f t="shared" si="52"/>
        <v>0</v>
      </c>
      <c r="BZ45" s="603">
        <f t="shared" si="53"/>
        <v>0</v>
      </c>
      <c r="CA45" s="589" t="str">
        <f t="shared" si="75"/>
        <v/>
      </c>
      <c r="CB45" s="1097"/>
      <c r="CC45" s="589"/>
      <c r="CD45" s="589"/>
      <c r="CE45" s="589"/>
      <c r="CF45" s="589"/>
      <c r="CG45" s="589"/>
      <c r="CH45" s="589"/>
      <c r="CI45" s="589"/>
      <c r="CJ45" s="589"/>
      <c r="CK45" s="589"/>
      <c r="CL45" s="589"/>
      <c r="CM45" s="589"/>
      <c r="CN45" s="589"/>
      <c r="CO45" s="589"/>
      <c r="CP45" s="589"/>
      <c r="CQ45" s="589"/>
      <c r="CR45" s="589"/>
      <c r="CS45" s="589"/>
      <c r="CT45" s="589"/>
      <c r="CU45" s="589"/>
      <c r="CV45" s="589"/>
      <c r="CW45" s="589"/>
      <c r="CX45" s="589"/>
      <c r="CY45" s="589"/>
      <c r="DA45" s="589"/>
    </row>
    <row r="46" spans="1:105" s="620" customFormat="1" ht="19.149999999999999" customHeight="1">
      <c r="A46" s="620" t="str">
        <f t="shared" si="102"/>
        <v/>
      </c>
      <c r="B46" s="624">
        <v>2202</v>
      </c>
      <c r="C46" s="624">
        <v>20</v>
      </c>
      <c r="D46" s="644" t="str">
        <f>IF(ISNA(VLOOKUP(C46,Master!AQ$60:BC$285,3,FALSE)),"",VLOOKUP(C46,Master!AQ$60:BC$285,3,FALSE))</f>
        <v/>
      </c>
      <c r="E46" s="625" t="str">
        <f>IF(ISNA(VLOOKUP(C46,Master!AQ$60:BC$285,7,FALSE)),"",VLOOKUP(C46,Master!AQ$60:BC$285,7,FALSE))</f>
        <v/>
      </c>
      <c r="F46" s="626" t="str">
        <f>IF(ISNA(VLOOKUP(C46,Master!AQ$60:BC$285,8,FALSE)),"",VLOOKUP(C46,Master!AQ$60:BC$285,8,FALSE))</f>
        <v/>
      </c>
      <c r="G46" s="627" t="str">
        <f>IF(ISNA(VLOOKUP(C46,Master!AQ$60:BC$285,4,FALSE)),"",VLOOKUP(C46,Master!AQ$60:BC$285,4,FALSE))</f>
        <v/>
      </c>
      <c r="H46" s="628" t="str">
        <f>IF(ISNA(VLOOKUP(C46,Master!AQ$60:BC$285,5,FALSE)),"",VLOOKUP(C46,Master!AQ$60:BC$285,5,FALSE))</f>
        <v/>
      </c>
      <c r="I46" s="629" t="str">
        <f>IF(ISNA(VLOOKUP(C46,Master!AQ$60:BC$285,6,FALSE)),"",VLOOKUP(C46,Master!AQ$60:BC$285,6,FALSE))</f>
        <v/>
      </c>
      <c r="J46" s="624" t="str">
        <f t="shared" si="76"/>
        <v/>
      </c>
      <c r="K46" s="625" t="str">
        <f t="shared" ca="1" si="77"/>
        <v/>
      </c>
      <c r="L46" s="624" t="str">
        <f t="shared" si="78"/>
        <v/>
      </c>
      <c r="M46" s="624" t="str">
        <f t="shared" si="79"/>
        <v/>
      </c>
      <c r="N46" s="624" t="str">
        <f t="shared" si="80"/>
        <v/>
      </c>
      <c r="O46" s="630" t="str">
        <f>IF(ISNA(VLOOKUP(C46,Master!AQ$60:BC$285,12,FALSE)),"",VLOOKUP(C46,Master!AQ$60:BC$285,12,FALSE))</f>
        <v/>
      </c>
      <c r="P46" s="631"/>
      <c r="Q46" s="631"/>
      <c r="R46" s="631"/>
      <c r="S46" s="631">
        <f t="shared" si="55"/>
        <v>0</v>
      </c>
      <c r="T46" s="591">
        <f t="shared" si="103"/>
        <v>1</v>
      </c>
      <c r="U46" s="622" t="str">
        <f>IF(ISNA(VLOOKUP(C46,Master!AQ$60:BC$285,10,FALSE)),"",VLOOKUP(C46,Master!AQ$60:BC$285,10,FALSE))</f>
        <v/>
      </c>
      <c r="V46" s="632"/>
      <c r="W46" s="632"/>
      <c r="X46" s="633" t="str">
        <f>IF(ISNA(VLOOKUP(C46,Master!AQ$60:BC$285,11,FALSE)),"",VLOOKUP(C46,Master!AQ$60:BC$285,11,FALSE))</f>
        <v/>
      </c>
      <c r="Y46" s="633" t="str">
        <f>IF(ISNA(VLOOKUP(C46,Master!AQ$60:BC$285,9,FALSE)),"",VLOOKUP(C46,Master!AQ$60:BC$285,9,FALSE))</f>
        <v/>
      </c>
      <c r="Z46" s="634">
        <f t="shared" si="81"/>
        <v>0</v>
      </c>
      <c r="AA46" s="634">
        <f t="shared" si="82"/>
        <v>0</v>
      </c>
      <c r="AB46" s="634">
        <f t="shared" si="83"/>
        <v>0</v>
      </c>
      <c r="AC46" s="634">
        <f t="shared" si="84"/>
        <v>0</v>
      </c>
      <c r="AD46" s="634">
        <f t="shared" si="85"/>
        <v>0</v>
      </c>
      <c r="AE46" s="634">
        <f t="shared" si="86"/>
        <v>0</v>
      </c>
      <c r="AF46" s="635" t="str">
        <f t="shared" si="87"/>
        <v/>
      </c>
      <c r="AG46" s="635" t="str">
        <f t="shared" si="88"/>
        <v/>
      </c>
      <c r="AH46" s="635" t="str">
        <f t="shared" si="89"/>
        <v/>
      </c>
      <c r="AI46" s="635" t="str">
        <f t="shared" si="90"/>
        <v/>
      </c>
      <c r="AJ46" s="635" t="str">
        <f t="shared" si="91"/>
        <v/>
      </c>
      <c r="AK46" s="633" t="str">
        <f t="shared" si="92"/>
        <v/>
      </c>
      <c r="AL46" s="633">
        <v>0</v>
      </c>
      <c r="AM46" s="634">
        <v>0</v>
      </c>
      <c r="AN46" s="633" t="str">
        <f t="shared" si="93"/>
        <v/>
      </c>
      <c r="AO46" s="634">
        <f t="shared" si="56"/>
        <v>0</v>
      </c>
      <c r="AP46" s="633">
        <f t="shared" si="47"/>
        <v>0</v>
      </c>
      <c r="AQ46" s="633">
        <f t="shared" si="57"/>
        <v>0</v>
      </c>
      <c r="AR46" s="633">
        <f t="shared" si="58"/>
        <v>0</v>
      </c>
      <c r="AS46" s="633">
        <f t="shared" si="48"/>
        <v>0</v>
      </c>
      <c r="AT46" s="635">
        <f t="shared" si="59"/>
        <v>0</v>
      </c>
      <c r="AU46" s="635">
        <f t="shared" si="60"/>
        <v>0</v>
      </c>
      <c r="AV46" s="633"/>
      <c r="AW46" s="633"/>
      <c r="AX46" s="635">
        <f t="shared" si="94"/>
        <v>0</v>
      </c>
      <c r="AY46" s="635">
        <f t="shared" si="61"/>
        <v>0</v>
      </c>
      <c r="AZ46" s="635">
        <f t="shared" si="62"/>
        <v>0</v>
      </c>
      <c r="BA46" s="635">
        <f t="shared" si="63"/>
        <v>0</v>
      </c>
      <c r="BB46" s="635">
        <f t="shared" si="64"/>
        <v>0</v>
      </c>
      <c r="BC46" s="633">
        <f t="shared" si="95"/>
        <v>0</v>
      </c>
      <c r="BD46" s="633">
        <f t="shared" si="65"/>
        <v>0</v>
      </c>
      <c r="BE46" s="634">
        <v>0</v>
      </c>
      <c r="BF46" s="633">
        <f t="shared" si="96"/>
        <v>0</v>
      </c>
      <c r="BG46" s="634">
        <f t="shared" si="66"/>
        <v>0</v>
      </c>
      <c r="BH46" s="633">
        <f t="shared" si="49"/>
        <v>0</v>
      </c>
      <c r="BI46" s="633">
        <f t="shared" si="67"/>
        <v>0</v>
      </c>
      <c r="BJ46" s="633">
        <f t="shared" si="68"/>
        <v>0</v>
      </c>
      <c r="BK46" s="633">
        <f t="shared" si="69"/>
        <v>0</v>
      </c>
      <c r="BL46" s="635">
        <f t="shared" si="97"/>
        <v>0</v>
      </c>
      <c r="BM46" s="635">
        <f t="shared" si="98"/>
        <v>0</v>
      </c>
      <c r="BN46" s="633"/>
      <c r="BO46" s="633"/>
      <c r="BP46" s="635">
        <f t="shared" si="99"/>
        <v>0</v>
      </c>
      <c r="BQ46" s="619">
        <f t="shared" si="70"/>
        <v>0</v>
      </c>
      <c r="BR46" s="619">
        <f t="shared" si="71"/>
        <v>1</v>
      </c>
      <c r="BS46" s="619">
        <f t="shared" si="72"/>
        <v>0</v>
      </c>
      <c r="BT46" s="619">
        <f t="shared" si="73"/>
        <v>0</v>
      </c>
      <c r="BU46" s="619">
        <f t="shared" si="50"/>
        <v>0</v>
      </c>
      <c r="BV46" s="619">
        <f t="shared" si="100"/>
        <v>1</v>
      </c>
      <c r="BW46" s="603">
        <f t="shared" si="74"/>
        <v>0</v>
      </c>
      <c r="BX46" s="636">
        <f t="shared" si="101"/>
        <v>1</v>
      </c>
      <c r="BY46" s="603">
        <f t="shared" si="52"/>
        <v>0</v>
      </c>
      <c r="BZ46" s="603">
        <f t="shared" si="53"/>
        <v>0</v>
      </c>
      <c r="CA46" s="589" t="str">
        <f t="shared" si="75"/>
        <v/>
      </c>
      <c r="CB46" s="1097"/>
      <c r="CC46" s="589"/>
      <c r="CD46" s="589"/>
      <c r="CE46" s="589"/>
      <c r="CF46" s="589"/>
      <c r="CG46" s="589"/>
      <c r="CH46" s="589"/>
      <c r="CI46" s="589"/>
      <c r="CJ46" s="589"/>
      <c r="CK46" s="589"/>
      <c r="CL46" s="589"/>
      <c r="CM46" s="589"/>
      <c r="CN46" s="589"/>
      <c r="CO46" s="589"/>
      <c r="CP46" s="589"/>
      <c r="CQ46" s="589"/>
      <c r="CR46" s="589"/>
      <c r="CS46" s="589"/>
      <c r="CT46" s="589"/>
      <c r="CU46" s="589"/>
      <c r="CV46" s="589"/>
      <c r="CW46" s="589"/>
      <c r="CX46" s="589"/>
      <c r="CY46" s="589"/>
      <c r="DA46" s="589"/>
    </row>
    <row r="47" spans="1:105" s="620" customFormat="1" ht="19.149999999999999" customHeight="1">
      <c r="A47" s="620" t="str">
        <f t="shared" si="102"/>
        <v/>
      </c>
      <c r="B47" s="624">
        <v>2202</v>
      </c>
      <c r="C47" s="624">
        <v>21</v>
      </c>
      <c r="D47" s="644" t="str">
        <f>IF(ISNA(VLOOKUP(C47,Master!AQ$60:BC$285,3,FALSE)),"",VLOOKUP(C47,Master!AQ$60:BC$285,3,FALSE))</f>
        <v/>
      </c>
      <c r="E47" s="625" t="str">
        <f>IF(ISNA(VLOOKUP(C47,Master!AQ$60:BC$285,7,FALSE)),"",VLOOKUP(C47,Master!AQ$60:BC$285,7,FALSE))</f>
        <v/>
      </c>
      <c r="F47" s="626" t="str">
        <f>IF(ISNA(VLOOKUP(C47,Master!AQ$60:BC$285,8,FALSE)),"",VLOOKUP(C47,Master!AQ$60:BC$285,8,FALSE))</f>
        <v/>
      </c>
      <c r="G47" s="627" t="str">
        <f>IF(ISNA(VLOOKUP(C47,Master!AQ$60:BC$285,4,FALSE)),"",VLOOKUP(C47,Master!AQ$60:BC$285,4,FALSE))</f>
        <v/>
      </c>
      <c r="H47" s="628" t="str">
        <f>IF(ISNA(VLOOKUP(C47,Master!AQ$60:BC$285,5,FALSE)),"",VLOOKUP(C47,Master!AQ$60:BC$285,5,FALSE))</f>
        <v/>
      </c>
      <c r="I47" s="629" t="str">
        <f>IF(ISNA(VLOOKUP(C47,Master!AQ$60:BC$285,6,FALSE)),"",VLOOKUP(C47,Master!AQ$60:BC$285,6,FALSE))</f>
        <v/>
      </c>
      <c r="J47" s="624" t="str">
        <f t="shared" si="76"/>
        <v/>
      </c>
      <c r="K47" s="625" t="str">
        <f t="shared" ca="1" si="77"/>
        <v/>
      </c>
      <c r="L47" s="624" t="str">
        <f t="shared" si="78"/>
        <v/>
      </c>
      <c r="M47" s="624" t="str">
        <f t="shared" si="79"/>
        <v/>
      </c>
      <c r="N47" s="624" t="str">
        <f t="shared" si="80"/>
        <v/>
      </c>
      <c r="O47" s="630" t="str">
        <f>IF(ISNA(VLOOKUP(C47,Master!AQ$60:BC$285,12,FALSE)),"",VLOOKUP(C47,Master!AQ$60:BC$285,12,FALSE))</f>
        <v/>
      </c>
      <c r="P47" s="631"/>
      <c r="Q47" s="631"/>
      <c r="R47" s="631"/>
      <c r="S47" s="631">
        <f t="shared" si="55"/>
        <v>0</v>
      </c>
      <c r="T47" s="591">
        <f t="shared" si="103"/>
        <v>1</v>
      </c>
      <c r="U47" s="622" t="str">
        <f>IF(ISNA(VLOOKUP(C47,Master!AQ$60:BC$285,10,FALSE)),"",VLOOKUP(C47,Master!AQ$60:BC$285,10,FALSE))</f>
        <v/>
      </c>
      <c r="V47" s="632"/>
      <c r="W47" s="632"/>
      <c r="X47" s="633" t="str">
        <f>IF(ISNA(VLOOKUP(C47,Master!AQ$60:BC$285,11,FALSE)),"",VLOOKUP(C47,Master!AQ$60:BC$285,11,FALSE))</f>
        <v/>
      </c>
      <c r="Y47" s="633" t="str">
        <f>IF(ISNA(VLOOKUP(C47,Master!AQ$60:BC$285,9,FALSE)),"",VLOOKUP(C47,Master!AQ$60:BC$285,9,FALSE))</f>
        <v/>
      </c>
      <c r="Z47" s="634">
        <f t="shared" ref="Z47:Z110" si="104">IF(Y47="MALE",1,0)*(IF(G47="JAMADAR",1,0))*(IF(I47&lt;=0,0,1))</f>
        <v>0</v>
      </c>
      <c r="AA47" s="634">
        <f t="shared" ref="AA47:AA110" si="105">IF(Y47="FEMALE",1,0)*(IF(G47="JAMADAR",1,0))*(IF(I47&lt;=0,0,1))</f>
        <v>0</v>
      </c>
      <c r="AB47" s="634">
        <f t="shared" ref="AB47:AB110" si="106">IF(Y47="MALE",1,0)*(IF(G47="LAB BOY",1,0))*(IF(I47&lt;=0,0,1))</f>
        <v>0</v>
      </c>
      <c r="AC47" s="634">
        <f t="shared" ref="AC47:AC110" si="107">IF(Y47="FEMALE",1,0)*(IF(G47="LAB BOY",1,0))*(IF(I47&lt;=0,0,1))</f>
        <v>0</v>
      </c>
      <c r="AD47" s="634">
        <f t="shared" ref="AD47:AD110" si="108">IF(Y47="MALE",1,0)*(IF(G47="PEON",1,0))*(IF(I47&lt;=0,0,1))</f>
        <v>0</v>
      </c>
      <c r="AE47" s="634">
        <f t="shared" ref="AE47:AE110" si="109">IF(Y47="FEMALE",1,0)*(IF(G47="PEON",1,0))*(IF(I47&lt;=0,0,1))</f>
        <v>0</v>
      </c>
      <c r="AF47" s="635" t="str">
        <f t="shared" ref="AF47:AF110" si="110">IF(AND(I47=""),"",I47-ROUNDUP(ROUND((I47*3%)-(I47*3%)*2.9%,-2),0))</f>
        <v/>
      </c>
      <c r="AG47" s="635" t="str">
        <f t="shared" si="88"/>
        <v/>
      </c>
      <c r="AH47" s="635" t="str">
        <f t="shared" si="89"/>
        <v/>
      </c>
      <c r="AI47" s="635" t="str">
        <f t="shared" si="90"/>
        <v/>
      </c>
      <c r="AJ47" s="635" t="str">
        <f t="shared" si="91"/>
        <v/>
      </c>
      <c r="AK47" s="633" t="str">
        <f t="shared" si="92"/>
        <v/>
      </c>
      <c r="AL47" s="633">
        <v>0</v>
      </c>
      <c r="AM47" s="634">
        <v>0</v>
      </c>
      <c r="AN47" s="633" t="str">
        <f t="shared" si="93"/>
        <v/>
      </c>
      <c r="AO47" s="634">
        <f t="shared" si="56"/>
        <v>0</v>
      </c>
      <c r="AP47" s="633">
        <f t="shared" si="47"/>
        <v>0</v>
      </c>
      <c r="AQ47" s="633">
        <f t="shared" si="57"/>
        <v>0</v>
      </c>
      <c r="AR47" s="633">
        <f t="shared" si="58"/>
        <v>0</v>
      </c>
      <c r="AS47" s="633">
        <f t="shared" si="48"/>
        <v>0</v>
      </c>
      <c r="AT47" s="635">
        <f t="shared" si="59"/>
        <v>0</v>
      </c>
      <c r="AU47" s="635">
        <f t="shared" si="60"/>
        <v>0</v>
      </c>
      <c r="AV47" s="633"/>
      <c r="AW47" s="633"/>
      <c r="AX47" s="635">
        <f t="shared" si="94"/>
        <v>0</v>
      </c>
      <c r="AY47" s="635">
        <f t="shared" si="61"/>
        <v>0</v>
      </c>
      <c r="AZ47" s="635">
        <f t="shared" si="62"/>
        <v>0</v>
      </c>
      <c r="BA47" s="635">
        <f t="shared" si="63"/>
        <v>0</v>
      </c>
      <c r="BB47" s="635">
        <f t="shared" si="64"/>
        <v>0</v>
      </c>
      <c r="BC47" s="633">
        <f t="shared" si="95"/>
        <v>0</v>
      </c>
      <c r="BD47" s="633">
        <f t="shared" si="65"/>
        <v>0</v>
      </c>
      <c r="BE47" s="634">
        <v>0</v>
      </c>
      <c r="BF47" s="633">
        <f t="shared" si="96"/>
        <v>0</v>
      </c>
      <c r="BG47" s="634">
        <f t="shared" si="66"/>
        <v>0</v>
      </c>
      <c r="BH47" s="633">
        <f t="shared" si="49"/>
        <v>0</v>
      </c>
      <c r="BI47" s="633">
        <f t="shared" si="67"/>
        <v>0</v>
      </c>
      <c r="BJ47" s="633">
        <f t="shared" si="68"/>
        <v>0</v>
      </c>
      <c r="BK47" s="633">
        <f t="shared" si="69"/>
        <v>0</v>
      </c>
      <c r="BL47" s="635">
        <f t="shared" si="97"/>
        <v>0</v>
      </c>
      <c r="BM47" s="635">
        <f t="shared" si="98"/>
        <v>0</v>
      </c>
      <c r="BN47" s="633"/>
      <c r="BO47" s="633"/>
      <c r="BP47" s="635">
        <f t="shared" si="99"/>
        <v>0</v>
      </c>
      <c r="BQ47" s="619">
        <f t="shared" si="70"/>
        <v>0</v>
      </c>
      <c r="BR47" s="619">
        <f t="shared" si="71"/>
        <v>1</v>
      </c>
      <c r="BS47" s="619">
        <f t="shared" si="72"/>
        <v>0</v>
      </c>
      <c r="BT47" s="619">
        <f t="shared" si="73"/>
        <v>0</v>
      </c>
      <c r="BU47" s="619">
        <f t="shared" si="50"/>
        <v>0</v>
      </c>
      <c r="BV47" s="619">
        <f t="shared" si="100"/>
        <v>1</v>
      </c>
      <c r="BW47" s="603">
        <f t="shared" si="74"/>
        <v>0</v>
      </c>
      <c r="BX47" s="636">
        <f t="shared" si="101"/>
        <v>1</v>
      </c>
      <c r="BY47" s="603">
        <f t="shared" si="52"/>
        <v>0</v>
      </c>
      <c r="BZ47" s="603">
        <f t="shared" si="53"/>
        <v>0</v>
      </c>
      <c r="CA47" s="589" t="str">
        <f t="shared" si="75"/>
        <v/>
      </c>
      <c r="CB47" s="1097"/>
      <c r="CC47" s="589"/>
      <c r="CD47" s="589"/>
      <c r="CE47" s="589"/>
      <c r="CF47" s="589"/>
      <c r="CG47" s="589"/>
      <c r="CH47" s="589"/>
      <c r="CI47" s="589"/>
      <c r="CJ47" s="589"/>
      <c r="CK47" s="589"/>
      <c r="CL47" s="589"/>
      <c r="CM47" s="589"/>
      <c r="CN47" s="589"/>
      <c r="CO47" s="589"/>
      <c r="CP47" s="589"/>
      <c r="CQ47" s="589"/>
      <c r="CR47" s="589"/>
      <c r="CS47" s="589"/>
      <c r="CT47" s="589"/>
      <c r="CU47" s="589"/>
      <c r="CV47" s="589"/>
      <c r="CW47" s="589"/>
      <c r="CX47" s="589"/>
      <c r="CY47" s="589"/>
      <c r="DA47" s="589"/>
    </row>
    <row r="48" spans="1:105" s="620" customFormat="1" ht="19.149999999999999" customHeight="1">
      <c r="A48" s="620" t="str">
        <f t="shared" si="102"/>
        <v/>
      </c>
      <c r="B48" s="624">
        <v>2202</v>
      </c>
      <c r="C48" s="624">
        <v>22</v>
      </c>
      <c r="D48" s="644" t="str">
        <f>IF(ISNA(VLOOKUP(C48,Master!AQ$60:BC$285,3,FALSE)),"",VLOOKUP(C48,Master!AQ$60:BC$285,3,FALSE))</f>
        <v/>
      </c>
      <c r="E48" s="625" t="str">
        <f>IF(ISNA(VLOOKUP(C48,Master!AQ$60:BC$285,7,FALSE)),"",VLOOKUP(C48,Master!AQ$60:BC$285,7,FALSE))</f>
        <v/>
      </c>
      <c r="F48" s="626" t="str">
        <f>IF(ISNA(VLOOKUP(C48,Master!AQ$60:BC$285,8,FALSE)),"",VLOOKUP(C48,Master!AQ$60:BC$285,8,FALSE))</f>
        <v/>
      </c>
      <c r="G48" s="627" t="str">
        <f>IF(ISNA(VLOOKUP(C48,Master!AQ$60:BC$285,4,FALSE)),"",VLOOKUP(C48,Master!AQ$60:BC$285,4,FALSE))</f>
        <v/>
      </c>
      <c r="H48" s="628" t="str">
        <f>IF(ISNA(VLOOKUP(C48,Master!AQ$60:BC$285,5,FALSE)),"",VLOOKUP(C48,Master!AQ$60:BC$285,5,FALSE))</f>
        <v/>
      </c>
      <c r="I48" s="629" t="str">
        <f>IF(ISNA(VLOOKUP(C48,Master!AQ$60:BC$285,6,FALSE)),"",VLOOKUP(C48,Master!AQ$60:BC$285,6,FALSE))</f>
        <v/>
      </c>
      <c r="J48" s="624" t="str">
        <f t="shared" si="76"/>
        <v/>
      </c>
      <c r="K48" s="625" t="str">
        <f t="shared" ca="1" si="77"/>
        <v/>
      </c>
      <c r="L48" s="624" t="str">
        <f t="shared" si="78"/>
        <v/>
      </c>
      <c r="M48" s="624" t="str">
        <f t="shared" si="79"/>
        <v/>
      </c>
      <c r="N48" s="624" t="str">
        <f t="shared" si="80"/>
        <v/>
      </c>
      <c r="O48" s="630" t="str">
        <f>IF(ISNA(VLOOKUP(C48,Master!AQ$60:BC$285,12,FALSE)),"",VLOOKUP(C48,Master!AQ$60:BC$285,12,FALSE))</f>
        <v/>
      </c>
      <c r="P48" s="631"/>
      <c r="Q48" s="631"/>
      <c r="R48" s="631"/>
      <c r="S48" s="631">
        <f t="shared" si="55"/>
        <v>0</v>
      </c>
      <c r="T48" s="591">
        <f t="shared" si="103"/>
        <v>1</v>
      </c>
      <c r="U48" s="622" t="str">
        <f>IF(ISNA(VLOOKUP(C48,Master!AQ$60:BC$285,10,FALSE)),"",VLOOKUP(C48,Master!AQ$60:BC$285,10,FALSE))</f>
        <v/>
      </c>
      <c r="V48" s="632"/>
      <c r="W48" s="632"/>
      <c r="X48" s="633" t="str">
        <f>IF(ISNA(VLOOKUP(C48,Master!AQ$60:BC$285,11,FALSE)),"",VLOOKUP(C48,Master!AQ$60:BC$285,11,FALSE))</f>
        <v/>
      </c>
      <c r="Y48" s="633" t="str">
        <f>IF(ISNA(VLOOKUP(C48,Master!AQ$60:BC$285,9,FALSE)),"",VLOOKUP(C48,Master!AQ$60:BC$285,9,FALSE))</f>
        <v/>
      </c>
      <c r="Z48" s="634">
        <f t="shared" si="104"/>
        <v>0</v>
      </c>
      <c r="AA48" s="634">
        <f t="shared" si="105"/>
        <v>0</v>
      </c>
      <c r="AB48" s="634">
        <f t="shared" si="106"/>
        <v>0</v>
      </c>
      <c r="AC48" s="634">
        <f t="shared" si="107"/>
        <v>0</v>
      </c>
      <c r="AD48" s="634">
        <f t="shared" si="108"/>
        <v>0</v>
      </c>
      <c r="AE48" s="634">
        <f t="shared" si="109"/>
        <v>0</v>
      </c>
      <c r="AF48" s="635" t="str">
        <f t="shared" si="110"/>
        <v/>
      </c>
      <c r="AG48" s="635" t="str">
        <f t="shared" si="88"/>
        <v/>
      </c>
      <c r="AH48" s="635" t="str">
        <f t="shared" si="89"/>
        <v/>
      </c>
      <c r="AI48" s="635" t="str">
        <f t="shared" si="90"/>
        <v/>
      </c>
      <c r="AJ48" s="635" t="str">
        <f t="shared" si="91"/>
        <v/>
      </c>
      <c r="AK48" s="633" t="str">
        <f t="shared" si="92"/>
        <v/>
      </c>
      <c r="AL48" s="633">
        <v>0</v>
      </c>
      <c r="AM48" s="634">
        <v>0</v>
      </c>
      <c r="AN48" s="633" t="str">
        <f t="shared" si="93"/>
        <v/>
      </c>
      <c r="AO48" s="634">
        <f t="shared" si="56"/>
        <v>0</v>
      </c>
      <c r="AP48" s="633">
        <f t="shared" si="47"/>
        <v>0</v>
      </c>
      <c r="AQ48" s="633">
        <f t="shared" si="57"/>
        <v>0</v>
      </c>
      <c r="AR48" s="633">
        <f t="shared" si="58"/>
        <v>0</v>
      </c>
      <c r="AS48" s="633">
        <f t="shared" si="48"/>
        <v>0</v>
      </c>
      <c r="AT48" s="635">
        <f t="shared" si="59"/>
        <v>0</v>
      </c>
      <c r="AU48" s="635">
        <f t="shared" si="60"/>
        <v>0</v>
      </c>
      <c r="AV48" s="633"/>
      <c r="AW48" s="633"/>
      <c r="AX48" s="635">
        <f t="shared" si="94"/>
        <v>0</v>
      </c>
      <c r="AY48" s="635">
        <f t="shared" si="61"/>
        <v>0</v>
      </c>
      <c r="AZ48" s="635">
        <f t="shared" si="62"/>
        <v>0</v>
      </c>
      <c r="BA48" s="635">
        <f t="shared" si="63"/>
        <v>0</v>
      </c>
      <c r="BB48" s="635">
        <f t="shared" si="64"/>
        <v>0</v>
      </c>
      <c r="BC48" s="633">
        <f t="shared" si="95"/>
        <v>0</v>
      </c>
      <c r="BD48" s="633">
        <f t="shared" si="65"/>
        <v>0</v>
      </c>
      <c r="BE48" s="634">
        <v>0</v>
      </c>
      <c r="BF48" s="633">
        <f t="shared" si="96"/>
        <v>0</v>
      </c>
      <c r="BG48" s="634">
        <f t="shared" si="66"/>
        <v>0</v>
      </c>
      <c r="BH48" s="633">
        <f t="shared" si="49"/>
        <v>0</v>
      </c>
      <c r="BI48" s="633">
        <f t="shared" si="67"/>
        <v>0</v>
      </c>
      <c r="BJ48" s="633">
        <f t="shared" si="68"/>
        <v>0</v>
      </c>
      <c r="BK48" s="633">
        <f t="shared" si="69"/>
        <v>0</v>
      </c>
      <c r="BL48" s="635">
        <f t="shared" si="97"/>
        <v>0</v>
      </c>
      <c r="BM48" s="635">
        <f t="shared" si="98"/>
        <v>0</v>
      </c>
      <c r="BN48" s="633"/>
      <c r="BO48" s="633"/>
      <c r="BP48" s="635">
        <f t="shared" si="99"/>
        <v>0</v>
      </c>
      <c r="BQ48" s="619">
        <f t="shared" si="70"/>
        <v>0</v>
      </c>
      <c r="BR48" s="619">
        <f t="shared" si="71"/>
        <v>1</v>
      </c>
      <c r="BS48" s="619">
        <f t="shared" si="72"/>
        <v>0</v>
      </c>
      <c r="BT48" s="619">
        <f t="shared" si="73"/>
        <v>0</v>
      </c>
      <c r="BU48" s="619">
        <f t="shared" si="50"/>
        <v>0</v>
      </c>
      <c r="BV48" s="619">
        <f t="shared" si="100"/>
        <v>1</v>
      </c>
      <c r="BW48" s="603">
        <f t="shared" si="74"/>
        <v>0</v>
      </c>
      <c r="BX48" s="636">
        <f t="shared" si="101"/>
        <v>1</v>
      </c>
      <c r="BY48" s="603">
        <f t="shared" si="52"/>
        <v>0</v>
      </c>
      <c r="BZ48" s="603">
        <f t="shared" si="53"/>
        <v>0</v>
      </c>
      <c r="CA48" s="589" t="str">
        <f t="shared" si="75"/>
        <v/>
      </c>
      <c r="CB48" s="1097"/>
      <c r="CC48" s="589"/>
      <c r="CD48" s="589"/>
      <c r="CE48" s="589"/>
      <c r="CF48" s="589"/>
      <c r="CG48" s="589"/>
      <c r="CH48" s="589"/>
      <c r="CI48" s="589"/>
      <c r="CJ48" s="589"/>
      <c r="CK48" s="589"/>
      <c r="CL48" s="589"/>
      <c r="CM48" s="589"/>
      <c r="CN48" s="589"/>
      <c r="CO48" s="589"/>
      <c r="CP48" s="589"/>
      <c r="CQ48" s="589"/>
      <c r="CR48" s="589"/>
      <c r="CS48" s="589"/>
      <c r="CT48" s="589"/>
      <c r="CU48" s="589"/>
      <c r="CV48" s="589"/>
      <c r="CW48" s="589"/>
      <c r="CX48" s="589"/>
      <c r="CY48" s="589"/>
      <c r="DA48" s="589"/>
    </row>
    <row r="49" spans="1:105" s="620" customFormat="1" ht="19.149999999999999" customHeight="1">
      <c r="A49" s="620" t="str">
        <f t="shared" si="102"/>
        <v/>
      </c>
      <c r="B49" s="624">
        <v>2202</v>
      </c>
      <c r="C49" s="624">
        <v>23</v>
      </c>
      <c r="D49" s="644" t="str">
        <f>IF(ISNA(VLOOKUP(C49,Master!AQ$60:BC$285,3,FALSE)),"",VLOOKUP(C49,Master!AQ$60:BC$285,3,FALSE))</f>
        <v/>
      </c>
      <c r="E49" s="625" t="str">
        <f>IF(ISNA(VLOOKUP(C49,Master!AQ$60:BC$285,7,FALSE)),"",VLOOKUP(C49,Master!AQ$60:BC$285,7,FALSE))</f>
        <v/>
      </c>
      <c r="F49" s="626" t="str">
        <f>IF(ISNA(VLOOKUP(C49,Master!AQ$60:BC$285,8,FALSE)),"",VLOOKUP(C49,Master!AQ$60:BC$285,8,FALSE))</f>
        <v/>
      </c>
      <c r="G49" s="627" t="str">
        <f>IF(ISNA(VLOOKUP(C49,Master!AQ$60:BC$285,4,FALSE)),"",VLOOKUP(C49,Master!AQ$60:BC$285,4,FALSE))</f>
        <v/>
      </c>
      <c r="H49" s="628" t="str">
        <f>IF(ISNA(VLOOKUP(C49,Master!AQ$60:BC$285,5,FALSE)),"",VLOOKUP(C49,Master!AQ$60:BC$285,5,FALSE))</f>
        <v/>
      </c>
      <c r="I49" s="629" t="str">
        <f>IF(ISNA(VLOOKUP(C49,Master!AQ$60:BC$285,6,FALSE)),"",VLOOKUP(C49,Master!AQ$60:BC$285,6,FALSE))</f>
        <v/>
      </c>
      <c r="J49" s="624" t="str">
        <f t="shared" si="76"/>
        <v/>
      </c>
      <c r="K49" s="625" t="str">
        <f t="shared" ca="1" si="77"/>
        <v/>
      </c>
      <c r="L49" s="624" t="str">
        <f t="shared" si="78"/>
        <v/>
      </c>
      <c r="M49" s="624" t="str">
        <f t="shared" si="79"/>
        <v/>
      </c>
      <c r="N49" s="624" t="str">
        <f t="shared" si="80"/>
        <v/>
      </c>
      <c r="O49" s="630" t="str">
        <f>IF(ISNA(VLOOKUP(C49,Master!AQ$60:BC$285,12,FALSE)),"",VLOOKUP(C49,Master!AQ$60:BC$285,12,FALSE))</f>
        <v/>
      </c>
      <c r="P49" s="631"/>
      <c r="Q49" s="631"/>
      <c r="R49" s="631"/>
      <c r="S49" s="631">
        <f t="shared" si="55"/>
        <v>0</v>
      </c>
      <c r="T49" s="591">
        <f t="shared" si="103"/>
        <v>1</v>
      </c>
      <c r="U49" s="622" t="str">
        <f>IF(ISNA(VLOOKUP(C49,Master!AQ$60:BC$285,10,FALSE)),"",VLOOKUP(C49,Master!AQ$60:BC$285,10,FALSE))</f>
        <v/>
      </c>
      <c r="V49" s="632"/>
      <c r="W49" s="632"/>
      <c r="X49" s="633" t="str">
        <f>IF(ISNA(VLOOKUP(C49,Master!AQ$60:BC$285,11,FALSE)),"",VLOOKUP(C49,Master!AQ$60:BC$285,11,FALSE))</f>
        <v/>
      </c>
      <c r="Y49" s="633" t="str">
        <f>IF(ISNA(VLOOKUP(C49,Master!AQ$60:BC$285,9,FALSE)),"",VLOOKUP(C49,Master!AQ$60:BC$285,9,FALSE))</f>
        <v/>
      </c>
      <c r="Z49" s="634">
        <f t="shared" si="104"/>
        <v>0</v>
      </c>
      <c r="AA49" s="634">
        <f t="shared" si="105"/>
        <v>0</v>
      </c>
      <c r="AB49" s="634">
        <f t="shared" si="106"/>
        <v>0</v>
      </c>
      <c r="AC49" s="634">
        <f t="shared" si="107"/>
        <v>0</v>
      </c>
      <c r="AD49" s="634">
        <f t="shared" si="108"/>
        <v>0</v>
      </c>
      <c r="AE49" s="634">
        <f t="shared" si="109"/>
        <v>0</v>
      </c>
      <c r="AF49" s="635" t="str">
        <f t="shared" si="110"/>
        <v/>
      </c>
      <c r="AG49" s="635" t="str">
        <f t="shared" si="88"/>
        <v/>
      </c>
      <c r="AH49" s="635" t="str">
        <f t="shared" si="89"/>
        <v/>
      </c>
      <c r="AI49" s="635" t="str">
        <f t="shared" si="90"/>
        <v/>
      </c>
      <c r="AJ49" s="635" t="str">
        <f t="shared" si="91"/>
        <v/>
      </c>
      <c r="AK49" s="633" t="str">
        <f t="shared" si="92"/>
        <v/>
      </c>
      <c r="AL49" s="633">
        <v>0</v>
      </c>
      <c r="AM49" s="634">
        <v>0</v>
      </c>
      <c r="AN49" s="633" t="str">
        <f t="shared" si="93"/>
        <v/>
      </c>
      <c r="AO49" s="634">
        <f t="shared" si="56"/>
        <v>0</v>
      </c>
      <c r="AP49" s="633">
        <f t="shared" si="47"/>
        <v>0</v>
      </c>
      <c r="AQ49" s="633">
        <f t="shared" si="57"/>
        <v>0</v>
      </c>
      <c r="AR49" s="633">
        <f t="shared" si="58"/>
        <v>0</v>
      </c>
      <c r="AS49" s="633">
        <f t="shared" si="48"/>
        <v>0</v>
      </c>
      <c r="AT49" s="635">
        <f t="shared" si="59"/>
        <v>0</v>
      </c>
      <c r="AU49" s="635">
        <f t="shared" si="60"/>
        <v>0</v>
      </c>
      <c r="AV49" s="633"/>
      <c r="AW49" s="633"/>
      <c r="AX49" s="635">
        <f t="shared" si="94"/>
        <v>0</v>
      </c>
      <c r="AY49" s="635">
        <f t="shared" si="61"/>
        <v>0</v>
      </c>
      <c r="AZ49" s="635">
        <f t="shared" si="62"/>
        <v>0</v>
      </c>
      <c r="BA49" s="635">
        <f t="shared" si="63"/>
        <v>0</v>
      </c>
      <c r="BB49" s="635">
        <f t="shared" si="64"/>
        <v>0</v>
      </c>
      <c r="BC49" s="633">
        <f t="shared" si="95"/>
        <v>0</v>
      </c>
      <c r="BD49" s="633">
        <f t="shared" si="65"/>
        <v>0</v>
      </c>
      <c r="BE49" s="634">
        <v>0</v>
      </c>
      <c r="BF49" s="633">
        <f t="shared" si="96"/>
        <v>0</v>
      </c>
      <c r="BG49" s="634">
        <f t="shared" si="66"/>
        <v>0</v>
      </c>
      <c r="BH49" s="633">
        <f t="shared" si="49"/>
        <v>0</v>
      </c>
      <c r="BI49" s="633">
        <f t="shared" si="67"/>
        <v>0</v>
      </c>
      <c r="BJ49" s="633">
        <f t="shared" si="68"/>
        <v>0</v>
      </c>
      <c r="BK49" s="633">
        <f t="shared" si="69"/>
        <v>0</v>
      </c>
      <c r="BL49" s="635">
        <f t="shared" si="97"/>
        <v>0</v>
      </c>
      <c r="BM49" s="635">
        <f t="shared" si="98"/>
        <v>0</v>
      </c>
      <c r="BN49" s="633"/>
      <c r="BO49" s="633"/>
      <c r="BP49" s="635">
        <f t="shared" si="99"/>
        <v>0</v>
      </c>
      <c r="BQ49" s="619">
        <f t="shared" si="70"/>
        <v>0</v>
      </c>
      <c r="BR49" s="619">
        <f t="shared" si="71"/>
        <v>1</v>
      </c>
      <c r="BS49" s="619">
        <f t="shared" si="72"/>
        <v>0</v>
      </c>
      <c r="BT49" s="619">
        <f t="shared" si="73"/>
        <v>0</v>
      </c>
      <c r="BU49" s="619">
        <f t="shared" si="50"/>
        <v>0</v>
      </c>
      <c r="BV49" s="619">
        <f t="shared" si="100"/>
        <v>1</v>
      </c>
      <c r="BW49" s="603">
        <f t="shared" si="74"/>
        <v>0</v>
      </c>
      <c r="BX49" s="636">
        <f t="shared" si="101"/>
        <v>1</v>
      </c>
      <c r="BY49" s="603">
        <f t="shared" si="52"/>
        <v>0</v>
      </c>
      <c r="BZ49" s="603">
        <f t="shared" si="53"/>
        <v>0</v>
      </c>
      <c r="CA49" s="589" t="str">
        <f t="shared" si="75"/>
        <v/>
      </c>
      <c r="CB49" s="1097"/>
      <c r="CC49" s="589"/>
      <c r="CD49" s="589"/>
      <c r="CE49" s="589"/>
      <c r="CF49" s="589"/>
      <c r="CG49" s="589"/>
      <c r="CH49" s="589"/>
      <c r="CI49" s="589"/>
      <c r="CJ49" s="589"/>
      <c r="CK49" s="589"/>
      <c r="CL49" s="589"/>
      <c r="CM49" s="589"/>
      <c r="CN49" s="589"/>
      <c r="CO49" s="589"/>
      <c r="CP49" s="589"/>
      <c r="CQ49" s="589"/>
      <c r="CR49" s="589"/>
      <c r="CS49" s="589"/>
      <c r="CT49" s="589"/>
      <c r="CU49" s="589"/>
      <c r="CV49" s="589"/>
      <c r="CW49" s="589"/>
      <c r="CX49" s="589"/>
      <c r="CY49" s="589"/>
      <c r="DA49" s="589"/>
    </row>
    <row r="50" spans="1:105" s="620" customFormat="1" ht="19.149999999999999" customHeight="1">
      <c r="A50" s="620" t="str">
        <f t="shared" si="102"/>
        <v/>
      </c>
      <c r="B50" s="624">
        <v>2202</v>
      </c>
      <c r="C50" s="624">
        <v>24</v>
      </c>
      <c r="D50" s="644" t="str">
        <f>IF(ISNA(VLOOKUP(C50,Master!AQ$60:BC$285,3,FALSE)),"",VLOOKUP(C50,Master!AQ$60:BC$285,3,FALSE))</f>
        <v/>
      </c>
      <c r="E50" s="625" t="str">
        <f>IF(ISNA(VLOOKUP(C50,Master!AQ$60:BC$285,7,FALSE)),"",VLOOKUP(C50,Master!AQ$60:BC$285,7,FALSE))</f>
        <v/>
      </c>
      <c r="F50" s="626" t="str">
        <f>IF(ISNA(VLOOKUP(C50,Master!AQ$60:BC$285,8,FALSE)),"",VLOOKUP(C50,Master!AQ$60:BC$285,8,FALSE))</f>
        <v/>
      </c>
      <c r="G50" s="627" t="str">
        <f>IF(ISNA(VLOOKUP(C50,Master!AQ$60:BC$285,4,FALSE)),"",VLOOKUP(C50,Master!AQ$60:BC$285,4,FALSE))</f>
        <v/>
      </c>
      <c r="H50" s="628" t="str">
        <f>IF(ISNA(VLOOKUP(C50,Master!AQ$60:BC$285,5,FALSE)),"",VLOOKUP(C50,Master!AQ$60:BC$285,5,FALSE))</f>
        <v/>
      </c>
      <c r="I50" s="629" t="str">
        <f>IF(ISNA(VLOOKUP(C50,Master!AQ$60:BC$285,6,FALSE)),"",VLOOKUP(C50,Master!AQ$60:BC$285,6,FALSE))</f>
        <v/>
      </c>
      <c r="J50" s="624" t="str">
        <f t="shared" si="76"/>
        <v/>
      </c>
      <c r="K50" s="625" t="str">
        <f t="shared" ca="1" si="77"/>
        <v/>
      </c>
      <c r="L50" s="624" t="str">
        <f t="shared" si="78"/>
        <v/>
      </c>
      <c r="M50" s="624" t="str">
        <f t="shared" si="79"/>
        <v/>
      </c>
      <c r="N50" s="624" t="str">
        <f t="shared" si="80"/>
        <v/>
      </c>
      <c r="O50" s="630" t="str">
        <f>IF(ISNA(VLOOKUP(C50,Master!AQ$60:BC$285,12,FALSE)),"",VLOOKUP(C50,Master!AQ$60:BC$285,12,FALSE))</f>
        <v/>
      </c>
      <c r="P50" s="631"/>
      <c r="Q50" s="631"/>
      <c r="R50" s="631"/>
      <c r="S50" s="631">
        <f t="shared" si="55"/>
        <v>0</v>
      </c>
      <c r="T50" s="591">
        <f t="shared" si="103"/>
        <v>1</v>
      </c>
      <c r="U50" s="622" t="str">
        <f>IF(ISNA(VLOOKUP(C50,Master!AQ$60:BC$285,10,FALSE)),"",VLOOKUP(C50,Master!AQ$60:BC$285,10,FALSE))</f>
        <v/>
      </c>
      <c r="V50" s="632"/>
      <c r="W50" s="632"/>
      <c r="X50" s="633" t="str">
        <f>IF(ISNA(VLOOKUP(C50,Master!AQ$60:BC$285,11,FALSE)),"",VLOOKUP(C50,Master!AQ$60:BC$285,11,FALSE))</f>
        <v/>
      </c>
      <c r="Y50" s="633" t="str">
        <f>IF(ISNA(VLOOKUP(C50,Master!AQ$60:BC$285,9,FALSE)),"",VLOOKUP(C50,Master!AQ$60:BC$285,9,FALSE))</f>
        <v/>
      </c>
      <c r="Z50" s="634">
        <f t="shared" si="104"/>
        <v>0</v>
      </c>
      <c r="AA50" s="634">
        <f t="shared" si="105"/>
        <v>0</v>
      </c>
      <c r="AB50" s="634">
        <f t="shared" si="106"/>
        <v>0</v>
      </c>
      <c r="AC50" s="634">
        <f t="shared" si="107"/>
        <v>0</v>
      </c>
      <c r="AD50" s="634">
        <f t="shared" si="108"/>
        <v>0</v>
      </c>
      <c r="AE50" s="634">
        <f t="shared" si="109"/>
        <v>0</v>
      </c>
      <c r="AF50" s="635" t="str">
        <f t="shared" si="110"/>
        <v/>
      </c>
      <c r="AG50" s="635" t="str">
        <f t="shared" si="88"/>
        <v/>
      </c>
      <c r="AH50" s="635" t="str">
        <f t="shared" si="89"/>
        <v/>
      </c>
      <c r="AI50" s="635" t="str">
        <f t="shared" si="90"/>
        <v/>
      </c>
      <c r="AJ50" s="635" t="str">
        <f t="shared" si="91"/>
        <v/>
      </c>
      <c r="AK50" s="633" t="str">
        <f t="shared" si="92"/>
        <v/>
      </c>
      <c r="AL50" s="633">
        <v>0</v>
      </c>
      <c r="AM50" s="634">
        <v>0</v>
      </c>
      <c r="AN50" s="633" t="str">
        <f t="shared" si="93"/>
        <v/>
      </c>
      <c r="AO50" s="634">
        <f t="shared" si="56"/>
        <v>0</v>
      </c>
      <c r="AP50" s="633">
        <f t="shared" si="47"/>
        <v>0</v>
      </c>
      <c r="AQ50" s="633">
        <f t="shared" si="57"/>
        <v>0</v>
      </c>
      <c r="AR50" s="633">
        <f t="shared" si="58"/>
        <v>0</v>
      </c>
      <c r="AS50" s="633">
        <f t="shared" si="48"/>
        <v>0</v>
      </c>
      <c r="AT50" s="635">
        <f t="shared" si="59"/>
        <v>0</v>
      </c>
      <c r="AU50" s="635">
        <f t="shared" si="60"/>
        <v>0</v>
      </c>
      <c r="AV50" s="633"/>
      <c r="AW50" s="633"/>
      <c r="AX50" s="635">
        <f t="shared" si="94"/>
        <v>0</v>
      </c>
      <c r="AY50" s="635">
        <f t="shared" si="61"/>
        <v>0</v>
      </c>
      <c r="AZ50" s="635">
        <f t="shared" si="62"/>
        <v>0</v>
      </c>
      <c r="BA50" s="635">
        <f t="shared" si="63"/>
        <v>0</v>
      </c>
      <c r="BB50" s="635">
        <f t="shared" si="64"/>
        <v>0</v>
      </c>
      <c r="BC50" s="633">
        <f t="shared" si="95"/>
        <v>0</v>
      </c>
      <c r="BD50" s="633">
        <f t="shared" si="65"/>
        <v>0</v>
      </c>
      <c r="BE50" s="634">
        <v>0</v>
      </c>
      <c r="BF50" s="633">
        <f t="shared" si="96"/>
        <v>0</v>
      </c>
      <c r="BG50" s="634">
        <f t="shared" si="66"/>
        <v>0</v>
      </c>
      <c r="BH50" s="633">
        <f t="shared" si="49"/>
        <v>0</v>
      </c>
      <c r="BI50" s="633">
        <f t="shared" si="67"/>
        <v>0</v>
      </c>
      <c r="BJ50" s="633">
        <f t="shared" si="68"/>
        <v>0</v>
      </c>
      <c r="BK50" s="633">
        <f t="shared" si="69"/>
        <v>0</v>
      </c>
      <c r="BL50" s="635">
        <f t="shared" si="97"/>
        <v>0</v>
      </c>
      <c r="BM50" s="635">
        <f t="shared" si="98"/>
        <v>0</v>
      </c>
      <c r="BN50" s="633"/>
      <c r="BO50" s="633"/>
      <c r="BP50" s="635">
        <f t="shared" si="99"/>
        <v>0</v>
      </c>
      <c r="BQ50" s="619">
        <f t="shared" si="70"/>
        <v>0</v>
      </c>
      <c r="BR50" s="619">
        <f t="shared" si="71"/>
        <v>1</v>
      </c>
      <c r="BS50" s="619">
        <f t="shared" si="72"/>
        <v>0</v>
      </c>
      <c r="BT50" s="619">
        <f t="shared" si="73"/>
        <v>0</v>
      </c>
      <c r="BU50" s="619">
        <f t="shared" si="50"/>
        <v>0</v>
      </c>
      <c r="BV50" s="619">
        <f t="shared" si="100"/>
        <v>1</v>
      </c>
      <c r="BW50" s="603">
        <f t="shared" si="74"/>
        <v>0</v>
      </c>
      <c r="BX50" s="636">
        <f t="shared" si="101"/>
        <v>1</v>
      </c>
      <c r="BY50" s="603">
        <f t="shared" si="52"/>
        <v>0</v>
      </c>
      <c r="BZ50" s="603">
        <f t="shared" si="53"/>
        <v>0</v>
      </c>
      <c r="CA50" s="589" t="str">
        <f t="shared" si="75"/>
        <v/>
      </c>
      <c r="CB50" s="1097"/>
      <c r="CC50" s="589"/>
      <c r="CD50" s="589"/>
      <c r="CE50" s="589"/>
      <c r="CF50" s="589"/>
      <c r="CG50" s="589"/>
      <c r="CH50" s="589"/>
      <c r="CI50" s="589"/>
      <c r="CJ50" s="589"/>
      <c r="CK50" s="589"/>
      <c r="CL50" s="589"/>
      <c r="CM50" s="589"/>
      <c r="CN50" s="589"/>
      <c r="CO50" s="589"/>
      <c r="CP50" s="589"/>
      <c r="CQ50" s="589"/>
      <c r="CR50" s="589"/>
      <c r="CS50" s="589"/>
      <c r="CT50" s="589"/>
      <c r="CU50" s="589"/>
      <c r="CV50" s="589"/>
      <c r="CW50" s="589"/>
      <c r="CX50" s="589"/>
      <c r="CY50" s="589"/>
      <c r="DA50" s="589"/>
    </row>
    <row r="51" spans="1:105" s="620" customFormat="1" ht="19.149999999999999" customHeight="1">
      <c r="A51" s="620" t="str">
        <f t="shared" si="102"/>
        <v/>
      </c>
      <c r="B51" s="624">
        <v>2202</v>
      </c>
      <c r="C51" s="624">
        <v>25</v>
      </c>
      <c r="D51" s="644" t="str">
        <f>IF(ISNA(VLOOKUP(C51,Master!AQ$60:BC$285,3,FALSE)),"",VLOOKUP(C51,Master!AQ$60:BC$285,3,FALSE))</f>
        <v/>
      </c>
      <c r="E51" s="625" t="str">
        <f>IF(ISNA(VLOOKUP(C51,Master!AQ$60:BC$285,7,FALSE)),"",VLOOKUP(C51,Master!AQ$60:BC$285,7,FALSE))</f>
        <v/>
      </c>
      <c r="F51" s="626" t="str">
        <f>IF(ISNA(VLOOKUP(C51,Master!AQ$60:BC$285,8,FALSE)),"",VLOOKUP(C51,Master!AQ$60:BC$285,8,FALSE))</f>
        <v/>
      </c>
      <c r="G51" s="627" t="str">
        <f>IF(ISNA(VLOOKUP(C51,Master!AQ$60:BC$285,4,FALSE)),"",VLOOKUP(C51,Master!AQ$60:BC$285,4,FALSE))</f>
        <v/>
      </c>
      <c r="H51" s="628" t="str">
        <f>IF(ISNA(VLOOKUP(C51,Master!AQ$60:BC$285,5,FALSE)),"",VLOOKUP(C51,Master!AQ$60:BC$285,5,FALSE))</f>
        <v/>
      </c>
      <c r="I51" s="629" t="str">
        <f>IF(ISNA(VLOOKUP(C51,Master!AQ$60:BC$285,6,FALSE)),"",VLOOKUP(C51,Master!AQ$60:BC$285,6,FALSE))</f>
        <v/>
      </c>
      <c r="J51" s="624" t="str">
        <f t="shared" si="76"/>
        <v/>
      </c>
      <c r="K51" s="625" t="str">
        <f t="shared" ca="1" si="77"/>
        <v/>
      </c>
      <c r="L51" s="624" t="str">
        <f t="shared" si="78"/>
        <v/>
      </c>
      <c r="M51" s="624" t="str">
        <f t="shared" si="79"/>
        <v/>
      </c>
      <c r="N51" s="624" t="str">
        <f t="shared" si="80"/>
        <v/>
      </c>
      <c r="O51" s="630" t="str">
        <f>IF(ISNA(VLOOKUP(C51,Master!AQ$60:BC$285,12,FALSE)),"",VLOOKUP(C51,Master!AQ$60:BC$285,12,FALSE))</f>
        <v/>
      </c>
      <c r="P51" s="631"/>
      <c r="Q51" s="631"/>
      <c r="R51" s="631"/>
      <c r="S51" s="631">
        <f t="shared" si="55"/>
        <v>0</v>
      </c>
      <c r="T51" s="591">
        <f t="shared" si="103"/>
        <v>1</v>
      </c>
      <c r="U51" s="622" t="str">
        <f>IF(ISNA(VLOOKUP(C51,Master!AQ$60:BC$285,10,FALSE)),"",VLOOKUP(C51,Master!AQ$60:BC$285,10,FALSE))</f>
        <v/>
      </c>
      <c r="V51" s="632"/>
      <c r="W51" s="632"/>
      <c r="X51" s="633" t="str">
        <f>IF(ISNA(VLOOKUP(C51,Master!AQ$60:BC$285,11,FALSE)),"",VLOOKUP(C51,Master!AQ$60:BC$285,11,FALSE))</f>
        <v/>
      </c>
      <c r="Y51" s="633" t="str">
        <f>IF(ISNA(VLOOKUP(C51,Master!AQ$60:BC$285,9,FALSE)),"",VLOOKUP(C51,Master!AQ$60:BC$285,9,FALSE))</f>
        <v/>
      </c>
      <c r="Z51" s="634">
        <f t="shared" si="104"/>
        <v>0</v>
      </c>
      <c r="AA51" s="634">
        <f t="shared" si="105"/>
        <v>0</v>
      </c>
      <c r="AB51" s="634">
        <f t="shared" si="106"/>
        <v>0</v>
      </c>
      <c r="AC51" s="634">
        <f t="shared" si="107"/>
        <v>0</v>
      </c>
      <c r="AD51" s="634">
        <f t="shared" si="108"/>
        <v>0</v>
      </c>
      <c r="AE51" s="634">
        <f t="shared" si="109"/>
        <v>0</v>
      </c>
      <c r="AF51" s="635" t="str">
        <f t="shared" si="110"/>
        <v/>
      </c>
      <c r="AG51" s="635" t="str">
        <f t="shared" si="88"/>
        <v/>
      </c>
      <c r="AH51" s="635" t="str">
        <f t="shared" si="89"/>
        <v/>
      </c>
      <c r="AI51" s="635" t="str">
        <f t="shared" si="90"/>
        <v/>
      </c>
      <c r="AJ51" s="635" t="str">
        <f t="shared" si="91"/>
        <v/>
      </c>
      <c r="AK51" s="633" t="str">
        <f t="shared" si="92"/>
        <v/>
      </c>
      <c r="AL51" s="633">
        <v>0</v>
      </c>
      <c r="AM51" s="634">
        <v>0</v>
      </c>
      <c r="AN51" s="633" t="str">
        <f t="shared" si="93"/>
        <v/>
      </c>
      <c r="AO51" s="634">
        <f t="shared" si="56"/>
        <v>0</v>
      </c>
      <c r="AP51" s="633">
        <f t="shared" si="47"/>
        <v>0</v>
      </c>
      <c r="AQ51" s="633">
        <f t="shared" si="57"/>
        <v>0</v>
      </c>
      <c r="AR51" s="633">
        <f t="shared" si="58"/>
        <v>0</v>
      </c>
      <c r="AS51" s="633">
        <f t="shared" si="48"/>
        <v>0</v>
      </c>
      <c r="AT51" s="635">
        <f t="shared" si="59"/>
        <v>0</v>
      </c>
      <c r="AU51" s="635">
        <f t="shared" si="60"/>
        <v>0</v>
      </c>
      <c r="AV51" s="633"/>
      <c r="AW51" s="633"/>
      <c r="AX51" s="635">
        <f t="shared" si="94"/>
        <v>0</v>
      </c>
      <c r="AY51" s="635">
        <f t="shared" si="61"/>
        <v>0</v>
      </c>
      <c r="AZ51" s="635">
        <f t="shared" si="62"/>
        <v>0</v>
      </c>
      <c r="BA51" s="635">
        <f t="shared" si="63"/>
        <v>0</v>
      </c>
      <c r="BB51" s="635">
        <f t="shared" si="64"/>
        <v>0</v>
      </c>
      <c r="BC51" s="633">
        <f t="shared" si="95"/>
        <v>0</v>
      </c>
      <c r="BD51" s="633">
        <f t="shared" si="65"/>
        <v>0</v>
      </c>
      <c r="BE51" s="634">
        <v>0</v>
      </c>
      <c r="BF51" s="633">
        <f t="shared" si="96"/>
        <v>0</v>
      </c>
      <c r="BG51" s="634">
        <f t="shared" si="66"/>
        <v>0</v>
      </c>
      <c r="BH51" s="633">
        <f t="shared" si="49"/>
        <v>0</v>
      </c>
      <c r="BI51" s="633">
        <f t="shared" si="67"/>
        <v>0</v>
      </c>
      <c r="BJ51" s="633">
        <f t="shared" si="68"/>
        <v>0</v>
      </c>
      <c r="BK51" s="633">
        <f t="shared" si="69"/>
        <v>0</v>
      </c>
      <c r="BL51" s="635">
        <f t="shared" si="97"/>
        <v>0</v>
      </c>
      <c r="BM51" s="635">
        <f t="shared" si="98"/>
        <v>0</v>
      </c>
      <c r="BN51" s="633"/>
      <c r="BO51" s="633"/>
      <c r="BP51" s="635">
        <f t="shared" si="99"/>
        <v>0</v>
      </c>
      <c r="BQ51" s="619">
        <f t="shared" si="70"/>
        <v>0</v>
      </c>
      <c r="BR51" s="619">
        <f t="shared" si="71"/>
        <v>1</v>
      </c>
      <c r="BS51" s="619">
        <f t="shared" si="72"/>
        <v>0</v>
      </c>
      <c r="BT51" s="619">
        <f t="shared" si="73"/>
        <v>0</v>
      </c>
      <c r="BU51" s="619">
        <f t="shared" si="50"/>
        <v>0</v>
      </c>
      <c r="BV51" s="619">
        <f t="shared" si="100"/>
        <v>1</v>
      </c>
      <c r="BW51" s="603">
        <f t="shared" si="74"/>
        <v>0</v>
      </c>
      <c r="BX51" s="636">
        <f t="shared" si="101"/>
        <v>1</v>
      </c>
      <c r="BY51" s="603">
        <f t="shared" si="52"/>
        <v>0</v>
      </c>
      <c r="BZ51" s="603">
        <f t="shared" si="53"/>
        <v>0</v>
      </c>
      <c r="CA51" s="589" t="str">
        <f t="shared" si="75"/>
        <v/>
      </c>
      <c r="CB51" s="1097"/>
      <c r="CC51" s="589"/>
      <c r="CD51" s="589"/>
      <c r="CE51" s="589"/>
      <c r="CF51" s="589"/>
      <c r="CG51" s="589"/>
      <c r="CH51" s="589"/>
      <c r="CI51" s="589"/>
      <c r="CJ51" s="589"/>
      <c r="CK51" s="589"/>
      <c r="CL51" s="589"/>
      <c r="CM51" s="589"/>
      <c r="CN51" s="589"/>
      <c r="CO51" s="589"/>
      <c r="CP51" s="589"/>
      <c r="CQ51" s="589"/>
      <c r="CR51" s="589"/>
      <c r="CS51" s="589"/>
      <c r="CT51" s="589"/>
      <c r="CU51" s="589"/>
      <c r="CV51" s="589"/>
      <c r="CW51" s="589"/>
      <c r="CX51" s="589"/>
      <c r="CY51" s="589"/>
      <c r="DA51" s="589"/>
    </row>
    <row r="52" spans="1:105" s="620" customFormat="1" ht="19.149999999999999" customHeight="1">
      <c r="A52" s="620" t="str">
        <f t="shared" si="102"/>
        <v/>
      </c>
      <c r="B52" s="624">
        <v>2202</v>
      </c>
      <c r="C52" s="624">
        <v>26</v>
      </c>
      <c r="D52" s="644" t="str">
        <f>IF(ISNA(VLOOKUP(C52,Master!AQ$60:BC$285,3,FALSE)),"",VLOOKUP(C52,Master!AQ$60:BC$285,3,FALSE))</f>
        <v/>
      </c>
      <c r="E52" s="625" t="str">
        <f>IF(ISNA(VLOOKUP(C52,Master!AQ$60:BC$285,7,FALSE)),"",VLOOKUP(C52,Master!AQ$60:BC$285,7,FALSE))</f>
        <v/>
      </c>
      <c r="F52" s="626" t="str">
        <f>IF(ISNA(VLOOKUP(C52,Master!AQ$60:BC$285,8,FALSE)),"",VLOOKUP(C52,Master!AQ$60:BC$285,8,FALSE))</f>
        <v/>
      </c>
      <c r="G52" s="627" t="str">
        <f>IF(ISNA(VLOOKUP(C52,Master!AQ$60:BC$285,4,FALSE)),"",VLOOKUP(C52,Master!AQ$60:BC$285,4,FALSE))</f>
        <v/>
      </c>
      <c r="H52" s="628" t="str">
        <f>IF(ISNA(VLOOKUP(C52,Master!AQ$60:BC$285,5,FALSE)),"",VLOOKUP(C52,Master!AQ$60:BC$285,5,FALSE))</f>
        <v/>
      </c>
      <c r="I52" s="629" t="str">
        <f>IF(ISNA(VLOOKUP(C52,Master!AQ$60:BC$285,6,FALSE)),"",VLOOKUP(C52,Master!AQ$60:BC$285,6,FALSE))</f>
        <v/>
      </c>
      <c r="J52" s="624" t="str">
        <f t="shared" si="76"/>
        <v/>
      </c>
      <c r="K52" s="625" t="str">
        <f t="shared" ca="1" si="77"/>
        <v/>
      </c>
      <c r="L52" s="624" t="str">
        <f t="shared" si="78"/>
        <v/>
      </c>
      <c r="M52" s="624" t="str">
        <f t="shared" si="79"/>
        <v/>
      </c>
      <c r="N52" s="624" t="str">
        <f t="shared" si="80"/>
        <v/>
      </c>
      <c r="O52" s="630" t="str">
        <f>IF(ISNA(VLOOKUP(C52,Master!AQ$60:BC$285,12,FALSE)),"",VLOOKUP(C52,Master!AQ$60:BC$285,12,FALSE))</f>
        <v/>
      </c>
      <c r="P52" s="631"/>
      <c r="Q52" s="631"/>
      <c r="R52" s="631"/>
      <c r="S52" s="631">
        <f t="shared" si="55"/>
        <v>0</v>
      </c>
      <c r="T52" s="591">
        <f t="shared" si="103"/>
        <v>1</v>
      </c>
      <c r="U52" s="622" t="str">
        <f>IF(ISNA(VLOOKUP(C52,Master!AQ$60:BC$285,10,FALSE)),"",VLOOKUP(C52,Master!AQ$60:BC$285,10,FALSE))</f>
        <v/>
      </c>
      <c r="V52" s="632"/>
      <c r="W52" s="632"/>
      <c r="X52" s="633" t="str">
        <f>IF(ISNA(VLOOKUP(C52,Master!AQ$60:BC$285,11,FALSE)),"",VLOOKUP(C52,Master!AQ$60:BC$285,11,FALSE))</f>
        <v/>
      </c>
      <c r="Y52" s="633" t="str">
        <f>IF(ISNA(VLOOKUP(C52,Master!AQ$60:BC$285,9,FALSE)),"",VLOOKUP(C52,Master!AQ$60:BC$285,9,FALSE))</f>
        <v/>
      </c>
      <c r="Z52" s="634">
        <f t="shared" si="104"/>
        <v>0</v>
      </c>
      <c r="AA52" s="634">
        <f t="shared" si="105"/>
        <v>0</v>
      </c>
      <c r="AB52" s="634">
        <f t="shared" si="106"/>
        <v>0</v>
      </c>
      <c r="AC52" s="634">
        <f t="shared" si="107"/>
        <v>0</v>
      </c>
      <c r="AD52" s="634">
        <f t="shared" si="108"/>
        <v>0</v>
      </c>
      <c r="AE52" s="634">
        <f t="shared" si="109"/>
        <v>0</v>
      </c>
      <c r="AF52" s="635" t="str">
        <f t="shared" si="110"/>
        <v/>
      </c>
      <c r="AG52" s="635" t="str">
        <f t="shared" si="88"/>
        <v/>
      </c>
      <c r="AH52" s="635" t="str">
        <f t="shared" si="89"/>
        <v/>
      </c>
      <c r="AI52" s="635" t="str">
        <f t="shared" si="90"/>
        <v/>
      </c>
      <c r="AJ52" s="635" t="str">
        <f t="shared" si="91"/>
        <v/>
      </c>
      <c r="AK52" s="633" t="str">
        <f t="shared" si="92"/>
        <v/>
      </c>
      <c r="AL52" s="633">
        <v>0</v>
      </c>
      <c r="AM52" s="634">
        <v>0</v>
      </c>
      <c r="AN52" s="633" t="str">
        <f t="shared" si="93"/>
        <v/>
      </c>
      <c r="AO52" s="634">
        <f t="shared" si="56"/>
        <v>0</v>
      </c>
      <c r="AP52" s="633">
        <f t="shared" si="47"/>
        <v>0</v>
      </c>
      <c r="AQ52" s="633">
        <f t="shared" si="57"/>
        <v>0</v>
      </c>
      <c r="AR52" s="633">
        <f t="shared" si="58"/>
        <v>0</v>
      </c>
      <c r="AS52" s="633">
        <f t="shared" si="48"/>
        <v>0</v>
      </c>
      <c r="AT52" s="635">
        <f t="shared" si="59"/>
        <v>0</v>
      </c>
      <c r="AU52" s="635">
        <f t="shared" si="60"/>
        <v>0</v>
      </c>
      <c r="AV52" s="633"/>
      <c r="AW52" s="633"/>
      <c r="AX52" s="635">
        <f t="shared" si="94"/>
        <v>0</v>
      </c>
      <c r="AY52" s="635">
        <f t="shared" si="61"/>
        <v>0</v>
      </c>
      <c r="AZ52" s="635">
        <f t="shared" si="62"/>
        <v>0</v>
      </c>
      <c r="BA52" s="635">
        <f t="shared" si="63"/>
        <v>0</v>
      </c>
      <c r="BB52" s="635">
        <f t="shared" si="64"/>
        <v>0</v>
      </c>
      <c r="BC52" s="633">
        <f t="shared" si="95"/>
        <v>0</v>
      </c>
      <c r="BD52" s="633">
        <f t="shared" si="65"/>
        <v>0</v>
      </c>
      <c r="BE52" s="634">
        <v>0</v>
      </c>
      <c r="BF52" s="633">
        <f t="shared" si="96"/>
        <v>0</v>
      </c>
      <c r="BG52" s="634">
        <f t="shared" si="66"/>
        <v>0</v>
      </c>
      <c r="BH52" s="633">
        <f t="shared" si="49"/>
        <v>0</v>
      </c>
      <c r="BI52" s="633">
        <f t="shared" si="67"/>
        <v>0</v>
      </c>
      <c r="BJ52" s="633">
        <f t="shared" si="68"/>
        <v>0</v>
      </c>
      <c r="BK52" s="633">
        <f t="shared" si="69"/>
        <v>0</v>
      </c>
      <c r="BL52" s="635">
        <f t="shared" si="97"/>
        <v>0</v>
      </c>
      <c r="BM52" s="635">
        <f t="shared" si="98"/>
        <v>0</v>
      </c>
      <c r="BN52" s="633"/>
      <c r="BO52" s="633"/>
      <c r="BP52" s="635">
        <f t="shared" si="99"/>
        <v>0</v>
      </c>
      <c r="BQ52" s="619">
        <f t="shared" si="70"/>
        <v>0</v>
      </c>
      <c r="BR52" s="619">
        <f t="shared" si="71"/>
        <v>1</v>
      </c>
      <c r="BS52" s="619">
        <f t="shared" si="72"/>
        <v>0</v>
      </c>
      <c r="BT52" s="619">
        <f t="shared" si="73"/>
        <v>0</v>
      </c>
      <c r="BU52" s="619">
        <f t="shared" si="50"/>
        <v>0</v>
      </c>
      <c r="BV52" s="619">
        <f t="shared" si="100"/>
        <v>1</v>
      </c>
      <c r="BW52" s="603">
        <f t="shared" si="74"/>
        <v>0</v>
      </c>
      <c r="BX52" s="636">
        <f t="shared" si="101"/>
        <v>1</v>
      </c>
      <c r="BY52" s="603">
        <f t="shared" si="52"/>
        <v>0</v>
      </c>
      <c r="BZ52" s="603">
        <f t="shared" si="53"/>
        <v>0</v>
      </c>
      <c r="CA52" s="589" t="str">
        <f t="shared" si="75"/>
        <v/>
      </c>
      <c r="CB52" s="1097"/>
      <c r="CC52" s="589"/>
      <c r="CD52" s="589"/>
      <c r="CE52" s="589"/>
      <c r="CF52" s="589"/>
      <c r="CG52" s="589"/>
      <c r="CH52" s="589"/>
      <c r="CI52" s="589"/>
      <c r="CJ52" s="589"/>
      <c r="CK52" s="589"/>
      <c r="CL52" s="589"/>
      <c r="CM52" s="589"/>
      <c r="CN52" s="589"/>
      <c r="CO52" s="589"/>
      <c r="CP52" s="589"/>
      <c r="CQ52" s="589"/>
      <c r="CR52" s="589"/>
      <c r="CS52" s="589"/>
      <c r="CT52" s="589"/>
      <c r="CU52" s="589"/>
      <c r="CV52" s="589"/>
      <c r="CW52" s="589"/>
      <c r="CX52" s="589"/>
      <c r="CY52" s="589"/>
      <c r="DA52" s="589"/>
    </row>
    <row r="53" spans="1:105" s="620" customFormat="1" ht="19.149999999999999" customHeight="1">
      <c r="A53" s="620" t="str">
        <f t="shared" si="102"/>
        <v/>
      </c>
      <c r="B53" s="624">
        <v>2202</v>
      </c>
      <c r="C53" s="624">
        <v>27</v>
      </c>
      <c r="D53" s="644" t="str">
        <f>IF(ISNA(VLOOKUP(C53,Master!AQ$60:BC$285,3,FALSE)),"",VLOOKUP(C53,Master!AQ$60:BC$285,3,FALSE))</f>
        <v/>
      </c>
      <c r="E53" s="625" t="str">
        <f>IF(ISNA(VLOOKUP(C53,Master!AQ$60:BC$285,7,FALSE)),"",VLOOKUP(C53,Master!AQ$60:BC$285,7,FALSE))</f>
        <v/>
      </c>
      <c r="F53" s="626" t="str">
        <f>IF(ISNA(VLOOKUP(C53,Master!AQ$60:BC$285,8,FALSE)),"",VLOOKUP(C53,Master!AQ$60:BC$285,8,FALSE))</f>
        <v/>
      </c>
      <c r="G53" s="627" t="str">
        <f>IF(ISNA(VLOOKUP(C53,Master!AQ$60:BC$285,4,FALSE)),"",VLOOKUP(C53,Master!AQ$60:BC$285,4,FALSE))</f>
        <v/>
      </c>
      <c r="H53" s="628" t="str">
        <f>IF(ISNA(VLOOKUP(C53,Master!AQ$60:BC$285,5,FALSE)),"",VLOOKUP(C53,Master!AQ$60:BC$285,5,FALSE))</f>
        <v/>
      </c>
      <c r="I53" s="629" t="str">
        <f>IF(ISNA(VLOOKUP(C53,Master!AQ$60:BC$285,6,FALSE)),"",VLOOKUP(C53,Master!AQ$60:BC$285,6,FALSE))</f>
        <v/>
      </c>
      <c r="J53" s="624" t="str">
        <f t="shared" si="76"/>
        <v/>
      </c>
      <c r="K53" s="625" t="str">
        <f t="shared" ca="1" si="77"/>
        <v/>
      </c>
      <c r="L53" s="624" t="str">
        <f t="shared" si="78"/>
        <v/>
      </c>
      <c r="M53" s="624" t="str">
        <f t="shared" si="79"/>
        <v/>
      </c>
      <c r="N53" s="624" t="str">
        <f t="shared" si="80"/>
        <v/>
      </c>
      <c r="O53" s="630" t="str">
        <f>IF(ISNA(VLOOKUP(C53,Master!AQ$60:BC$285,12,FALSE)),"",VLOOKUP(C53,Master!AQ$60:BC$285,12,FALSE))</f>
        <v/>
      </c>
      <c r="P53" s="631"/>
      <c r="Q53" s="631"/>
      <c r="R53" s="631"/>
      <c r="S53" s="631">
        <f t="shared" si="55"/>
        <v>0</v>
      </c>
      <c r="T53" s="591">
        <f t="shared" si="103"/>
        <v>1</v>
      </c>
      <c r="U53" s="622" t="str">
        <f>IF(ISNA(VLOOKUP(C53,Master!AQ$60:BC$285,10,FALSE)),"",VLOOKUP(C53,Master!AQ$60:BC$285,10,FALSE))</f>
        <v/>
      </c>
      <c r="V53" s="632"/>
      <c r="W53" s="632"/>
      <c r="X53" s="633" t="str">
        <f>IF(ISNA(VLOOKUP(C53,Master!AQ$60:BC$285,11,FALSE)),"",VLOOKUP(C53,Master!AQ$60:BC$285,11,FALSE))</f>
        <v/>
      </c>
      <c r="Y53" s="633" t="str">
        <f>IF(ISNA(VLOOKUP(C53,Master!AQ$60:BC$285,9,FALSE)),"",VLOOKUP(C53,Master!AQ$60:BC$285,9,FALSE))</f>
        <v/>
      </c>
      <c r="Z53" s="634">
        <f t="shared" si="104"/>
        <v>0</v>
      </c>
      <c r="AA53" s="634">
        <f t="shared" si="105"/>
        <v>0</v>
      </c>
      <c r="AB53" s="634">
        <f t="shared" si="106"/>
        <v>0</v>
      </c>
      <c r="AC53" s="634">
        <f t="shared" si="107"/>
        <v>0</v>
      </c>
      <c r="AD53" s="634">
        <f t="shared" si="108"/>
        <v>0</v>
      </c>
      <c r="AE53" s="634">
        <f t="shared" si="109"/>
        <v>0</v>
      </c>
      <c r="AF53" s="635" t="str">
        <f t="shared" si="110"/>
        <v/>
      </c>
      <c r="AG53" s="635" t="str">
        <f t="shared" si="88"/>
        <v/>
      </c>
      <c r="AH53" s="635" t="str">
        <f t="shared" si="89"/>
        <v/>
      </c>
      <c r="AI53" s="635" t="str">
        <f t="shared" si="90"/>
        <v/>
      </c>
      <c r="AJ53" s="635" t="str">
        <f t="shared" si="91"/>
        <v/>
      </c>
      <c r="AK53" s="633" t="str">
        <f t="shared" si="92"/>
        <v/>
      </c>
      <c r="AL53" s="633">
        <v>0</v>
      </c>
      <c r="AM53" s="634">
        <v>0</v>
      </c>
      <c r="AN53" s="633" t="str">
        <f t="shared" si="93"/>
        <v/>
      </c>
      <c r="AO53" s="634">
        <f t="shared" si="56"/>
        <v>0</v>
      </c>
      <c r="AP53" s="633">
        <f t="shared" si="47"/>
        <v>0</v>
      </c>
      <c r="AQ53" s="633">
        <f t="shared" si="57"/>
        <v>0</v>
      </c>
      <c r="AR53" s="633">
        <f t="shared" si="58"/>
        <v>0</v>
      </c>
      <c r="AS53" s="633">
        <f t="shared" si="48"/>
        <v>0</v>
      </c>
      <c r="AT53" s="635">
        <f t="shared" si="59"/>
        <v>0</v>
      </c>
      <c r="AU53" s="635">
        <f t="shared" si="60"/>
        <v>0</v>
      </c>
      <c r="AV53" s="633"/>
      <c r="AW53" s="633"/>
      <c r="AX53" s="635">
        <f t="shared" si="94"/>
        <v>0</v>
      </c>
      <c r="AY53" s="635">
        <f t="shared" si="61"/>
        <v>0</v>
      </c>
      <c r="AZ53" s="635">
        <f t="shared" si="62"/>
        <v>0</v>
      </c>
      <c r="BA53" s="635">
        <f t="shared" si="63"/>
        <v>0</v>
      </c>
      <c r="BB53" s="635">
        <f t="shared" si="64"/>
        <v>0</v>
      </c>
      <c r="BC53" s="633">
        <f t="shared" si="95"/>
        <v>0</v>
      </c>
      <c r="BD53" s="633">
        <f t="shared" si="65"/>
        <v>0</v>
      </c>
      <c r="BE53" s="634">
        <v>0</v>
      </c>
      <c r="BF53" s="633">
        <f t="shared" si="96"/>
        <v>0</v>
      </c>
      <c r="BG53" s="634">
        <f t="shared" si="66"/>
        <v>0</v>
      </c>
      <c r="BH53" s="633">
        <f t="shared" si="49"/>
        <v>0</v>
      </c>
      <c r="BI53" s="633">
        <f t="shared" si="67"/>
        <v>0</v>
      </c>
      <c r="BJ53" s="633">
        <f t="shared" si="68"/>
        <v>0</v>
      </c>
      <c r="BK53" s="633">
        <f t="shared" si="69"/>
        <v>0</v>
      </c>
      <c r="BL53" s="635">
        <f t="shared" si="97"/>
        <v>0</v>
      </c>
      <c r="BM53" s="635">
        <f t="shared" si="98"/>
        <v>0</v>
      </c>
      <c r="BN53" s="633"/>
      <c r="BO53" s="633"/>
      <c r="BP53" s="635">
        <f t="shared" si="99"/>
        <v>0</v>
      </c>
      <c r="BQ53" s="619">
        <f t="shared" si="70"/>
        <v>0</v>
      </c>
      <c r="BR53" s="619">
        <f t="shared" si="71"/>
        <v>1</v>
      </c>
      <c r="BS53" s="619">
        <f t="shared" si="72"/>
        <v>0</v>
      </c>
      <c r="BT53" s="619">
        <f t="shared" si="73"/>
        <v>0</v>
      </c>
      <c r="BU53" s="619">
        <f t="shared" si="50"/>
        <v>0</v>
      </c>
      <c r="BV53" s="619">
        <f t="shared" si="100"/>
        <v>1</v>
      </c>
      <c r="BW53" s="603">
        <f t="shared" si="74"/>
        <v>0</v>
      </c>
      <c r="BX53" s="636">
        <f t="shared" si="101"/>
        <v>1</v>
      </c>
      <c r="BY53" s="603">
        <f t="shared" si="52"/>
        <v>0</v>
      </c>
      <c r="BZ53" s="603">
        <f t="shared" si="53"/>
        <v>0</v>
      </c>
      <c r="CA53" s="589" t="str">
        <f t="shared" si="75"/>
        <v/>
      </c>
      <c r="CB53" s="1097"/>
      <c r="CC53" s="589"/>
      <c r="CD53" s="589"/>
      <c r="CE53" s="589"/>
      <c r="CF53" s="589"/>
      <c r="CG53" s="589"/>
      <c r="CH53" s="589"/>
      <c r="CI53" s="589"/>
      <c r="CJ53" s="589"/>
      <c r="CK53" s="589"/>
      <c r="CL53" s="589"/>
      <c r="CM53" s="589"/>
      <c r="CN53" s="589"/>
      <c r="CO53" s="589"/>
      <c r="CP53" s="589"/>
      <c r="CQ53" s="589"/>
      <c r="CR53" s="589"/>
      <c r="CS53" s="589"/>
      <c r="CT53" s="589"/>
      <c r="CU53" s="589"/>
      <c r="CV53" s="589"/>
      <c r="CW53" s="589"/>
      <c r="CX53" s="589"/>
      <c r="CY53" s="589"/>
      <c r="DA53" s="589"/>
    </row>
    <row r="54" spans="1:105" s="620" customFormat="1" ht="19.149999999999999" customHeight="1">
      <c r="A54" s="620" t="str">
        <f t="shared" si="102"/>
        <v/>
      </c>
      <c r="B54" s="624">
        <v>2202</v>
      </c>
      <c r="C54" s="624">
        <v>28</v>
      </c>
      <c r="D54" s="644" t="str">
        <f>IF(ISNA(VLOOKUP(C54,Master!AQ$60:BC$285,3,FALSE)),"",VLOOKUP(C54,Master!AQ$60:BC$285,3,FALSE))</f>
        <v/>
      </c>
      <c r="E54" s="625" t="str">
        <f>IF(ISNA(VLOOKUP(C54,Master!AQ$60:BC$285,7,FALSE)),"",VLOOKUP(C54,Master!AQ$60:BC$285,7,FALSE))</f>
        <v/>
      </c>
      <c r="F54" s="626" t="str">
        <f>IF(ISNA(VLOOKUP(C54,Master!AQ$60:BC$285,8,FALSE)),"",VLOOKUP(C54,Master!AQ$60:BC$285,8,FALSE))</f>
        <v/>
      </c>
      <c r="G54" s="627" t="str">
        <f>IF(ISNA(VLOOKUP(C54,Master!AQ$60:BC$285,4,FALSE)),"",VLOOKUP(C54,Master!AQ$60:BC$285,4,FALSE))</f>
        <v/>
      </c>
      <c r="H54" s="628" t="str">
        <f>IF(ISNA(VLOOKUP(C54,Master!AQ$60:BC$285,5,FALSE)),"",VLOOKUP(C54,Master!AQ$60:BC$285,5,FALSE))</f>
        <v/>
      </c>
      <c r="I54" s="629" t="str">
        <f>IF(ISNA(VLOOKUP(C54,Master!AQ$60:BC$285,6,FALSE)),"",VLOOKUP(C54,Master!AQ$60:BC$285,6,FALSE))</f>
        <v/>
      </c>
      <c r="J54" s="624" t="str">
        <f t="shared" si="76"/>
        <v/>
      </c>
      <c r="K54" s="625" t="str">
        <f t="shared" ca="1" si="77"/>
        <v/>
      </c>
      <c r="L54" s="624" t="str">
        <f t="shared" si="78"/>
        <v/>
      </c>
      <c r="M54" s="624" t="str">
        <f t="shared" si="79"/>
        <v/>
      </c>
      <c r="N54" s="624" t="str">
        <f t="shared" si="80"/>
        <v/>
      </c>
      <c r="O54" s="630" t="str">
        <f>IF(ISNA(VLOOKUP(C54,Master!AQ$60:BC$285,12,FALSE)),"",VLOOKUP(C54,Master!AQ$60:BC$285,12,FALSE))</f>
        <v/>
      </c>
      <c r="P54" s="631"/>
      <c r="Q54" s="631"/>
      <c r="R54" s="631"/>
      <c r="S54" s="631">
        <f t="shared" si="55"/>
        <v>0</v>
      </c>
      <c r="T54" s="591">
        <f t="shared" si="103"/>
        <v>1</v>
      </c>
      <c r="U54" s="622" t="str">
        <f>IF(ISNA(VLOOKUP(C54,Master!AQ$60:BC$285,10,FALSE)),"",VLOOKUP(C54,Master!AQ$60:BC$285,10,FALSE))</f>
        <v/>
      </c>
      <c r="V54" s="632"/>
      <c r="W54" s="632"/>
      <c r="X54" s="633" t="str">
        <f>IF(ISNA(VLOOKUP(C54,Master!AQ$60:BC$285,11,FALSE)),"",VLOOKUP(C54,Master!AQ$60:BC$285,11,FALSE))</f>
        <v/>
      </c>
      <c r="Y54" s="633" t="str">
        <f>IF(ISNA(VLOOKUP(C54,Master!AQ$60:BC$285,9,FALSE)),"",VLOOKUP(C54,Master!AQ$60:BC$285,9,FALSE))</f>
        <v/>
      </c>
      <c r="Z54" s="634">
        <f t="shared" si="104"/>
        <v>0</v>
      </c>
      <c r="AA54" s="634">
        <f t="shared" si="105"/>
        <v>0</v>
      </c>
      <c r="AB54" s="634">
        <f t="shared" si="106"/>
        <v>0</v>
      </c>
      <c r="AC54" s="634">
        <f t="shared" si="107"/>
        <v>0</v>
      </c>
      <c r="AD54" s="634">
        <f t="shared" si="108"/>
        <v>0</v>
      </c>
      <c r="AE54" s="634">
        <f t="shared" si="109"/>
        <v>0</v>
      </c>
      <c r="AF54" s="635" t="str">
        <f t="shared" si="110"/>
        <v/>
      </c>
      <c r="AG54" s="635" t="str">
        <f t="shared" si="88"/>
        <v/>
      </c>
      <c r="AH54" s="635" t="str">
        <f t="shared" si="89"/>
        <v/>
      </c>
      <c r="AI54" s="635" t="str">
        <f t="shared" si="90"/>
        <v/>
      </c>
      <c r="AJ54" s="635" t="str">
        <f t="shared" si="91"/>
        <v/>
      </c>
      <c r="AK54" s="633" t="str">
        <f t="shared" si="92"/>
        <v/>
      </c>
      <c r="AL54" s="633">
        <v>0</v>
      </c>
      <c r="AM54" s="634">
        <v>0</v>
      </c>
      <c r="AN54" s="633" t="str">
        <f t="shared" si="93"/>
        <v/>
      </c>
      <c r="AO54" s="634">
        <f t="shared" si="56"/>
        <v>0</v>
      </c>
      <c r="AP54" s="633">
        <f t="shared" si="47"/>
        <v>0</v>
      </c>
      <c r="AQ54" s="633">
        <f t="shared" si="57"/>
        <v>0</v>
      </c>
      <c r="AR54" s="633">
        <f t="shared" si="58"/>
        <v>0</v>
      </c>
      <c r="AS54" s="633">
        <f t="shared" si="48"/>
        <v>0</v>
      </c>
      <c r="AT54" s="635">
        <f t="shared" si="59"/>
        <v>0</v>
      </c>
      <c r="AU54" s="635">
        <f t="shared" si="60"/>
        <v>0</v>
      </c>
      <c r="AV54" s="633"/>
      <c r="AW54" s="633"/>
      <c r="AX54" s="635">
        <f t="shared" si="94"/>
        <v>0</v>
      </c>
      <c r="AY54" s="635">
        <f t="shared" si="61"/>
        <v>0</v>
      </c>
      <c r="AZ54" s="635">
        <f t="shared" si="62"/>
        <v>0</v>
      </c>
      <c r="BA54" s="635">
        <f t="shared" si="63"/>
        <v>0</v>
      </c>
      <c r="BB54" s="635">
        <f t="shared" si="64"/>
        <v>0</v>
      </c>
      <c r="BC54" s="633">
        <f t="shared" si="95"/>
        <v>0</v>
      </c>
      <c r="BD54" s="633">
        <f t="shared" si="65"/>
        <v>0</v>
      </c>
      <c r="BE54" s="634">
        <v>0</v>
      </c>
      <c r="BF54" s="633">
        <f t="shared" si="96"/>
        <v>0</v>
      </c>
      <c r="BG54" s="634">
        <f t="shared" si="66"/>
        <v>0</v>
      </c>
      <c r="BH54" s="633">
        <f t="shared" si="49"/>
        <v>0</v>
      </c>
      <c r="BI54" s="633">
        <f t="shared" si="67"/>
        <v>0</v>
      </c>
      <c r="BJ54" s="633">
        <f t="shared" si="68"/>
        <v>0</v>
      </c>
      <c r="BK54" s="633">
        <f t="shared" si="69"/>
        <v>0</v>
      </c>
      <c r="BL54" s="635">
        <f t="shared" si="97"/>
        <v>0</v>
      </c>
      <c r="BM54" s="635">
        <f t="shared" si="98"/>
        <v>0</v>
      </c>
      <c r="BN54" s="633"/>
      <c r="BO54" s="633"/>
      <c r="BP54" s="635">
        <f t="shared" si="99"/>
        <v>0</v>
      </c>
      <c r="BQ54" s="619">
        <f t="shared" si="70"/>
        <v>0</v>
      </c>
      <c r="BR54" s="619">
        <f t="shared" si="71"/>
        <v>1</v>
      </c>
      <c r="BS54" s="619">
        <f t="shared" si="72"/>
        <v>0</v>
      </c>
      <c r="BT54" s="619">
        <f t="shared" si="73"/>
        <v>0</v>
      </c>
      <c r="BU54" s="619">
        <f t="shared" si="50"/>
        <v>0</v>
      </c>
      <c r="BV54" s="619">
        <f t="shared" si="100"/>
        <v>1</v>
      </c>
      <c r="BW54" s="603">
        <f t="shared" si="74"/>
        <v>0</v>
      </c>
      <c r="BX54" s="636">
        <f t="shared" si="101"/>
        <v>1</v>
      </c>
      <c r="BY54" s="603">
        <f t="shared" si="52"/>
        <v>0</v>
      </c>
      <c r="BZ54" s="603">
        <f t="shared" si="53"/>
        <v>0</v>
      </c>
      <c r="CA54" s="589" t="str">
        <f t="shared" si="75"/>
        <v/>
      </c>
      <c r="CB54" s="1097"/>
      <c r="CC54" s="589"/>
      <c r="CD54" s="589"/>
      <c r="CE54" s="589"/>
      <c r="CF54" s="589"/>
      <c r="CG54" s="589"/>
      <c r="CH54" s="589"/>
      <c r="CI54" s="589"/>
      <c r="CJ54" s="589"/>
      <c r="CK54" s="589"/>
      <c r="CL54" s="589"/>
      <c r="CM54" s="589"/>
      <c r="CN54" s="589"/>
      <c r="CO54" s="589"/>
      <c r="CP54" s="589"/>
      <c r="CQ54" s="589"/>
      <c r="CR54" s="589"/>
      <c r="CS54" s="589"/>
      <c r="CT54" s="589"/>
      <c r="CU54" s="589"/>
      <c r="CV54" s="589"/>
      <c r="CW54" s="589"/>
      <c r="CX54" s="589"/>
      <c r="CY54" s="589"/>
      <c r="DA54" s="589"/>
    </row>
    <row r="55" spans="1:105" s="620" customFormat="1" ht="19.149999999999999" customHeight="1">
      <c r="A55" s="620" t="str">
        <f t="shared" si="102"/>
        <v/>
      </c>
      <c r="B55" s="624">
        <v>2202</v>
      </c>
      <c r="C55" s="624">
        <v>29</v>
      </c>
      <c r="D55" s="644" t="str">
        <f>IF(ISNA(VLOOKUP(C55,Master!AQ$60:BC$285,3,FALSE)),"",VLOOKUP(C55,Master!AQ$60:BC$285,3,FALSE))</f>
        <v/>
      </c>
      <c r="E55" s="625" t="str">
        <f>IF(ISNA(VLOOKUP(C55,Master!AQ$60:BC$285,7,FALSE)),"",VLOOKUP(C55,Master!AQ$60:BC$285,7,FALSE))</f>
        <v/>
      </c>
      <c r="F55" s="626" t="str">
        <f>IF(ISNA(VLOOKUP(C55,Master!AQ$60:BC$285,8,FALSE)),"",VLOOKUP(C55,Master!AQ$60:BC$285,8,FALSE))</f>
        <v/>
      </c>
      <c r="G55" s="627" t="str">
        <f>IF(ISNA(VLOOKUP(C55,Master!AQ$60:BC$285,4,FALSE)),"",VLOOKUP(C55,Master!AQ$60:BC$285,4,FALSE))</f>
        <v/>
      </c>
      <c r="H55" s="628" t="str">
        <f>IF(ISNA(VLOOKUP(C55,Master!AQ$60:BC$285,5,FALSE)),"",VLOOKUP(C55,Master!AQ$60:BC$285,5,FALSE))</f>
        <v/>
      </c>
      <c r="I55" s="629" t="str">
        <f>IF(ISNA(VLOOKUP(C55,Master!AQ$60:BC$285,6,FALSE)),"",VLOOKUP(C55,Master!AQ$60:BC$285,6,FALSE))</f>
        <v/>
      </c>
      <c r="J55" s="624" t="str">
        <f t="shared" si="76"/>
        <v/>
      </c>
      <c r="K55" s="625" t="str">
        <f t="shared" ca="1" si="77"/>
        <v/>
      </c>
      <c r="L55" s="624" t="str">
        <f t="shared" si="78"/>
        <v/>
      </c>
      <c r="M55" s="624" t="str">
        <f t="shared" si="79"/>
        <v/>
      </c>
      <c r="N55" s="624" t="str">
        <f t="shared" si="80"/>
        <v/>
      </c>
      <c r="O55" s="630" t="str">
        <f>IF(ISNA(VLOOKUP(C55,Master!AQ$60:BC$285,12,FALSE)),"",VLOOKUP(C55,Master!AQ$60:BC$285,12,FALSE))</f>
        <v/>
      </c>
      <c r="P55" s="631"/>
      <c r="Q55" s="631"/>
      <c r="R55" s="631"/>
      <c r="S55" s="631">
        <f t="shared" si="55"/>
        <v>0</v>
      </c>
      <c r="T55" s="591">
        <f t="shared" si="103"/>
        <v>1</v>
      </c>
      <c r="U55" s="622" t="str">
        <f>IF(ISNA(VLOOKUP(C55,Master!AQ$60:BC$285,10,FALSE)),"",VLOOKUP(C55,Master!AQ$60:BC$285,10,FALSE))</f>
        <v/>
      </c>
      <c r="V55" s="632"/>
      <c r="W55" s="632"/>
      <c r="X55" s="633" t="str">
        <f>IF(ISNA(VLOOKUP(C55,Master!AQ$60:BC$285,11,FALSE)),"",VLOOKUP(C55,Master!AQ$60:BC$285,11,FALSE))</f>
        <v/>
      </c>
      <c r="Y55" s="633" t="str">
        <f>IF(ISNA(VLOOKUP(C55,Master!AQ$60:BC$285,9,FALSE)),"",VLOOKUP(C55,Master!AQ$60:BC$285,9,FALSE))</f>
        <v/>
      </c>
      <c r="Z55" s="634">
        <f t="shared" si="104"/>
        <v>0</v>
      </c>
      <c r="AA55" s="634">
        <f t="shared" si="105"/>
        <v>0</v>
      </c>
      <c r="AB55" s="634">
        <f t="shared" si="106"/>
        <v>0</v>
      </c>
      <c r="AC55" s="634">
        <f t="shared" si="107"/>
        <v>0</v>
      </c>
      <c r="AD55" s="634">
        <f t="shared" si="108"/>
        <v>0</v>
      </c>
      <c r="AE55" s="634">
        <f t="shared" si="109"/>
        <v>0</v>
      </c>
      <c r="AF55" s="635" t="str">
        <f t="shared" si="110"/>
        <v/>
      </c>
      <c r="AG55" s="635" t="str">
        <f t="shared" si="88"/>
        <v/>
      </c>
      <c r="AH55" s="635" t="str">
        <f t="shared" si="89"/>
        <v/>
      </c>
      <c r="AI55" s="635" t="str">
        <f t="shared" si="90"/>
        <v/>
      </c>
      <c r="AJ55" s="635" t="str">
        <f t="shared" si="91"/>
        <v/>
      </c>
      <c r="AK55" s="633" t="str">
        <f t="shared" si="92"/>
        <v/>
      </c>
      <c r="AL55" s="633">
        <v>0</v>
      </c>
      <c r="AM55" s="634">
        <v>0</v>
      </c>
      <c r="AN55" s="633" t="str">
        <f t="shared" si="93"/>
        <v/>
      </c>
      <c r="AO55" s="634">
        <f t="shared" si="56"/>
        <v>0</v>
      </c>
      <c r="AP55" s="633">
        <f t="shared" si="47"/>
        <v>0</v>
      </c>
      <c r="AQ55" s="633">
        <f t="shared" si="57"/>
        <v>0</v>
      </c>
      <c r="AR55" s="633">
        <f t="shared" si="58"/>
        <v>0</v>
      </c>
      <c r="AS55" s="633">
        <f t="shared" si="48"/>
        <v>0</v>
      </c>
      <c r="AT55" s="635">
        <f t="shared" si="59"/>
        <v>0</v>
      </c>
      <c r="AU55" s="635">
        <f t="shared" si="60"/>
        <v>0</v>
      </c>
      <c r="AV55" s="633"/>
      <c r="AW55" s="633"/>
      <c r="AX55" s="635">
        <f t="shared" si="94"/>
        <v>0</v>
      </c>
      <c r="AY55" s="635">
        <f t="shared" si="61"/>
        <v>0</v>
      </c>
      <c r="AZ55" s="635">
        <f t="shared" si="62"/>
        <v>0</v>
      </c>
      <c r="BA55" s="635">
        <f t="shared" si="63"/>
        <v>0</v>
      </c>
      <c r="BB55" s="635">
        <f t="shared" si="64"/>
        <v>0</v>
      </c>
      <c r="BC55" s="633">
        <f t="shared" si="95"/>
        <v>0</v>
      </c>
      <c r="BD55" s="633">
        <f t="shared" si="65"/>
        <v>0</v>
      </c>
      <c r="BE55" s="634">
        <v>0</v>
      </c>
      <c r="BF55" s="633">
        <f t="shared" si="96"/>
        <v>0</v>
      </c>
      <c r="BG55" s="634">
        <f t="shared" si="66"/>
        <v>0</v>
      </c>
      <c r="BH55" s="633">
        <f t="shared" si="49"/>
        <v>0</v>
      </c>
      <c r="BI55" s="633">
        <f t="shared" si="67"/>
        <v>0</v>
      </c>
      <c r="BJ55" s="633">
        <f t="shared" si="68"/>
        <v>0</v>
      </c>
      <c r="BK55" s="633">
        <f t="shared" si="69"/>
        <v>0</v>
      </c>
      <c r="BL55" s="635">
        <f t="shared" si="97"/>
        <v>0</v>
      </c>
      <c r="BM55" s="635">
        <f t="shared" si="98"/>
        <v>0</v>
      </c>
      <c r="BN55" s="633"/>
      <c r="BO55" s="633"/>
      <c r="BP55" s="635">
        <f t="shared" si="99"/>
        <v>0</v>
      </c>
      <c r="BQ55" s="619">
        <f t="shared" si="70"/>
        <v>0</v>
      </c>
      <c r="BR55" s="619">
        <f t="shared" si="71"/>
        <v>1</v>
      </c>
      <c r="BS55" s="619">
        <f t="shared" si="72"/>
        <v>0</v>
      </c>
      <c r="BT55" s="619">
        <f t="shared" si="73"/>
        <v>0</v>
      </c>
      <c r="BU55" s="619">
        <f t="shared" si="50"/>
        <v>0</v>
      </c>
      <c r="BV55" s="619">
        <f t="shared" si="100"/>
        <v>1</v>
      </c>
      <c r="BW55" s="603">
        <f t="shared" si="74"/>
        <v>0</v>
      </c>
      <c r="BX55" s="636">
        <f t="shared" si="101"/>
        <v>1</v>
      </c>
      <c r="BY55" s="603">
        <f t="shared" si="52"/>
        <v>0</v>
      </c>
      <c r="BZ55" s="603">
        <f t="shared" si="53"/>
        <v>0</v>
      </c>
      <c r="CA55" s="589" t="str">
        <f t="shared" si="75"/>
        <v/>
      </c>
      <c r="CB55" s="1097"/>
      <c r="CC55" s="589"/>
      <c r="CD55" s="589"/>
      <c r="CE55" s="589"/>
      <c r="CF55" s="589"/>
      <c r="CG55" s="589"/>
      <c r="CH55" s="589"/>
      <c r="CI55" s="589"/>
      <c r="CJ55" s="589"/>
      <c r="CK55" s="589"/>
      <c r="CL55" s="589"/>
      <c r="CM55" s="589"/>
      <c r="CN55" s="589"/>
      <c r="CO55" s="589"/>
      <c r="CP55" s="589"/>
      <c r="CQ55" s="589"/>
      <c r="CR55" s="589"/>
      <c r="CS55" s="589"/>
      <c r="CT55" s="589"/>
      <c r="CU55" s="589"/>
      <c r="CV55" s="589"/>
      <c r="CW55" s="589"/>
      <c r="CX55" s="589"/>
      <c r="CY55" s="589"/>
      <c r="DA55" s="589"/>
    </row>
    <row r="56" spans="1:105" s="620" customFormat="1" ht="19.149999999999999" customHeight="1">
      <c r="A56" s="620" t="str">
        <f t="shared" si="102"/>
        <v/>
      </c>
      <c r="B56" s="624">
        <v>2202</v>
      </c>
      <c r="C56" s="624">
        <v>30</v>
      </c>
      <c r="D56" s="644" t="str">
        <f>IF(ISNA(VLOOKUP(C56,Master!AQ$60:BC$285,3,FALSE)),"",VLOOKUP(C56,Master!AQ$60:BC$285,3,FALSE))</f>
        <v/>
      </c>
      <c r="E56" s="625" t="str">
        <f>IF(ISNA(VLOOKUP(C56,Master!AQ$60:BC$285,7,FALSE)),"",VLOOKUP(C56,Master!AQ$60:BC$285,7,FALSE))</f>
        <v/>
      </c>
      <c r="F56" s="626" t="str">
        <f>IF(ISNA(VLOOKUP(C56,Master!AQ$60:BC$285,8,FALSE)),"",VLOOKUP(C56,Master!AQ$60:BC$285,8,FALSE))</f>
        <v/>
      </c>
      <c r="G56" s="627" t="str">
        <f>IF(ISNA(VLOOKUP(C56,Master!AQ$60:BC$285,4,FALSE)),"",VLOOKUP(C56,Master!AQ$60:BC$285,4,FALSE))</f>
        <v/>
      </c>
      <c r="H56" s="628" t="str">
        <f>IF(ISNA(VLOOKUP(C56,Master!AQ$60:BC$285,5,FALSE)),"",VLOOKUP(C56,Master!AQ$60:BC$285,5,FALSE))</f>
        <v/>
      </c>
      <c r="I56" s="629" t="str">
        <f>IF(ISNA(VLOOKUP(C56,Master!AQ$60:BC$285,6,FALSE)),"",VLOOKUP(C56,Master!AQ$60:BC$285,6,FALSE))</f>
        <v/>
      </c>
      <c r="J56" s="624" t="str">
        <f t="shared" si="76"/>
        <v/>
      </c>
      <c r="K56" s="625" t="str">
        <f t="shared" ca="1" si="77"/>
        <v/>
      </c>
      <c r="L56" s="624" t="str">
        <f t="shared" si="78"/>
        <v/>
      </c>
      <c r="M56" s="624" t="str">
        <f t="shared" si="79"/>
        <v/>
      </c>
      <c r="N56" s="624" t="str">
        <f t="shared" si="80"/>
        <v/>
      </c>
      <c r="O56" s="630" t="str">
        <f>IF(ISNA(VLOOKUP(C56,Master!AQ$60:BC$285,12,FALSE)),"",VLOOKUP(C56,Master!AQ$60:BC$285,12,FALSE))</f>
        <v/>
      </c>
      <c r="P56" s="631"/>
      <c r="Q56" s="631"/>
      <c r="R56" s="631"/>
      <c r="S56" s="631">
        <f t="shared" si="55"/>
        <v>0</v>
      </c>
      <c r="T56" s="591">
        <f t="shared" si="103"/>
        <v>1</v>
      </c>
      <c r="U56" s="622" t="str">
        <f>IF(ISNA(VLOOKUP(C56,Master!AQ$60:BC$285,10,FALSE)),"",VLOOKUP(C56,Master!AQ$60:BC$285,10,FALSE))</f>
        <v/>
      </c>
      <c r="V56" s="632"/>
      <c r="W56" s="632"/>
      <c r="X56" s="633" t="str">
        <f>IF(ISNA(VLOOKUP(C56,Master!AQ$60:BC$285,11,FALSE)),"",VLOOKUP(C56,Master!AQ$60:BC$285,11,FALSE))</f>
        <v/>
      </c>
      <c r="Y56" s="633" t="str">
        <f>IF(ISNA(VLOOKUP(C56,Master!AQ$60:BC$285,9,FALSE)),"",VLOOKUP(C56,Master!AQ$60:BC$285,9,FALSE))</f>
        <v/>
      </c>
      <c r="Z56" s="634">
        <f t="shared" si="104"/>
        <v>0</v>
      </c>
      <c r="AA56" s="634">
        <f t="shared" si="105"/>
        <v>0</v>
      </c>
      <c r="AB56" s="634">
        <f t="shared" si="106"/>
        <v>0</v>
      </c>
      <c r="AC56" s="634">
        <f t="shared" si="107"/>
        <v>0</v>
      </c>
      <c r="AD56" s="634">
        <f t="shared" si="108"/>
        <v>0</v>
      </c>
      <c r="AE56" s="634">
        <f t="shared" si="109"/>
        <v>0</v>
      </c>
      <c r="AF56" s="635" t="str">
        <f t="shared" si="110"/>
        <v/>
      </c>
      <c r="AG56" s="635" t="str">
        <f t="shared" si="88"/>
        <v/>
      </c>
      <c r="AH56" s="635" t="str">
        <f t="shared" si="89"/>
        <v/>
      </c>
      <c r="AI56" s="635" t="str">
        <f t="shared" si="90"/>
        <v/>
      </c>
      <c r="AJ56" s="635" t="str">
        <f t="shared" si="91"/>
        <v/>
      </c>
      <c r="AK56" s="633" t="str">
        <f t="shared" si="92"/>
        <v/>
      </c>
      <c r="AL56" s="633">
        <v>0</v>
      </c>
      <c r="AM56" s="634">
        <v>0</v>
      </c>
      <c r="AN56" s="633" t="str">
        <f t="shared" si="93"/>
        <v/>
      </c>
      <c r="AO56" s="634">
        <f t="shared" si="56"/>
        <v>0</v>
      </c>
      <c r="AP56" s="633">
        <f t="shared" si="47"/>
        <v>0</v>
      </c>
      <c r="AQ56" s="633">
        <f t="shared" si="57"/>
        <v>0</v>
      </c>
      <c r="AR56" s="633">
        <f t="shared" si="58"/>
        <v>0</v>
      </c>
      <c r="AS56" s="633">
        <f t="shared" si="48"/>
        <v>0</v>
      </c>
      <c r="AT56" s="635">
        <f t="shared" si="59"/>
        <v>0</v>
      </c>
      <c r="AU56" s="635">
        <f t="shared" si="60"/>
        <v>0</v>
      </c>
      <c r="AV56" s="633"/>
      <c r="AW56" s="633"/>
      <c r="AX56" s="635">
        <f t="shared" si="94"/>
        <v>0</v>
      </c>
      <c r="AY56" s="635">
        <f t="shared" si="61"/>
        <v>0</v>
      </c>
      <c r="AZ56" s="635">
        <f t="shared" si="62"/>
        <v>0</v>
      </c>
      <c r="BA56" s="635">
        <f t="shared" si="63"/>
        <v>0</v>
      </c>
      <c r="BB56" s="635">
        <f t="shared" si="64"/>
        <v>0</v>
      </c>
      <c r="BC56" s="633">
        <f t="shared" si="95"/>
        <v>0</v>
      </c>
      <c r="BD56" s="633">
        <f t="shared" si="65"/>
        <v>0</v>
      </c>
      <c r="BE56" s="634">
        <v>0</v>
      </c>
      <c r="BF56" s="633">
        <f t="shared" si="96"/>
        <v>0</v>
      </c>
      <c r="BG56" s="634">
        <f t="shared" si="66"/>
        <v>0</v>
      </c>
      <c r="BH56" s="633">
        <f t="shared" si="49"/>
        <v>0</v>
      </c>
      <c r="BI56" s="633">
        <f t="shared" si="67"/>
        <v>0</v>
      </c>
      <c r="BJ56" s="633">
        <f t="shared" si="68"/>
        <v>0</v>
      </c>
      <c r="BK56" s="633">
        <f t="shared" si="69"/>
        <v>0</v>
      </c>
      <c r="BL56" s="635">
        <f t="shared" si="97"/>
        <v>0</v>
      </c>
      <c r="BM56" s="635">
        <f t="shared" si="98"/>
        <v>0</v>
      </c>
      <c r="BN56" s="633"/>
      <c r="BO56" s="633"/>
      <c r="BP56" s="635">
        <f t="shared" si="99"/>
        <v>0</v>
      </c>
      <c r="BQ56" s="619">
        <f t="shared" si="70"/>
        <v>0</v>
      </c>
      <c r="BR56" s="619">
        <f t="shared" si="71"/>
        <v>1</v>
      </c>
      <c r="BS56" s="619">
        <f t="shared" si="72"/>
        <v>0</v>
      </c>
      <c r="BT56" s="619">
        <f t="shared" si="73"/>
        <v>0</v>
      </c>
      <c r="BU56" s="619">
        <f t="shared" si="50"/>
        <v>0</v>
      </c>
      <c r="BV56" s="619">
        <f t="shared" si="100"/>
        <v>1</v>
      </c>
      <c r="BW56" s="603">
        <f t="shared" si="74"/>
        <v>0</v>
      </c>
      <c r="BX56" s="636">
        <f t="shared" si="101"/>
        <v>1</v>
      </c>
      <c r="BY56" s="603">
        <f t="shared" si="52"/>
        <v>0</v>
      </c>
      <c r="BZ56" s="603">
        <f t="shared" si="53"/>
        <v>0</v>
      </c>
      <c r="CA56" s="589" t="str">
        <f t="shared" si="75"/>
        <v/>
      </c>
      <c r="CB56" s="1097"/>
      <c r="CC56" s="589"/>
      <c r="CD56" s="589"/>
      <c r="CE56" s="589"/>
      <c r="CF56" s="589"/>
      <c r="CG56" s="589"/>
      <c r="CH56" s="589"/>
      <c r="CI56" s="589"/>
      <c r="CJ56" s="589"/>
      <c r="CK56" s="589"/>
      <c r="CL56" s="589"/>
      <c r="CM56" s="589"/>
      <c r="CN56" s="589"/>
      <c r="CO56" s="589"/>
      <c r="CP56" s="589"/>
      <c r="CQ56" s="589"/>
      <c r="CR56" s="589"/>
      <c r="CS56" s="589"/>
      <c r="CT56" s="589"/>
      <c r="CU56" s="589"/>
      <c r="CV56" s="589"/>
      <c r="CW56" s="589"/>
      <c r="CX56" s="589"/>
      <c r="CY56" s="589"/>
      <c r="DA56" s="589"/>
    </row>
    <row r="57" spans="1:105" s="620" customFormat="1" ht="19.149999999999999" customHeight="1">
      <c r="A57" s="620" t="str">
        <f t="shared" si="102"/>
        <v/>
      </c>
      <c r="B57" s="624">
        <v>2202</v>
      </c>
      <c r="C57" s="624">
        <v>31</v>
      </c>
      <c r="D57" s="644" t="str">
        <f>IF(ISNA(VLOOKUP(C57,Master!AQ$60:BC$285,3,FALSE)),"",VLOOKUP(C57,Master!AQ$60:BC$285,3,FALSE))</f>
        <v/>
      </c>
      <c r="E57" s="625" t="str">
        <f>IF(ISNA(VLOOKUP(C57,Master!AQ$60:BC$285,7,FALSE)),"",VLOOKUP(C57,Master!AQ$60:BC$285,7,FALSE))</f>
        <v/>
      </c>
      <c r="F57" s="626" t="str">
        <f>IF(ISNA(VLOOKUP(C57,Master!AQ$60:BC$285,8,FALSE)),"",VLOOKUP(C57,Master!AQ$60:BC$285,8,FALSE))</f>
        <v/>
      </c>
      <c r="G57" s="627" t="str">
        <f>IF(ISNA(VLOOKUP(C57,Master!AQ$60:BC$285,4,FALSE)),"",VLOOKUP(C57,Master!AQ$60:BC$285,4,FALSE))</f>
        <v/>
      </c>
      <c r="H57" s="628" t="str">
        <f>IF(ISNA(VLOOKUP(C57,Master!AQ$60:BC$285,5,FALSE)),"",VLOOKUP(C57,Master!AQ$60:BC$285,5,FALSE))</f>
        <v/>
      </c>
      <c r="I57" s="629" t="str">
        <f>IF(ISNA(VLOOKUP(C57,Master!AQ$60:BC$285,6,FALSE)),"",VLOOKUP(C57,Master!AQ$60:BC$285,6,FALSE))</f>
        <v/>
      </c>
      <c r="J57" s="624" t="str">
        <f t="shared" si="76"/>
        <v/>
      </c>
      <c r="K57" s="625" t="str">
        <f t="shared" ca="1" si="77"/>
        <v/>
      </c>
      <c r="L57" s="624" t="str">
        <f t="shared" si="78"/>
        <v/>
      </c>
      <c r="M57" s="624" t="str">
        <f t="shared" si="79"/>
        <v/>
      </c>
      <c r="N57" s="624" t="str">
        <f t="shared" si="80"/>
        <v/>
      </c>
      <c r="O57" s="630" t="str">
        <f>IF(ISNA(VLOOKUP(C57,Master!AQ$60:BC$285,12,FALSE)),"",VLOOKUP(C57,Master!AQ$60:BC$285,12,FALSE))</f>
        <v/>
      </c>
      <c r="P57" s="631"/>
      <c r="Q57" s="631"/>
      <c r="R57" s="631"/>
      <c r="S57" s="631">
        <f t="shared" si="55"/>
        <v>0</v>
      </c>
      <c r="T57" s="591">
        <f t="shared" si="103"/>
        <v>1</v>
      </c>
      <c r="U57" s="622" t="str">
        <f>IF(ISNA(VLOOKUP(C57,Master!AQ$60:BC$285,10,FALSE)),"",VLOOKUP(C57,Master!AQ$60:BC$285,10,FALSE))</f>
        <v/>
      </c>
      <c r="V57" s="632"/>
      <c r="W57" s="632"/>
      <c r="X57" s="633" t="str">
        <f>IF(ISNA(VLOOKUP(C57,Master!AQ$60:BC$285,11,FALSE)),"",VLOOKUP(C57,Master!AQ$60:BC$285,11,FALSE))</f>
        <v/>
      </c>
      <c r="Y57" s="633" t="str">
        <f>IF(ISNA(VLOOKUP(C57,Master!AQ$60:BC$285,9,FALSE)),"",VLOOKUP(C57,Master!AQ$60:BC$285,9,FALSE))</f>
        <v/>
      </c>
      <c r="Z57" s="634">
        <f t="shared" si="104"/>
        <v>0</v>
      </c>
      <c r="AA57" s="634">
        <f t="shared" si="105"/>
        <v>0</v>
      </c>
      <c r="AB57" s="634">
        <f t="shared" si="106"/>
        <v>0</v>
      </c>
      <c r="AC57" s="634">
        <f t="shared" si="107"/>
        <v>0</v>
      </c>
      <c r="AD57" s="634">
        <f t="shared" si="108"/>
        <v>0</v>
      </c>
      <c r="AE57" s="634">
        <f t="shared" si="109"/>
        <v>0</v>
      </c>
      <c r="AF57" s="635" t="str">
        <f t="shared" si="110"/>
        <v/>
      </c>
      <c r="AG57" s="635" t="str">
        <f t="shared" si="88"/>
        <v/>
      </c>
      <c r="AH57" s="635" t="str">
        <f t="shared" si="89"/>
        <v/>
      </c>
      <c r="AI57" s="635" t="str">
        <f t="shared" si="90"/>
        <v/>
      </c>
      <c r="AJ57" s="635" t="str">
        <f t="shared" si="91"/>
        <v/>
      </c>
      <c r="AK57" s="633" t="str">
        <f t="shared" si="92"/>
        <v/>
      </c>
      <c r="AL57" s="633">
        <v>0</v>
      </c>
      <c r="AM57" s="634">
        <v>0</v>
      </c>
      <c r="AN57" s="633" t="str">
        <f t="shared" si="93"/>
        <v/>
      </c>
      <c r="AO57" s="634">
        <f t="shared" si="56"/>
        <v>0</v>
      </c>
      <c r="AP57" s="633">
        <f t="shared" si="47"/>
        <v>0</v>
      </c>
      <c r="AQ57" s="633">
        <f t="shared" si="57"/>
        <v>0</v>
      </c>
      <c r="AR57" s="633">
        <f t="shared" si="58"/>
        <v>0</v>
      </c>
      <c r="AS57" s="633">
        <f t="shared" si="48"/>
        <v>0</v>
      </c>
      <c r="AT57" s="635">
        <f t="shared" si="59"/>
        <v>0</v>
      </c>
      <c r="AU57" s="635">
        <f t="shared" si="60"/>
        <v>0</v>
      </c>
      <c r="AV57" s="633"/>
      <c r="AW57" s="633"/>
      <c r="AX57" s="635">
        <f t="shared" si="94"/>
        <v>0</v>
      </c>
      <c r="AY57" s="635">
        <f t="shared" si="61"/>
        <v>0</v>
      </c>
      <c r="AZ57" s="635">
        <f t="shared" si="62"/>
        <v>0</v>
      </c>
      <c r="BA57" s="635">
        <f t="shared" si="63"/>
        <v>0</v>
      </c>
      <c r="BB57" s="635">
        <f t="shared" si="64"/>
        <v>0</v>
      </c>
      <c r="BC57" s="633">
        <f t="shared" si="95"/>
        <v>0</v>
      </c>
      <c r="BD57" s="633">
        <f t="shared" si="65"/>
        <v>0</v>
      </c>
      <c r="BE57" s="634">
        <v>0</v>
      </c>
      <c r="BF57" s="633">
        <f t="shared" si="96"/>
        <v>0</v>
      </c>
      <c r="BG57" s="634">
        <f t="shared" si="66"/>
        <v>0</v>
      </c>
      <c r="BH57" s="633">
        <f t="shared" si="49"/>
        <v>0</v>
      </c>
      <c r="BI57" s="633">
        <f t="shared" si="67"/>
        <v>0</v>
      </c>
      <c r="BJ57" s="633">
        <f t="shared" si="68"/>
        <v>0</v>
      </c>
      <c r="BK57" s="633">
        <f t="shared" si="69"/>
        <v>0</v>
      </c>
      <c r="BL57" s="635">
        <f t="shared" si="97"/>
        <v>0</v>
      </c>
      <c r="BM57" s="635">
        <f t="shared" si="98"/>
        <v>0</v>
      </c>
      <c r="BN57" s="633"/>
      <c r="BO57" s="633"/>
      <c r="BP57" s="635">
        <f t="shared" si="99"/>
        <v>0</v>
      </c>
      <c r="BQ57" s="619">
        <f t="shared" si="70"/>
        <v>0</v>
      </c>
      <c r="BR57" s="619">
        <f t="shared" si="71"/>
        <v>1</v>
      </c>
      <c r="BS57" s="619">
        <f t="shared" si="72"/>
        <v>0</v>
      </c>
      <c r="BT57" s="619">
        <f t="shared" si="73"/>
        <v>0</v>
      </c>
      <c r="BU57" s="619">
        <f t="shared" si="50"/>
        <v>0</v>
      </c>
      <c r="BV57" s="619">
        <f t="shared" si="100"/>
        <v>1</v>
      </c>
      <c r="BW57" s="603">
        <f t="shared" si="74"/>
        <v>0</v>
      </c>
      <c r="BX57" s="636">
        <f t="shared" si="101"/>
        <v>1</v>
      </c>
      <c r="BY57" s="603">
        <f t="shared" si="52"/>
        <v>0</v>
      </c>
      <c r="BZ57" s="603">
        <f t="shared" si="53"/>
        <v>0</v>
      </c>
      <c r="CA57" s="589" t="str">
        <f t="shared" si="75"/>
        <v/>
      </c>
      <c r="CB57" s="1097"/>
      <c r="CC57" s="589"/>
      <c r="CD57" s="589"/>
      <c r="CE57" s="589"/>
      <c r="CF57" s="589"/>
      <c r="CG57" s="589"/>
      <c r="CH57" s="589"/>
      <c r="CI57" s="589"/>
      <c r="CJ57" s="589"/>
      <c r="CK57" s="589"/>
      <c r="CL57" s="589"/>
      <c r="CM57" s="589"/>
      <c r="CN57" s="589"/>
      <c r="CO57" s="589"/>
      <c r="CP57" s="589"/>
      <c r="CQ57" s="589"/>
      <c r="CR57" s="589"/>
      <c r="CS57" s="589"/>
      <c r="CT57" s="589"/>
      <c r="CU57" s="589"/>
      <c r="CV57" s="589"/>
      <c r="CW57" s="589"/>
      <c r="CX57" s="589"/>
      <c r="CY57" s="589"/>
      <c r="DA57" s="589"/>
    </row>
    <row r="58" spans="1:105" s="620" customFormat="1" ht="19.149999999999999" customHeight="1">
      <c r="A58" s="620" t="str">
        <f t="shared" si="102"/>
        <v/>
      </c>
      <c r="B58" s="624">
        <v>2202</v>
      </c>
      <c r="C58" s="624">
        <v>32</v>
      </c>
      <c r="D58" s="644" t="str">
        <f>IF(ISNA(VLOOKUP(C58,Master!AQ$60:BC$285,3,FALSE)),"",VLOOKUP(C58,Master!AQ$60:BC$285,3,FALSE))</f>
        <v/>
      </c>
      <c r="E58" s="625" t="str">
        <f>IF(ISNA(VLOOKUP(C58,Master!AQ$60:BC$285,7,FALSE)),"",VLOOKUP(C58,Master!AQ$60:BC$285,7,FALSE))</f>
        <v/>
      </c>
      <c r="F58" s="626" t="str">
        <f>IF(ISNA(VLOOKUP(C58,Master!AQ$60:BC$285,8,FALSE)),"",VLOOKUP(C58,Master!AQ$60:BC$285,8,FALSE))</f>
        <v/>
      </c>
      <c r="G58" s="627" t="str">
        <f>IF(ISNA(VLOOKUP(C58,Master!AQ$60:BC$285,4,FALSE)),"",VLOOKUP(C58,Master!AQ$60:BC$285,4,FALSE))</f>
        <v/>
      </c>
      <c r="H58" s="628" t="str">
        <f>IF(ISNA(VLOOKUP(C58,Master!AQ$60:BC$285,5,FALSE)),"",VLOOKUP(C58,Master!AQ$60:BC$285,5,FALSE))</f>
        <v/>
      </c>
      <c r="I58" s="629" t="str">
        <f>IF(ISNA(VLOOKUP(C58,Master!AQ$60:BC$285,6,FALSE)),"",VLOOKUP(C58,Master!AQ$60:BC$285,6,FALSE))</f>
        <v/>
      </c>
      <c r="J58" s="624" t="str">
        <f t="shared" si="76"/>
        <v/>
      </c>
      <c r="K58" s="625" t="str">
        <f t="shared" ca="1" si="77"/>
        <v/>
      </c>
      <c r="L58" s="624" t="str">
        <f t="shared" si="78"/>
        <v/>
      </c>
      <c r="M58" s="624" t="str">
        <f t="shared" si="79"/>
        <v/>
      </c>
      <c r="N58" s="624" t="str">
        <f t="shared" si="80"/>
        <v/>
      </c>
      <c r="O58" s="630" t="str">
        <f>IF(ISNA(VLOOKUP(C58,Master!AQ$60:BC$285,12,FALSE)),"",VLOOKUP(C58,Master!AQ$60:BC$285,12,FALSE))</f>
        <v/>
      </c>
      <c r="P58" s="631"/>
      <c r="Q58" s="631"/>
      <c r="R58" s="631"/>
      <c r="S58" s="631">
        <f t="shared" si="55"/>
        <v>0</v>
      </c>
      <c r="T58" s="591">
        <f t="shared" si="103"/>
        <v>1</v>
      </c>
      <c r="U58" s="622" t="str">
        <f>IF(ISNA(VLOOKUP(C58,Master!AQ$60:BC$285,10,FALSE)),"",VLOOKUP(C58,Master!AQ$60:BC$285,10,FALSE))</f>
        <v/>
      </c>
      <c r="V58" s="632"/>
      <c r="W58" s="632"/>
      <c r="X58" s="633" t="str">
        <f>IF(ISNA(VLOOKUP(C58,Master!AQ$60:BC$285,11,FALSE)),"",VLOOKUP(C58,Master!AQ$60:BC$285,11,FALSE))</f>
        <v/>
      </c>
      <c r="Y58" s="633" t="str">
        <f>IF(ISNA(VLOOKUP(C58,Master!AQ$60:BC$285,9,FALSE)),"",VLOOKUP(C58,Master!AQ$60:BC$285,9,FALSE))</f>
        <v/>
      </c>
      <c r="Z58" s="634">
        <f t="shared" si="104"/>
        <v>0</v>
      </c>
      <c r="AA58" s="634">
        <f t="shared" si="105"/>
        <v>0</v>
      </c>
      <c r="AB58" s="634">
        <f t="shared" si="106"/>
        <v>0</v>
      </c>
      <c r="AC58" s="634">
        <f t="shared" si="107"/>
        <v>0</v>
      </c>
      <c r="AD58" s="634">
        <f t="shared" si="108"/>
        <v>0</v>
      </c>
      <c r="AE58" s="634">
        <f t="shared" si="109"/>
        <v>0</v>
      </c>
      <c r="AF58" s="635" t="str">
        <f t="shared" si="110"/>
        <v/>
      </c>
      <c r="AG58" s="635" t="str">
        <f t="shared" si="88"/>
        <v/>
      </c>
      <c r="AH58" s="635" t="str">
        <f t="shared" si="89"/>
        <v/>
      </c>
      <c r="AI58" s="635" t="str">
        <f t="shared" si="90"/>
        <v/>
      </c>
      <c r="AJ58" s="635" t="str">
        <f t="shared" si="91"/>
        <v/>
      </c>
      <c r="AK58" s="633" t="str">
        <f t="shared" si="92"/>
        <v/>
      </c>
      <c r="AL58" s="633">
        <v>0</v>
      </c>
      <c r="AM58" s="634">
        <v>0</v>
      </c>
      <c r="AN58" s="633" t="str">
        <f t="shared" si="93"/>
        <v/>
      </c>
      <c r="AO58" s="634">
        <f t="shared" si="56"/>
        <v>0</v>
      </c>
      <c r="AP58" s="633">
        <f t="shared" si="47"/>
        <v>0</v>
      </c>
      <c r="AQ58" s="633">
        <f t="shared" si="57"/>
        <v>0</v>
      </c>
      <c r="AR58" s="633">
        <f t="shared" si="58"/>
        <v>0</v>
      </c>
      <c r="AS58" s="633">
        <f t="shared" si="48"/>
        <v>0</v>
      </c>
      <c r="AT58" s="635">
        <f t="shared" si="59"/>
        <v>0</v>
      </c>
      <c r="AU58" s="635">
        <f t="shared" si="60"/>
        <v>0</v>
      </c>
      <c r="AV58" s="633"/>
      <c r="AW58" s="633"/>
      <c r="AX58" s="635">
        <f t="shared" si="94"/>
        <v>0</v>
      </c>
      <c r="AY58" s="635">
        <f t="shared" si="61"/>
        <v>0</v>
      </c>
      <c r="AZ58" s="635">
        <f t="shared" si="62"/>
        <v>0</v>
      </c>
      <c r="BA58" s="635">
        <f t="shared" si="63"/>
        <v>0</v>
      </c>
      <c r="BB58" s="635">
        <f t="shared" si="64"/>
        <v>0</v>
      </c>
      <c r="BC58" s="633">
        <f t="shared" si="95"/>
        <v>0</v>
      </c>
      <c r="BD58" s="633">
        <f t="shared" si="65"/>
        <v>0</v>
      </c>
      <c r="BE58" s="634">
        <v>0</v>
      </c>
      <c r="BF58" s="633">
        <f t="shared" si="96"/>
        <v>0</v>
      </c>
      <c r="BG58" s="634">
        <f t="shared" si="66"/>
        <v>0</v>
      </c>
      <c r="BH58" s="633">
        <f t="shared" si="49"/>
        <v>0</v>
      </c>
      <c r="BI58" s="633">
        <f t="shared" si="67"/>
        <v>0</v>
      </c>
      <c r="BJ58" s="633">
        <f t="shared" si="68"/>
        <v>0</v>
      </c>
      <c r="BK58" s="633">
        <f t="shared" si="69"/>
        <v>0</v>
      </c>
      <c r="BL58" s="635">
        <f t="shared" si="97"/>
        <v>0</v>
      </c>
      <c r="BM58" s="635">
        <f t="shared" si="98"/>
        <v>0</v>
      </c>
      <c r="BN58" s="633"/>
      <c r="BO58" s="633"/>
      <c r="BP58" s="635">
        <f t="shared" si="99"/>
        <v>0</v>
      </c>
      <c r="BQ58" s="619">
        <f t="shared" si="70"/>
        <v>0</v>
      </c>
      <c r="BR58" s="619">
        <f t="shared" si="71"/>
        <v>1</v>
      </c>
      <c r="BS58" s="619">
        <f t="shared" si="72"/>
        <v>0</v>
      </c>
      <c r="BT58" s="619">
        <f t="shared" si="73"/>
        <v>0</v>
      </c>
      <c r="BU58" s="619">
        <f t="shared" si="50"/>
        <v>0</v>
      </c>
      <c r="BV58" s="619">
        <f t="shared" si="100"/>
        <v>1</v>
      </c>
      <c r="BW58" s="603">
        <f t="shared" si="74"/>
        <v>0</v>
      </c>
      <c r="BX58" s="636">
        <f t="shared" si="101"/>
        <v>1</v>
      </c>
      <c r="BY58" s="603">
        <f t="shared" si="52"/>
        <v>0</v>
      </c>
      <c r="BZ58" s="603">
        <f t="shared" si="53"/>
        <v>0</v>
      </c>
      <c r="CA58" s="589" t="str">
        <f t="shared" si="75"/>
        <v/>
      </c>
      <c r="CB58" s="1097"/>
      <c r="CC58" s="589"/>
      <c r="CD58" s="589"/>
      <c r="CE58" s="589"/>
      <c r="CF58" s="589"/>
      <c r="CG58" s="589"/>
      <c r="CH58" s="589"/>
      <c r="CI58" s="589"/>
      <c r="CJ58" s="589"/>
      <c r="CK58" s="589"/>
      <c r="CL58" s="589"/>
      <c r="CM58" s="589"/>
      <c r="CN58" s="589"/>
      <c r="CO58" s="589"/>
      <c r="CP58" s="589"/>
      <c r="CQ58" s="589"/>
      <c r="CR58" s="589"/>
      <c r="CS58" s="589"/>
      <c r="CT58" s="589"/>
      <c r="CU58" s="589"/>
      <c r="CV58" s="589"/>
      <c r="CW58" s="589"/>
      <c r="CX58" s="589"/>
      <c r="CY58" s="589"/>
      <c r="DA58" s="589"/>
    </row>
    <row r="59" spans="1:105" s="620" customFormat="1">
      <c r="A59" s="620" t="str">
        <f t="shared" si="102"/>
        <v/>
      </c>
      <c r="B59" s="624">
        <v>2202</v>
      </c>
      <c r="C59" s="624">
        <v>33</v>
      </c>
      <c r="D59" s="644" t="str">
        <f>IF(ISNA(VLOOKUP(C59,Master!AQ$60:BC$285,3,FALSE)),"",VLOOKUP(C59,Master!AQ$60:BC$285,3,FALSE))</f>
        <v/>
      </c>
      <c r="E59" s="625" t="str">
        <f>IF(ISNA(VLOOKUP(C59,Master!AQ$60:BC$285,7,FALSE)),"",VLOOKUP(C59,Master!AQ$60:BC$285,7,FALSE))</f>
        <v/>
      </c>
      <c r="F59" s="626" t="str">
        <f>IF(ISNA(VLOOKUP(C59,Master!AQ$60:BC$285,8,FALSE)),"",VLOOKUP(C59,Master!AQ$60:BC$285,8,FALSE))</f>
        <v/>
      </c>
      <c r="G59" s="627" t="str">
        <f>IF(ISNA(VLOOKUP(C59,Master!AQ$60:BC$285,4,FALSE)),"",VLOOKUP(C59,Master!AQ$60:BC$285,4,FALSE))</f>
        <v/>
      </c>
      <c r="H59" s="628" t="str">
        <f>IF(ISNA(VLOOKUP(C59,Master!AQ$60:BC$285,5,FALSE)),"",VLOOKUP(C59,Master!AQ$60:BC$285,5,FALSE))</f>
        <v/>
      </c>
      <c r="I59" s="629" t="str">
        <f>IF(ISNA(VLOOKUP(C59,Master!AQ$60:BC$285,6,FALSE)),"",VLOOKUP(C59,Master!AQ$60:BC$285,6,FALSE))</f>
        <v/>
      </c>
      <c r="J59" s="624" t="str">
        <f t="shared" si="76"/>
        <v/>
      </c>
      <c r="K59" s="625" t="str">
        <f t="shared" ca="1" si="77"/>
        <v/>
      </c>
      <c r="L59" s="624" t="str">
        <f t="shared" si="78"/>
        <v/>
      </c>
      <c r="M59" s="624" t="str">
        <f t="shared" si="79"/>
        <v/>
      </c>
      <c r="N59" s="624" t="str">
        <f t="shared" si="80"/>
        <v/>
      </c>
      <c r="O59" s="630" t="str">
        <f>IF(ISNA(VLOOKUP(C59,Master!AQ$60:BC$285,12,FALSE)),"",VLOOKUP(C59,Master!AQ$60:BC$285,12,FALSE))</f>
        <v/>
      </c>
      <c r="P59" s="631"/>
      <c r="Q59" s="631"/>
      <c r="R59" s="631"/>
      <c r="S59" s="631">
        <f t="shared" si="55"/>
        <v>0</v>
      </c>
      <c r="T59" s="591">
        <f t="shared" si="103"/>
        <v>1</v>
      </c>
      <c r="U59" s="622" t="str">
        <f>IF(ISNA(VLOOKUP(C59,Master!AQ$60:BC$285,10,FALSE)),"",VLOOKUP(C59,Master!AQ$60:BC$285,10,FALSE))</f>
        <v/>
      </c>
      <c r="V59" s="632"/>
      <c r="W59" s="632"/>
      <c r="X59" s="633" t="str">
        <f>IF(ISNA(VLOOKUP(C59,Master!AQ$60:BC$285,11,FALSE)),"",VLOOKUP(C59,Master!AQ$60:BC$285,11,FALSE))</f>
        <v/>
      </c>
      <c r="Y59" s="633" t="str">
        <f>IF(ISNA(VLOOKUP(C59,Master!AQ$60:BC$285,9,FALSE)),"",VLOOKUP(C59,Master!AQ$60:BC$285,9,FALSE))</f>
        <v/>
      </c>
      <c r="Z59" s="634">
        <f t="shared" si="104"/>
        <v>0</v>
      </c>
      <c r="AA59" s="634">
        <f t="shared" si="105"/>
        <v>0</v>
      </c>
      <c r="AB59" s="634">
        <f t="shared" si="106"/>
        <v>0</v>
      </c>
      <c r="AC59" s="634">
        <f t="shared" si="107"/>
        <v>0</v>
      </c>
      <c r="AD59" s="634">
        <f t="shared" si="108"/>
        <v>0</v>
      </c>
      <c r="AE59" s="634">
        <f t="shared" si="109"/>
        <v>0</v>
      </c>
      <c r="AF59" s="635" t="str">
        <f t="shared" si="110"/>
        <v/>
      </c>
      <c r="AG59" s="635" t="str">
        <f t="shared" si="88"/>
        <v/>
      </c>
      <c r="AH59" s="635" t="str">
        <f t="shared" si="89"/>
        <v/>
      </c>
      <c r="AI59" s="635" t="str">
        <f t="shared" si="90"/>
        <v/>
      </c>
      <c r="AJ59" s="635" t="str">
        <f t="shared" si="91"/>
        <v/>
      </c>
      <c r="AK59" s="633" t="str">
        <f t="shared" si="92"/>
        <v/>
      </c>
      <c r="AL59" s="633">
        <v>0</v>
      </c>
      <c r="AM59" s="634">
        <v>0</v>
      </c>
      <c r="AN59" s="633" t="str">
        <f t="shared" si="93"/>
        <v/>
      </c>
      <c r="AO59" s="634">
        <f t="shared" si="56"/>
        <v>0</v>
      </c>
      <c r="AP59" s="633">
        <f t="shared" si="47"/>
        <v>0</v>
      </c>
      <c r="AQ59" s="633">
        <f t="shared" si="57"/>
        <v>0</v>
      </c>
      <c r="AR59" s="633">
        <f t="shared" si="58"/>
        <v>0</v>
      </c>
      <c r="AS59" s="633">
        <f t="shared" si="48"/>
        <v>0</v>
      </c>
      <c r="AT59" s="635">
        <f t="shared" si="59"/>
        <v>0</v>
      </c>
      <c r="AU59" s="635">
        <f t="shared" si="60"/>
        <v>0</v>
      </c>
      <c r="AV59" s="633"/>
      <c r="AW59" s="633"/>
      <c r="AX59" s="635">
        <f t="shared" si="94"/>
        <v>0</v>
      </c>
      <c r="AY59" s="635">
        <f t="shared" si="61"/>
        <v>0</v>
      </c>
      <c r="AZ59" s="635">
        <f t="shared" si="62"/>
        <v>0</v>
      </c>
      <c r="BA59" s="635">
        <f t="shared" si="63"/>
        <v>0</v>
      </c>
      <c r="BB59" s="635">
        <f t="shared" si="64"/>
        <v>0</v>
      </c>
      <c r="BC59" s="633">
        <f t="shared" si="95"/>
        <v>0</v>
      </c>
      <c r="BD59" s="633">
        <f t="shared" si="65"/>
        <v>0</v>
      </c>
      <c r="BE59" s="634">
        <v>0</v>
      </c>
      <c r="BF59" s="633">
        <f t="shared" si="96"/>
        <v>0</v>
      </c>
      <c r="BG59" s="634">
        <f t="shared" si="66"/>
        <v>0</v>
      </c>
      <c r="BH59" s="633">
        <f t="shared" si="49"/>
        <v>0</v>
      </c>
      <c r="BI59" s="633">
        <f t="shared" si="67"/>
        <v>0</v>
      </c>
      <c r="BJ59" s="633">
        <f t="shared" si="68"/>
        <v>0</v>
      </c>
      <c r="BK59" s="633">
        <f t="shared" si="69"/>
        <v>0</v>
      </c>
      <c r="BL59" s="635">
        <f t="shared" si="97"/>
        <v>0</v>
      </c>
      <c r="BM59" s="635">
        <f t="shared" si="98"/>
        <v>0</v>
      </c>
      <c r="BN59" s="633"/>
      <c r="BO59" s="633"/>
      <c r="BP59" s="635">
        <f t="shared" si="99"/>
        <v>0</v>
      </c>
      <c r="BQ59" s="619">
        <f t="shared" si="70"/>
        <v>0</v>
      </c>
      <c r="BR59" s="619">
        <f t="shared" si="71"/>
        <v>1</v>
      </c>
      <c r="BS59" s="619">
        <f t="shared" si="72"/>
        <v>0</v>
      </c>
      <c r="BT59" s="619">
        <f t="shared" si="73"/>
        <v>0</v>
      </c>
      <c r="BU59" s="619">
        <f t="shared" si="50"/>
        <v>0</v>
      </c>
      <c r="BV59" s="619">
        <f t="shared" si="100"/>
        <v>1</v>
      </c>
      <c r="BW59" s="603">
        <f t="shared" ref="BW59:BW90" si="111">IF((ROUND((SUMPRODUCT(MID(0&amp;E59,LARGE(INDEX(ISNUMBER(--MID(E59,ROW($1:$25),1))* ROW($1:$25),0),ROW($1:$25))+1,1)*10^ROW($1:$25)/10)),-8)/100000000)&gt;=2004,1,0)</f>
        <v>0</v>
      </c>
      <c r="BX59" s="636">
        <f t="shared" si="101"/>
        <v>1</v>
      </c>
      <c r="BY59" s="603">
        <f t="shared" si="52"/>
        <v>0</v>
      </c>
      <c r="BZ59" s="603">
        <f t="shared" si="53"/>
        <v>0</v>
      </c>
      <c r="CA59" s="589" t="str">
        <f t="shared" ref="CA59:CA90" si="112">IF(AND(E59=""),"",IF(AND(E59&lt;=0),"",IF((ROUND((SUMPRODUCT(MID(0&amp;E59,LARGE(INDEX(ISNUMBER(--MID(E59,ROW($1:$70),1))* ROW($1:$70),0),ROW($1:$70))+1,1)*10^ROW($1:$70)/10)),-8)/100000000)&lt;2004,1,0)))</f>
        <v/>
      </c>
      <c r="CB59" s="1097"/>
      <c r="CC59" s="589"/>
      <c r="CD59" s="589"/>
      <c r="CE59" s="589"/>
      <c r="CF59" s="589"/>
      <c r="CG59" s="589"/>
      <c r="CH59" s="589"/>
      <c r="CI59" s="589"/>
      <c r="CJ59" s="589"/>
      <c r="CK59" s="589"/>
      <c r="CL59" s="589"/>
      <c r="CM59" s="589"/>
      <c r="CN59" s="589"/>
      <c r="CO59" s="589"/>
      <c r="CP59" s="589"/>
      <c r="CQ59" s="589"/>
      <c r="CR59" s="589"/>
      <c r="CS59" s="589"/>
      <c r="CT59" s="589"/>
      <c r="CU59" s="589"/>
      <c r="CV59" s="589"/>
      <c r="CW59" s="589"/>
      <c r="CX59" s="589"/>
      <c r="CY59" s="589"/>
      <c r="DA59" s="589"/>
    </row>
    <row r="60" spans="1:105" s="620" customFormat="1">
      <c r="A60" s="620" t="str">
        <f t="shared" si="102"/>
        <v/>
      </c>
      <c r="B60" s="624">
        <v>2202</v>
      </c>
      <c r="C60" s="624">
        <v>34</v>
      </c>
      <c r="D60" s="644" t="str">
        <f>IF(ISNA(VLOOKUP(C60,Master!AQ$60:BC$285,3,FALSE)),"",VLOOKUP(C60,Master!AQ$60:BC$285,3,FALSE))</f>
        <v/>
      </c>
      <c r="E60" s="625" t="str">
        <f>IF(ISNA(VLOOKUP(C60,Master!AQ$60:BC$285,7,FALSE)),"",VLOOKUP(C60,Master!AQ$60:BC$285,7,FALSE))</f>
        <v/>
      </c>
      <c r="F60" s="626" t="str">
        <f>IF(ISNA(VLOOKUP(C60,Master!AQ$60:BC$285,8,FALSE)),"",VLOOKUP(C60,Master!AQ$60:BC$285,8,FALSE))</f>
        <v/>
      </c>
      <c r="G60" s="627" t="str">
        <f>IF(ISNA(VLOOKUP(C60,Master!AQ$60:BC$285,4,FALSE)),"",VLOOKUP(C60,Master!AQ$60:BC$285,4,FALSE))</f>
        <v/>
      </c>
      <c r="H60" s="628" t="str">
        <f>IF(ISNA(VLOOKUP(C60,Master!AQ$60:BC$285,5,FALSE)),"",VLOOKUP(C60,Master!AQ$60:BC$285,5,FALSE))</f>
        <v/>
      </c>
      <c r="I60" s="629" t="str">
        <f>IF(ISNA(VLOOKUP(C60,Master!AQ$60:BC$285,6,FALSE)),"",VLOOKUP(C60,Master!AQ$60:BC$285,6,FALSE))</f>
        <v/>
      </c>
      <c r="J60" s="624" t="str">
        <f t="shared" si="76"/>
        <v/>
      </c>
      <c r="K60" s="625" t="str">
        <f t="shared" ca="1" si="77"/>
        <v/>
      </c>
      <c r="L60" s="624" t="str">
        <f t="shared" si="78"/>
        <v/>
      </c>
      <c r="M60" s="624" t="str">
        <f t="shared" si="79"/>
        <v/>
      </c>
      <c r="N60" s="624" t="str">
        <f t="shared" si="80"/>
        <v/>
      </c>
      <c r="O60" s="630" t="str">
        <f>IF(ISNA(VLOOKUP(C60,Master!AQ$60:BC$285,12,FALSE)),"",VLOOKUP(C60,Master!AQ$60:BC$285,12,FALSE))</f>
        <v/>
      </c>
      <c r="P60" s="631"/>
      <c r="Q60" s="631"/>
      <c r="R60" s="631"/>
      <c r="S60" s="631">
        <f t="shared" si="55"/>
        <v>0</v>
      </c>
      <c r="T60" s="591">
        <f t="shared" si="103"/>
        <v>1</v>
      </c>
      <c r="U60" s="622" t="str">
        <f>IF(ISNA(VLOOKUP(C60,Master!AQ$60:BC$285,10,FALSE)),"",VLOOKUP(C60,Master!AQ$60:BC$285,10,FALSE))</f>
        <v/>
      </c>
      <c r="V60" s="632"/>
      <c r="W60" s="632"/>
      <c r="X60" s="633" t="str">
        <f>IF(ISNA(VLOOKUP(C60,Master!AQ$60:BC$285,11,FALSE)),"",VLOOKUP(C60,Master!AQ$60:BC$285,11,FALSE))</f>
        <v/>
      </c>
      <c r="Y60" s="633" t="str">
        <f>IF(ISNA(VLOOKUP(C60,Master!AQ$60:BC$285,9,FALSE)),"",VLOOKUP(C60,Master!AQ$60:BC$285,9,FALSE))</f>
        <v/>
      </c>
      <c r="Z60" s="634">
        <f t="shared" si="104"/>
        <v>0</v>
      </c>
      <c r="AA60" s="634">
        <f t="shared" si="105"/>
        <v>0</v>
      </c>
      <c r="AB60" s="634">
        <f t="shared" si="106"/>
        <v>0</v>
      </c>
      <c r="AC60" s="634">
        <f t="shared" si="107"/>
        <v>0</v>
      </c>
      <c r="AD60" s="634">
        <f t="shared" si="108"/>
        <v>0</v>
      </c>
      <c r="AE60" s="634">
        <f t="shared" si="109"/>
        <v>0</v>
      </c>
      <c r="AF60" s="635" t="str">
        <f t="shared" si="110"/>
        <v/>
      </c>
      <c r="AG60" s="635" t="str">
        <f t="shared" si="88"/>
        <v/>
      </c>
      <c r="AH60" s="635" t="str">
        <f t="shared" si="89"/>
        <v/>
      </c>
      <c r="AI60" s="635" t="str">
        <f t="shared" si="90"/>
        <v/>
      </c>
      <c r="AJ60" s="635" t="str">
        <f t="shared" si="91"/>
        <v/>
      </c>
      <c r="AK60" s="633" t="str">
        <f t="shared" si="92"/>
        <v/>
      </c>
      <c r="AL60" s="633">
        <v>0</v>
      </c>
      <c r="AM60" s="634">
        <v>0</v>
      </c>
      <c r="AN60" s="633" t="str">
        <f t="shared" si="93"/>
        <v/>
      </c>
      <c r="AO60" s="634">
        <f t="shared" si="56"/>
        <v>0</v>
      </c>
      <c r="AP60" s="633">
        <f t="shared" si="47"/>
        <v>0</v>
      </c>
      <c r="AQ60" s="633">
        <f t="shared" si="57"/>
        <v>0</v>
      </c>
      <c r="AR60" s="633">
        <f t="shared" si="58"/>
        <v>0</v>
      </c>
      <c r="AS60" s="633">
        <f t="shared" si="48"/>
        <v>0</v>
      </c>
      <c r="AT60" s="635">
        <f t="shared" si="59"/>
        <v>0</v>
      </c>
      <c r="AU60" s="635">
        <f t="shared" si="60"/>
        <v>0</v>
      </c>
      <c r="AV60" s="633"/>
      <c r="AW60" s="633"/>
      <c r="AX60" s="635">
        <f t="shared" si="94"/>
        <v>0</v>
      </c>
      <c r="AY60" s="635">
        <f t="shared" si="61"/>
        <v>0</v>
      </c>
      <c r="AZ60" s="635">
        <f t="shared" si="62"/>
        <v>0</v>
      </c>
      <c r="BA60" s="635">
        <f t="shared" si="63"/>
        <v>0</v>
      </c>
      <c r="BB60" s="635">
        <f t="shared" si="64"/>
        <v>0</v>
      </c>
      <c r="BC60" s="633">
        <f t="shared" si="95"/>
        <v>0</v>
      </c>
      <c r="BD60" s="633">
        <f t="shared" si="65"/>
        <v>0</v>
      </c>
      <c r="BE60" s="634">
        <v>0</v>
      </c>
      <c r="BF60" s="633">
        <f t="shared" si="96"/>
        <v>0</v>
      </c>
      <c r="BG60" s="634">
        <f t="shared" si="66"/>
        <v>0</v>
      </c>
      <c r="BH60" s="633">
        <f t="shared" si="49"/>
        <v>0</v>
      </c>
      <c r="BI60" s="633">
        <f t="shared" si="67"/>
        <v>0</v>
      </c>
      <c r="BJ60" s="633">
        <f t="shared" si="68"/>
        <v>0</v>
      </c>
      <c r="BK60" s="633">
        <f t="shared" si="69"/>
        <v>0</v>
      </c>
      <c r="BL60" s="635">
        <f t="shared" si="97"/>
        <v>0</v>
      </c>
      <c r="BM60" s="635">
        <f t="shared" si="98"/>
        <v>0</v>
      </c>
      <c r="BN60" s="633"/>
      <c r="BO60" s="633"/>
      <c r="BP60" s="635">
        <f t="shared" si="99"/>
        <v>0</v>
      </c>
      <c r="BQ60" s="619">
        <f t="shared" si="70"/>
        <v>0</v>
      </c>
      <c r="BR60" s="619">
        <f t="shared" si="71"/>
        <v>1</v>
      </c>
      <c r="BS60" s="619">
        <f t="shared" si="72"/>
        <v>0</v>
      </c>
      <c r="BT60" s="619">
        <f t="shared" si="73"/>
        <v>0</v>
      </c>
      <c r="BU60" s="619">
        <f t="shared" si="50"/>
        <v>0</v>
      </c>
      <c r="BV60" s="619">
        <f t="shared" si="100"/>
        <v>1</v>
      </c>
      <c r="BW60" s="603">
        <f t="shared" si="111"/>
        <v>0</v>
      </c>
      <c r="BX60" s="636">
        <f t="shared" si="101"/>
        <v>1</v>
      </c>
      <c r="BY60" s="603">
        <f t="shared" si="52"/>
        <v>0</v>
      </c>
      <c r="BZ60" s="603">
        <f t="shared" si="53"/>
        <v>0</v>
      </c>
      <c r="CA60" s="589" t="str">
        <f t="shared" si="112"/>
        <v/>
      </c>
      <c r="CB60" s="1097"/>
      <c r="CC60" s="589"/>
      <c r="CD60" s="589"/>
      <c r="CE60" s="589"/>
      <c r="CF60" s="589"/>
      <c r="CG60" s="589"/>
      <c r="CH60" s="589"/>
      <c r="CI60" s="589"/>
      <c r="CJ60" s="589"/>
      <c r="CK60" s="589"/>
      <c r="CL60" s="589"/>
      <c r="CM60" s="589"/>
      <c r="CN60" s="589"/>
      <c r="CO60" s="589"/>
      <c r="CP60" s="589"/>
      <c r="CQ60" s="589"/>
      <c r="CR60" s="589"/>
      <c r="CS60" s="589"/>
      <c r="CT60" s="589"/>
      <c r="CU60" s="589"/>
      <c r="CV60" s="589"/>
      <c r="CW60" s="589"/>
      <c r="CX60" s="589"/>
      <c r="CY60" s="589"/>
      <c r="DA60" s="589"/>
    </row>
    <row r="61" spans="1:105" s="620" customFormat="1">
      <c r="A61" s="620" t="str">
        <f t="shared" si="102"/>
        <v/>
      </c>
      <c r="B61" s="624">
        <v>2202</v>
      </c>
      <c r="C61" s="624">
        <v>35</v>
      </c>
      <c r="D61" s="644" t="str">
        <f>IF(ISNA(VLOOKUP(C61,Master!AQ$60:BC$285,3,FALSE)),"",VLOOKUP(C61,Master!AQ$60:BC$285,3,FALSE))</f>
        <v/>
      </c>
      <c r="E61" s="625" t="str">
        <f>IF(ISNA(VLOOKUP(C61,Master!AQ$60:BC$285,7,FALSE)),"",VLOOKUP(C61,Master!AQ$60:BC$285,7,FALSE))</f>
        <v/>
      </c>
      <c r="F61" s="626" t="str">
        <f>IF(ISNA(VLOOKUP(C61,Master!AQ$60:BC$285,8,FALSE)),"",VLOOKUP(C61,Master!AQ$60:BC$285,8,FALSE))</f>
        <v/>
      </c>
      <c r="G61" s="627" t="str">
        <f>IF(ISNA(VLOOKUP(C61,Master!AQ$60:BC$285,4,FALSE)),"",VLOOKUP(C61,Master!AQ$60:BC$285,4,FALSE))</f>
        <v/>
      </c>
      <c r="H61" s="628" t="str">
        <f>IF(ISNA(VLOOKUP(C61,Master!AQ$60:BC$285,5,FALSE)),"",VLOOKUP(C61,Master!AQ$60:BC$285,5,FALSE))</f>
        <v/>
      </c>
      <c r="I61" s="629" t="str">
        <f>IF(ISNA(VLOOKUP(C61,Master!AQ$60:BC$285,6,FALSE)),"",VLOOKUP(C61,Master!AQ$60:BC$285,6,FALSE))</f>
        <v/>
      </c>
      <c r="J61" s="624" t="str">
        <f t="shared" si="76"/>
        <v/>
      </c>
      <c r="K61" s="625" t="str">
        <f t="shared" ca="1" si="77"/>
        <v/>
      </c>
      <c r="L61" s="624" t="str">
        <f t="shared" si="78"/>
        <v/>
      </c>
      <c r="M61" s="624" t="str">
        <f t="shared" si="79"/>
        <v/>
      </c>
      <c r="N61" s="624" t="str">
        <f t="shared" si="80"/>
        <v/>
      </c>
      <c r="O61" s="630" t="str">
        <f>IF(ISNA(VLOOKUP(C61,Master!AQ$60:BC$285,12,FALSE)),"",VLOOKUP(C61,Master!AQ$60:BC$285,12,FALSE))</f>
        <v/>
      </c>
      <c r="P61" s="631"/>
      <c r="Q61" s="631"/>
      <c r="R61" s="631"/>
      <c r="S61" s="631">
        <f t="shared" si="55"/>
        <v>0</v>
      </c>
      <c r="T61" s="591">
        <f t="shared" si="103"/>
        <v>1</v>
      </c>
      <c r="U61" s="622" t="str">
        <f>IF(ISNA(VLOOKUP(C61,Master!AQ$60:BC$285,10,FALSE)),"",VLOOKUP(C61,Master!AQ$60:BC$285,10,FALSE))</f>
        <v/>
      </c>
      <c r="V61" s="632"/>
      <c r="W61" s="632"/>
      <c r="X61" s="633" t="str">
        <f>IF(ISNA(VLOOKUP(C61,Master!AQ$60:BC$285,11,FALSE)),"",VLOOKUP(C61,Master!AQ$60:BC$285,11,FALSE))</f>
        <v/>
      </c>
      <c r="Y61" s="633" t="str">
        <f>IF(ISNA(VLOOKUP(C61,Master!AQ$60:BC$285,9,FALSE)),"",VLOOKUP(C61,Master!AQ$60:BC$285,9,FALSE))</f>
        <v/>
      </c>
      <c r="Z61" s="634">
        <f t="shared" si="104"/>
        <v>0</v>
      </c>
      <c r="AA61" s="634">
        <f t="shared" si="105"/>
        <v>0</v>
      </c>
      <c r="AB61" s="634">
        <f t="shared" si="106"/>
        <v>0</v>
      </c>
      <c r="AC61" s="634">
        <f t="shared" si="107"/>
        <v>0</v>
      </c>
      <c r="AD61" s="634">
        <f t="shared" si="108"/>
        <v>0</v>
      </c>
      <c r="AE61" s="634">
        <f t="shared" si="109"/>
        <v>0</v>
      </c>
      <c r="AF61" s="635" t="str">
        <f t="shared" si="110"/>
        <v/>
      </c>
      <c r="AG61" s="635" t="str">
        <f t="shared" si="88"/>
        <v/>
      </c>
      <c r="AH61" s="635" t="str">
        <f t="shared" si="89"/>
        <v/>
      </c>
      <c r="AI61" s="635" t="str">
        <f t="shared" si="90"/>
        <v/>
      </c>
      <c r="AJ61" s="635" t="str">
        <f t="shared" si="91"/>
        <v/>
      </c>
      <c r="AK61" s="633" t="str">
        <f t="shared" si="92"/>
        <v/>
      </c>
      <c r="AL61" s="633">
        <v>0</v>
      </c>
      <c r="AM61" s="634">
        <v>0</v>
      </c>
      <c r="AN61" s="633" t="str">
        <f t="shared" si="93"/>
        <v/>
      </c>
      <c r="AO61" s="634">
        <f t="shared" si="56"/>
        <v>0</v>
      </c>
      <c r="AP61" s="633">
        <f t="shared" si="47"/>
        <v>0</v>
      </c>
      <c r="AQ61" s="633">
        <f t="shared" si="57"/>
        <v>0</v>
      </c>
      <c r="AR61" s="633">
        <f t="shared" si="58"/>
        <v>0</v>
      </c>
      <c r="AS61" s="633">
        <f t="shared" si="48"/>
        <v>0</v>
      </c>
      <c r="AT61" s="635">
        <f t="shared" si="59"/>
        <v>0</v>
      </c>
      <c r="AU61" s="635">
        <f t="shared" si="60"/>
        <v>0</v>
      </c>
      <c r="AV61" s="633"/>
      <c r="AW61" s="633"/>
      <c r="AX61" s="635">
        <f t="shared" si="94"/>
        <v>0</v>
      </c>
      <c r="AY61" s="635">
        <f t="shared" si="61"/>
        <v>0</v>
      </c>
      <c r="AZ61" s="635">
        <f t="shared" si="62"/>
        <v>0</v>
      </c>
      <c r="BA61" s="635">
        <f t="shared" si="63"/>
        <v>0</v>
      </c>
      <c r="BB61" s="635">
        <f t="shared" si="64"/>
        <v>0</v>
      </c>
      <c r="BC61" s="633">
        <f t="shared" si="95"/>
        <v>0</v>
      </c>
      <c r="BD61" s="633">
        <f t="shared" si="65"/>
        <v>0</v>
      </c>
      <c r="BE61" s="634">
        <v>0</v>
      </c>
      <c r="BF61" s="633">
        <f t="shared" si="96"/>
        <v>0</v>
      </c>
      <c r="BG61" s="634">
        <f t="shared" si="66"/>
        <v>0</v>
      </c>
      <c r="BH61" s="633">
        <f t="shared" si="49"/>
        <v>0</v>
      </c>
      <c r="BI61" s="633">
        <f t="shared" si="67"/>
        <v>0</v>
      </c>
      <c r="BJ61" s="633">
        <f t="shared" si="68"/>
        <v>0</v>
      </c>
      <c r="BK61" s="633">
        <f t="shared" si="69"/>
        <v>0</v>
      </c>
      <c r="BL61" s="635">
        <f t="shared" si="97"/>
        <v>0</v>
      </c>
      <c r="BM61" s="635">
        <f t="shared" si="98"/>
        <v>0</v>
      </c>
      <c r="BN61" s="633"/>
      <c r="BO61" s="633"/>
      <c r="BP61" s="635">
        <f t="shared" si="99"/>
        <v>0</v>
      </c>
      <c r="BQ61" s="619">
        <f t="shared" si="70"/>
        <v>0</v>
      </c>
      <c r="BR61" s="619">
        <f t="shared" si="71"/>
        <v>1</v>
      </c>
      <c r="BS61" s="619">
        <f t="shared" si="72"/>
        <v>0</v>
      </c>
      <c r="BT61" s="619">
        <f t="shared" si="73"/>
        <v>0</v>
      </c>
      <c r="BU61" s="619">
        <f t="shared" si="50"/>
        <v>0</v>
      </c>
      <c r="BV61" s="619">
        <f t="shared" si="100"/>
        <v>1</v>
      </c>
      <c r="BW61" s="603">
        <f t="shared" si="111"/>
        <v>0</v>
      </c>
      <c r="BX61" s="636">
        <f t="shared" si="101"/>
        <v>1</v>
      </c>
      <c r="BY61" s="603">
        <f t="shared" si="52"/>
        <v>0</v>
      </c>
      <c r="BZ61" s="603">
        <f t="shared" si="53"/>
        <v>0</v>
      </c>
      <c r="CA61" s="589" t="str">
        <f t="shared" si="112"/>
        <v/>
      </c>
      <c r="CB61" s="1097"/>
      <c r="CC61" s="589"/>
      <c r="CD61" s="589"/>
      <c r="CE61" s="589"/>
      <c r="CF61" s="589"/>
      <c r="CG61" s="589"/>
      <c r="CH61" s="589"/>
      <c r="CI61" s="589"/>
      <c r="CJ61" s="589"/>
      <c r="CK61" s="589"/>
      <c r="CL61" s="589"/>
      <c r="CM61" s="589"/>
      <c r="CN61" s="589"/>
      <c r="CO61" s="589"/>
      <c r="CP61" s="589"/>
      <c r="CQ61" s="589"/>
      <c r="CR61" s="589"/>
      <c r="CS61" s="589"/>
      <c r="CT61" s="589"/>
      <c r="CU61" s="589"/>
      <c r="CV61" s="589"/>
      <c r="CW61" s="589"/>
      <c r="CX61" s="589"/>
      <c r="CY61" s="589"/>
      <c r="DA61" s="589"/>
    </row>
    <row r="62" spans="1:105" s="620" customFormat="1">
      <c r="A62" s="620" t="str">
        <f t="shared" si="102"/>
        <v/>
      </c>
      <c r="B62" s="624">
        <v>2202</v>
      </c>
      <c r="C62" s="624">
        <v>36</v>
      </c>
      <c r="D62" s="644" t="str">
        <f>IF(ISNA(VLOOKUP(C62,Master!AQ$60:BC$285,3,FALSE)),"",VLOOKUP(C62,Master!AQ$60:BC$285,3,FALSE))</f>
        <v/>
      </c>
      <c r="E62" s="625" t="str">
        <f>IF(ISNA(VLOOKUP(C62,Master!AQ$60:BC$285,7,FALSE)),"",VLOOKUP(C62,Master!AQ$60:BC$285,7,FALSE))</f>
        <v/>
      </c>
      <c r="F62" s="626" t="str">
        <f>IF(ISNA(VLOOKUP(C62,Master!AQ$60:BC$285,8,FALSE)),"",VLOOKUP(C62,Master!AQ$60:BC$285,8,FALSE))</f>
        <v/>
      </c>
      <c r="G62" s="627" t="str">
        <f>IF(ISNA(VLOOKUP(C62,Master!AQ$60:BC$285,4,FALSE)),"",VLOOKUP(C62,Master!AQ$60:BC$285,4,FALSE))</f>
        <v/>
      </c>
      <c r="H62" s="628" t="str">
        <f>IF(ISNA(VLOOKUP(C62,Master!AQ$60:BC$285,5,FALSE)),"",VLOOKUP(C62,Master!AQ$60:BC$285,5,FALSE))</f>
        <v/>
      </c>
      <c r="I62" s="629" t="str">
        <f>IF(ISNA(VLOOKUP(C62,Master!AQ$60:BC$285,6,FALSE)),"",VLOOKUP(C62,Master!AQ$60:BC$285,6,FALSE))</f>
        <v/>
      </c>
      <c r="J62" s="624" t="str">
        <f t="shared" si="76"/>
        <v/>
      </c>
      <c r="K62" s="625" t="str">
        <f t="shared" ca="1" si="77"/>
        <v/>
      </c>
      <c r="L62" s="624" t="str">
        <f t="shared" si="78"/>
        <v/>
      </c>
      <c r="M62" s="624" t="str">
        <f t="shared" si="79"/>
        <v/>
      </c>
      <c r="N62" s="624" t="str">
        <f t="shared" si="80"/>
        <v/>
      </c>
      <c r="O62" s="630" t="str">
        <f>IF(ISNA(VLOOKUP(C62,Master!AQ$60:BC$285,12,FALSE)),"",VLOOKUP(C62,Master!AQ$60:BC$285,12,FALSE))</f>
        <v/>
      </c>
      <c r="P62" s="631"/>
      <c r="Q62" s="631"/>
      <c r="R62" s="631"/>
      <c r="S62" s="631">
        <f t="shared" si="55"/>
        <v>0</v>
      </c>
      <c r="T62" s="591">
        <f t="shared" si="103"/>
        <v>1</v>
      </c>
      <c r="U62" s="622" t="str">
        <f>IF(ISNA(VLOOKUP(C62,Master!AQ$60:BC$285,10,FALSE)),"",VLOOKUP(C62,Master!AQ$60:BC$285,10,FALSE))</f>
        <v/>
      </c>
      <c r="V62" s="632"/>
      <c r="W62" s="632"/>
      <c r="X62" s="633" t="str">
        <f>IF(ISNA(VLOOKUP(C62,Master!AQ$60:BC$285,11,FALSE)),"",VLOOKUP(C62,Master!AQ$60:BC$285,11,FALSE))</f>
        <v/>
      </c>
      <c r="Y62" s="633" t="str">
        <f>IF(ISNA(VLOOKUP(C62,Master!AQ$60:BC$285,9,FALSE)),"",VLOOKUP(C62,Master!AQ$60:BC$285,9,FALSE))</f>
        <v/>
      </c>
      <c r="Z62" s="634">
        <f t="shared" si="104"/>
        <v>0</v>
      </c>
      <c r="AA62" s="634">
        <f t="shared" si="105"/>
        <v>0</v>
      </c>
      <c r="AB62" s="634">
        <f t="shared" si="106"/>
        <v>0</v>
      </c>
      <c r="AC62" s="634">
        <f t="shared" si="107"/>
        <v>0</v>
      </c>
      <c r="AD62" s="634">
        <f t="shared" si="108"/>
        <v>0</v>
      </c>
      <c r="AE62" s="634">
        <f t="shared" si="109"/>
        <v>0</v>
      </c>
      <c r="AF62" s="635" t="str">
        <f t="shared" si="110"/>
        <v/>
      </c>
      <c r="AG62" s="635" t="str">
        <f t="shared" si="88"/>
        <v/>
      </c>
      <c r="AH62" s="635" t="str">
        <f t="shared" si="89"/>
        <v/>
      </c>
      <c r="AI62" s="635" t="str">
        <f t="shared" si="90"/>
        <v/>
      </c>
      <c r="AJ62" s="635" t="str">
        <f t="shared" si="91"/>
        <v/>
      </c>
      <c r="AK62" s="633" t="str">
        <f t="shared" si="92"/>
        <v/>
      </c>
      <c r="AL62" s="633">
        <v>0</v>
      </c>
      <c r="AM62" s="634">
        <v>0</v>
      </c>
      <c r="AN62" s="633" t="str">
        <f t="shared" si="93"/>
        <v/>
      </c>
      <c r="AO62" s="634">
        <f t="shared" si="56"/>
        <v>0</v>
      </c>
      <c r="AP62" s="633">
        <f t="shared" si="47"/>
        <v>0</v>
      </c>
      <c r="AQ62" s="633">
        <f t="shared" si="57"/>
        <v>0</v>
      </c>
      <c r="AR62" s="633">
        <f t="shared" si="58"/>
        <v>0</v>
      </c>
      <c r="AS62" s="633">
        <f t="shared" si="48"/>
        <v>0</v>
      </c>
      <c r="AT62" s="635">
        <f t="shared" si="59"/>
        <v>0</v>
      </c>
      <c r="AU62" s="635">
        <f t="shared" si="60"/>
        <v>0</v>
      </c>
      <c r="AV62" s="633"/>
      <c r="AW62" s="633"/>
      <c r="AX62" s="635">
        <f t="shared" si="94"/>
        <v>0</v>
      </c>
      <c r="AY62" s="635">
        <f t="shared" si="61"/>
        <v>0</v>
      </c>
      <c r="AZ62" s="635">
        <f t="shared" si="62"/>
        <v>0</v>
      </c>
      <c r="BA62" s="635">
        <f t="shared" si="63"/>
        <v>0</v>
      </c>
      <c r="BB62" s="635">
        <f t="shared" si="64"/>
        <v>0</v>
      </c>
      <c r="BC62" s="633">
        <f t="shared" si="95"/>
        <v>0</v>
      </c>
      <c r="BD62" s="633">
        <f t="shared" si="65"/>
        <v>0</v>
      </c>
      <c r="BE62" s="634">
        <v>0</v>
      </c>
      <c r="BF62" s="633">
        <f t="shared" si="96"/>
        <v>0</v>
      </c>
      <c r="BG62" s="634">
        <f t="shared" si="66"/>
        <v>0</v>
      </c>
      <c r="BH62" s="633">
        <f t="shared" si="49"/>
        <v>0</v>
      </c>
      <c r="BI62" s="633">
        <f t="shared" si="67"/>
        <v>0</v>
      </c>
      <c r="BJ62" s="633">
        <f t="shared" si="68"/>
        <v>0</v>
      </c>
      <c r="BK62" s="633">
        <f t="shared" si="69"/>
        <v>0</v>
      </c>
      <c r="BL62" s="635">
        <f t="shared" si="97"/>
        <v>0</v>
      </c>
      <c r="BM62" s="635">
        <f t="shared" si="98"/>
        <v>0</v>
      </c>
      <c r="BN62" s="633"/>
      <c r="BO62" s="633"/>
      <c r="BP62" s="635">
        <f t="shared" si="99"/>
        <v>0</v>
      </c>
      <c r="BQ62" s="619">
        <f t="shared" si="70"/>
        <v>0</v>
      </c>
      <c r="BR62" s="619">
        <f t="shared" si="71"/>
        <v>1</v>
      </c>
      <c r="BS62" s="619">
        <f t="shared" si="72"/>
        <v>0</v>
      </c>
      <c r="BT62" s="619">
        <f t="shared" si="73"/>
        <v>0</v>
      </c>
      <c r="BU62" s="619">
        <f t="shared" si="50"/>
        <v>0</v>
      </c>
      <c r="BV62" s="619">
        <f t="shared" si="100"/>
        <v>1</v>
      </c>
      <c r="BW62" s="603">
        <f t="shared" si="111"/>
        <v>0</v>
      </c>
      <c r="BX62" s="636">
        <f t="shared" si="101"/>
        <v>1</v>
      </c>
      <c r="BY62" s="603">
        <f t="shared" si="52"/>
        <v>0</v>
      </c>
      <c r="BZ62" s="603">
        <f t="shared" si="53"/>
        <v>0</v>
      </c>
      <c r="CA62" s="589" t="str">
        <f t="shared" si="112"/>
        <v/>
      </c>
      <c r="CB62" s="1097"/>
      <c r="CC62" s="589"/>
      <c r="CD62" s="589"/>
      <c r="CE62" s="589"/>
      <c r="CF62" s="589"/>
      <c r="CG62" s="589"/>
      <c r="CH62" s="589"/>
      <c r="CI62" s="589"/>
      <c r="CJ62" s="589"/>
      <c r="CK62" s="589"/>
      <c r="CL62" s="589"/>
      <c r="CM62" s="589"/>
      <c r="CN62" s="589"/>
      <c r="CO62" s="589"/>
      <c r="CP62" s="589"/>
      <c r="CQ62" s="589"/>
      <c r="CR62" s="589"/>
      <c r="CS62" s="589"/>
      <c r="CT62" s="589"/>
      <c r="CU62" s="589"/>
      <c r="CV62" s="589"/>
      <c r="CW62" s="589"/>
      <c r="CX62" s="589"/>
      <c r="CY62" s="589"/>
      <c r="DA62" s="589"/>
    </row>
    <row r="63" spans="1:105" s="620" customFormat="1">
      <c r="A63" s="620" t="str">
        <f t="shared" si="102"/>
        <v/>
      </c>
      <c r="B63" s="624">
        <v>2202</v>
      </c>
      <c r="C63" s="624">
        <v>37</v>
      </c>
      <c r="D63" s="644" t="str">
        <f>IF(ISNA(VLOOKUP(C63,Master!AQ$60:BC$285,3,FALSE)),"",VLOOKUP(C63,Master!AQ$60:BC$285,3,FALSE))</f>
        <v/>
      </c>
      <c r="E63" s="625" t="str">
        <f>IF(ISNA(VLOOKUP(C63,Master!AQ$60:BC$285,7,FALSE)),"",VLOOKUP(C63,Master!AQ$60:BC$285,7,FALSE))</f>
        <v/>
      </c>
      <c r="F63" s="626" t="str">
        <f>IF(ISNA(VLOOKUP(C63,Master!AQ$60:BC$285,8,FALSE)),"",VLOOKUP(C63,Master!AQ$60:BC$285,8,FALSE))</f>
        <v/>
      </c>
      <c r="G63" s="627" t="str">
        <f>IF(ISNA(VLOOKUP(C63,Master!AQ$60:BC$285,4,FALSE)),"",VLOOKUP(C63,Master!AQ$60:BC$285,4,FALSE))</f>
        <v/>
      </c>
      <c r="H63" s="628" t="str">
        <f>IF(ISNA(VLOOKUP(C63,Master!AQ$60:BC$285,5,FALSE)),"",VLOOKUP(C63,Master!AQ$60:BC$285,5,FALSE))</f>
        <v/>
      </c>
      <c r="I63" s="629" t="str">
        <f>IF(ISNA(VLOOKUP(C63,Master!AQ$60:BC$285,6,FALSE)),"",VLOOKUP(C63,Master!AQ$60:BC$285,6,FALSE))</f>
        <v/>
      </c>
      <c r="J63" s="624" t="str">
        <f t="shared" si="76"/>
        <v/>
      </c>
      <c r="K63" s="625" t="str">
        <f t="shared" ca="1" si="77"/>
        <v/>
      </c>
      <c r="L63" s="624" t="str">
        <f t="shared" si="78"/>
        <v/>
      </c>
      <c r="M63" s="624" t="str">
        <f t="shared" si="79"/>
        <v/>
      </c>
      <c r="N63" s="624" t="str">
        <f t="shared" si="80"/>
        <v/>
      </c>
      <c r="O63" s="630" t="str">
        <f>IF(ISNA(VLOOKUP(C63,Master!AQ$60:BC$285,12,FALSE)),"",VLOOKUP(C63,Master!AQ$60:BC$285,12,FALSE))</f>
        <v/>
      </c>
      <c r="P63" s="631"/>
      <c r="Q63" s="631"/>
      <c r="R63" s="631"/>
      <c r="S63" s="631">
        <f t="shared" si="55"/>
        <v>0</v>
      </c>
      <c r="T63" s="591">
        <f t="shared" si="103"/>
        <v>1</v>
      </c>
      <c r="U63" s="622" t="str">
        <f>IF(ISNA(VLOOKUP(C63,Master!AQ$60:BC$285,10,FALSE)),"",VLOOKUP(C63,Master!AQ$60:BC$285,10,FALSE))</f>
        <v/>
      </c>
      <c r="V63" s="632"/>
      <c r="W63" s="632"/>
      <c r="X63" s="633" t="str">
        <f>IF(ISNA(VLOOKUP(C63,Master!AQ$60:BC$285,11,FALSE)),"",VLOOKUP(C63,Master!AQ$60:BC$285,11,FALSE))</f>
        <v/>
      </c>
      <c r="Y63" s="633" t="str">
        <f>IF(ISNA(VLOOKUP(C63,Master!AQ$60:BC$285,9,FALSE)),"",VLOOKUP(C63,Master!AQ$60:BC$285,9,FALSE))</f>
        <v/>
      </c>
      <c r="Z63" s="634">
        <f t="shared" si="104"/>
        <v>0</v>
      </c>
      <c r="AA63" s="634">
        <f t="shared" si="105"/>
        <v>0</v>
      </c>
      <c r="AB63" s="634">
        <f t="shared" si="106"/>
        <v>0</v>
      </c>
      <c r="AC63" s="634">
        <f t="shared" si="107"/>
        <v>0</v>
      </c>
      <c r="AD63" s="634">
        <f t="shared" si="108"/>
        <v>0</v>
      </c>
      <c r="AE63" s="634">
        <f t="shared" si="109"/>
        <v>0</v>
      </c>
      <c r="AF63" s="635" t="str">
        <f t="shared" si="110"/>
        <v/>
      </c>
      <c r="AG63" s="635" t="str">
        <f t="shared" si="88"/>
        <v/>
      </c>
      <c r="AH63" s="635" t="str">
        <f t="shared" si="89"/>
        <v/>
      </c>
      <c r="AI63" s="635" t="str">
        <f t="shared" si="90"/>
        <v/>
      </c>
      <c r="AJ63" s="635" t="str">
        <f t="shared" si="91"/>
        <v/>
      </c>
      <c r="AK63" s="633" t="str">
        <f t="shared" si="92"/>
        <v/>
      </c>
      <c r="AL63" s="633">
        <v>0</v>
      </c>
      <c r="AM63" s="634">
        <v>0</v>
      </c>
      <c r="AN63" s="633" t="str">
        <f t="shared" si="93"/>
        <v/>
      </c>
      <c r="AO63" s="634">
        <f t="shared" si="56"/>
        <v>0</v>
      </c>
      <c r="AP63" s="633">
        <f t="shared" si="47"/>
        <v>0</v>
      </c>
      <c r="AQ63" s="633">
        <f t="shared" si="57"/>
        <v>0</v>
      </c>
      <c r="AR63" s="633">
        <f t="shared" si="58"/>
        <v>0</v>
      </c>
      <c r="AS63" s="633">
        <f t="shared" si="48"/>
        <v>0</v>
      </c>
      <c r="AT63" s="635">
        <f t="shared" si="59"/>
        <v>0</v>
      </c>
      <c r="AU63" s="635">
        <f t="shared" si="60"/>
        <v>0</v>
      </c>
      <c r="AV63" s="633"/>
      <c r="AW63" s="633"/>
      <c r="AX63" s="635">
        <f t="shared" si="94"/>
        <v>0</v>
      </c>
      <c r="AY63" s="635">
        <f t="shared" si="61"/>
        <v>0</v>
      </c>
      <c r="AZ63" s="635">
        <f t="shared" si="62"/>
        <v>0</v>
      </c>
      <c r="BA63" s="635">
        <f t="shared" si="63"/>
        <v>0</v>
      </c>
      <c r="BB63" s="635">
        <f t="shared" si="64"/>
        <v>0</v>
      </c>
      <c r="BC63" s="633">
        <f t="shared" si="95"/>
        <v>0</v>
      </c>
      <c r="BD63" s="633">
        <f t="shared" si="65"/>
        <v>0</v>
      </c>
      <c r="BE63" s="634">
        <v>0</v>
      </c>
      <c r="BF63" s="633">
        <f t="shared" si="96"/>
        <v>0</v>
      </c>
      <c r="BG63" s="634">
        <f t="shared" si="66"/>
        <v>0</v>
      </c>
      <c r="BH63" s="633">
        <f t="shared" si="49"/>
        <v>0</v>
      </c>
      <c r="BI63" s="633">
        <f t="shared" si="67"/>
        <v>0</v>
      </c>
      <c r="BJ63" s="633">
        <f t="shared" si="68"/>
        <v>0</v>
      </c>
      <c r="BK63" s="633">
        <f t="shared" si="69"/>
        <v>0</v>
      </c>
      <c r="BL63" s="635">
        <f t="shared" si="97"/>
        <v>0</v>
      </c>
      <c r="BM63" s="635">
        <f t="shared" si="98"/>
        <v>0</v>
      </c>
      <c r="BN63" s="633"/>
      <c r="BO63" s="633"/>
      <c r="BP63" s="635">
        <f t="shared" si="99"/>
        <v>0</v>
      </c>
      <c r="BQ63" s="619">
        <f t="shared" si="70"/>
        <v>0</v>
      </c>
      <c r="BR63" s="619">
        <f t="shared" si="71"/>
        <v>1</v>
      </c>
      <c r="BS63" s="619">
        <f t="shared" si="72"/>
        <v>0</v>
      </c>
      <c r="BT63" s="619">
        <f t="shared" si="73"/>
        <v>0</v>
      </c>
      <c r="BU63" s="619">
        <f t="shared" si="50"/>
        <v>0</v>
      </c>
      <c r="BV63" s="619">
        <f t="shared" si="100"/>
        <v>1</v>
      </c>
      <c r="BW63" s="603">
        <f t="shared" si="111"/>
        <v>0</v>
      </c>
      <c r="BX63" s="636">
        <f t="shared" si="101"/>
        <v>1</v>
      </c>
      <c r="BY63" s="603">
        <f t="shared" si="52"/>
        <v>0</v>
      </c>
      <c r="BZ63" s="603">
        <f t="shared" si="53"/>
        <v>0</v>
      </c>
      <c r="CA63" s="589" t="str">
        <f t="shared" si="112"/>
        <v/>
      </c>
      <c r="CB63" s="1097"/>
      <c r="CC63" s="589"/>
      <c r="CD63" s="589"/>
      <c r="CE63" s="589"/>
      <c r="CF63" s="589"/>
      <c r="CG63" s="589"/>
      <c r="CH63" s="589"/>
      <c r="CI63" s="589"/>
      <c r="CJ63" s="589"/>
      <c r="CK63" s="589"/>
      <c r="CL63" s="589"/>
      <c r="CM63" s="589"/>
      <c r="CN63" s="589"/>
      <c r="CO63" s="589"/>
      <c r="CP63" s="589"/>
      <c r="CQ63" s="589"/>
      <c r="CR63" s="589"/>
      <c r="CS63" s="589"/>
      <c r="CT63" s="589"/>
      <c r="CU63" s="589"/>
      <c r="CV63" s="589"/>
      <c r="CW63" s="589"/>
      <c r="CX63" s="589"/>
      <c r="CY63" s="589"/>
      <c r="DA63" s="589"/>
    </row>
    <row r="64" spans="1:105" s="620" customFormat="1">
      <c r="A64" s="620" t="str">
        <f t="shared" si="102"/>
        <v/>
      </c>
      <c r="B64" s="624">
        <v>2202</v>
      </c>
      <c r="C64" s="624">
        <v>38</v>
      </c>
      <c r="D64" s="644" t="str">
        <f>IF(ISNA(VLOOKUP(C64,Master!AQ$60:BC$285,3,FALSE)),"",VLOOKUP(C64,Master!AQ$60:BC$285,3,FALSE))</f>
        <v/>
      </c>
      <c r="E64" s="625" t="str">
        <f>IF(ISNA(VLOOKUP(C64,Master!AQ$60:BC$285,7,FALSE)),"",VLOOKUP(C64,Master!AQ$60:BC$285,7,FALSE))</f>
        <v/>
      </c>
      <c r="F64" s="626" t="str">
        <f>IF(ISNA(VLOOKUP(C64,Master!AQ$60:BC$285,8,FALSE)),"",VLOOKUP(C64,Master!AQ$60:BC$285,8,FALSE))</f>
        <v/>
      </c>
      <c r="G64" s="627" t="str">
        <f>IF(ISNA(VLOOKUP(C64,Master!AQ$60:BC$285,4,FALSE)),"",VLOOKUP(C64,Master!AQ$60:BC$285,4,FALSE))</f>
        <v/>
      </c>
      <c r="H64" s="628" t="str">
        <f>IF(ISNA(VLOOKUP(C64,Master!AQ$60:BC$285,5,FALSE)),"",VLOOKUP(C64,Master!AQ$60:BC$285,5,FALSE))</f>
        <v/>
      </c>
      <c r="I64" s="629" t="str">
        <f>IF(ISNA(VLOOKUP(C64,Master!AQ$60:BC$285,6,FALSE)),"",VLOOKUP(C64,Master!AQ$60:BC$285,6,FALSE))</f>
        <v/>
      </c>
      <c r="J64" s="624" t="str">
        <f t="shared" si="76"/>
        <v/>
      </c>
      <c r="K64" s="625" t="str">
        <f t="shared" ca="1" si="77"/>
        <v/>
      </c>
      <c r="L64" s="624" t="str">
        <f t="shared" si="78"/>
        <v/>
      </c>
      <c r="M64" s="624" t="str">
        <f t="shared" si="79"/>
        <v/>
      </c>
      <c r="N64" s="624" t="str">
        <f t="shared" si="80"/>
        <v/>
      </c>
      <c r="O64" s="630" t="str">
        <f>IF(ISNA(VLOOKUP(C64,Master!AQ$60:BC$285,12,FALSE)),"",VLOOKUP(C64,Master!AQ$60:BC$285,12,FALSE))</f>
        <v/>
      </c>
      <c r="P64" s="631"/>
      <c r="Q64" s="631"/>
      <c r="R64" s="631"/>
      <c r="S64" s="631">
        <f t="shared" si="55"/>
        <v>0</v>
      </c>
      <c r="T64" s="591">
        <f t="shared" si="103"/>
        <v>1</v>
      </c>
      <c r="U64" s="622" t="str">
        <f>IF(ISNA(VLOOKUP(C64,Master!AQ$60:BC$285,10,FALSE)),"",VLOOKUP(C64,Master!AQ$60:BC$285,10,FALSE))</f>
        <v/>
      </c>
      <c r="V64" s="632"/>
      <c r="W64" s="632"/>
      <c r="X64" s="633" t="str">
        <f>IF(ISNA(VLOOKUP(C64,Master!AQ$60:BC$285,11,FALSE)),"",VLOOKUP(C64,Master!AQ$60:BC$285,11,FALSE))</f>
        <v/>
      </c>
      <c r="Y64" s="633" t="str">
        <f>IF(ISNA(VLOOKUP(C64,Master!AQ$60:BC$285,9,FALSE)),"",VLOOKUP(C64,Master!AQ$60:BC$285,9,FALSE))</f>
        <v/>
      </c>
      <c r="Z64" s="634">
        <f t="shared" si="104"/>
        <v>0</v>
      </c>
      <c r="AA64" s="634">
        <f t="shared" si="105"/>
        <v>0</v>
      </c>
      <c r="AB64" s="634">
        <f t="shared" si="106"/>
        <v>0</v>
      </c>
      <c r="AC64" s="634">
        <f t="shared" si="107"/>
        <v>0</v>
      </c>
      <c r="AD64" s="634">
        <f t="shared" si="108"/>
        <v>0</v>
      </c>
      <c r="AE64" s="634">
        <f t="shared" si="109"/>
        <v>0</v>
      </c>
      <c r="AF64" s="635" t="str">
        <f t="shared" si="110"/>
        <v/>
      </c>
      <c r="AG64" s="635" t="str">
        <f t="shared" si="88"/>
        <v/>
      </c>
      <c r="AH64" s="635" t="str">
        <f t="shared" si="89"/>
        <v/>
      </c>
      <c r="AI64" s="635" t="str">
        <f t="shared" si="90"/>
        <v/>
      </c>
      <c r="AJ64" s="635" t="str">
        <f t="shared" si="91"/>
        <v/>
      </c>
      <c r="AK64" s="633" t="str">
        <f t="shared" si="92"/>
        <v/>
      </c>
      <c r="AL64" s="633">
        <v>0</v>
      </c>
      <c r="AM64" s="634">
        <v>0</v>
      </c>
      <c r="AN64" s="633" t="str">
        <f t="shared" si="93"/>
        <v/>
      </c>
      <c r="AO64" s="634">
        <f t="shared" si="56"/>
        <v>0</v>
      </c>
      <c r="AP64" s="633">
        <f t="shared" si="47"/>
        <v>0</v>
      </c>
      <c r="AQ64" s="633">
        <f t="shared" si="57"/>
        <v>0</v>
      </c>
      <c r="AR64" s="633">
        <f t="shared" si="58"/>
        <v>0</v>
      </c>
      <c r="AS64" s="633">
        <f t="shared" si="48"/>
        <v>0</v>
      </c>
      <c r="AT64" s="635">
        <f t="shared" si="59"/>
        <v>0</v>
      </c>
      <c r="AU64" s="635">
        <f t="shared" si="60"/>
        <v>0</v>
      </c>
      <c r="AV64" s="633"/>
      <c r="AW64" s="633"/>
      <c r="AX64" s="635">
        <f t="shared" si="94"/>
        <v>0</v>
      </c>
      <c r="AY64" s="635">
        <f t="shared" si="61"/>
        <v>0</v>
      </c>
      <c r="AZ64" s="635">
        <f t="shared" si="62"/>
        <v>0</v>
      </c>
      <c r="BA64" s="635">
        <f t="shared" si="63"/>
        <v>0</v>
      </c>
      <c r="BB64" s="635">
        <f t="shared" si="64"/>
        <v>0</v>
      </c>
      <c r="BC64" s="633">
        <f t="shared" si="95"/>
        <v>0</v>
      </c>
      <c r="BD64" s="633">
        <f t="shared" si="65"/>
        <v>0</v>
      </c>
      <c r="BE64" s="634">
        <v>0</v>
      </c>
      <c r="BF64" s="633">
        <f t="shared" si="96"/>
        <v>0</v>
      </c>
      <c r="BG64" s="634">
        <f t="shared" si="66"/>
        <v>0</v>
      </c>
      <c r="BH64" s="633">
        <f t="shared" si="49"/>
        <v>0</v>
      </c>
      <c r="BI64" s="633">
        <f t="shared" si="67"/>
        <v>0</v>
      </c>
      <c r="BJ64" s="633">
        <f t="shared" si="68"/>
        <v>0</v>
      </c>
      <c r="BK64" s="633">
        <f t="shared" si="69"/>
        <v>0</v>
      </c>
      <c r="BL64" s="635">
        <f t="shared" si="97"/>
        <v>0</v>
      </c>
      <c r="BM64" s="635">
        <f t="shared" si="98"/>
        <v>0</v>
      </c>
      <c r="BN64" s="633"/>
      <c r="BO64" s="633"/>
      <c r="BP64" s="635">
        <f t="shared" si="99"/>
        <v>0</v>
      </c>
      <c r="BQ64" s="619">
        <f t="shared" si="70"/>
        <v>0</v>
      </c>
      <c r="BR64" s="619">
        <f t="shared" si="71"/>
        <v>1</v>
      </c>
      <c r="BS64" s="619">
        <f t="shared" si="72"/>
        <v>0</v>
      </c>
      <c r="BT64" s="619">
        <f t="shared" si="73"/>
        <v>0</v>
      </c>
      <c r="BU64" s="619">
        <f t="shared" si="50"/>
        <v>0</v>
      </c>
      <c r="BV64" s="619">
        <f t="shared" si="100"/>
        <v>1</v>
      </c>
      <c r="BW64" s="603">
        <f t="shared" si="111"/>
        <v>0</v>
      </c>
      <c r="BX64" s="636">
        <f t="shared" si="101"/>
        <v>1</v>
      </c>
      <c r="BY64" s="603">
        <f t="shared" si="52"/>
        <v>0</v>
      </c>
      <c r="BZ64" s="603">
        <f t="shared" si="53"/>
        <v>0</v>
      </c>
      <c r="CA64" s="589" t="str">
        <f t="shared" si="112"/>
        <v/>
      </c>
      <c r="CB64" s="1097"/>
      <c r="CC64" s="589"/>
      <c r="CD64" s="589"/>
      <c r="CE64" s="589"/>
      <c r="CF64" s="589"/>
      <c r="CG64" s="589"/>
      <c r="CH64" s="589"/>
      <c r="CI64" s="589"/>
      <c r="CJ64" s="589"/>
      <c r="CK64" s="589"/>
      <c r="CL64" s="589"/>
      <c r="CM64" s="589"/>
      <c r="CN64" s="589"/>
      <c r="CO64" s="589"/>
      <c r="CP64" s="589"/>
      <c r="CQ64" s="589"/>
      <c r="CR64" s="589"/>
      <c r="CS64" s="589"/>
      <c r="CT64" s="589"/>
      <c r="CU64" s="589"/>
      <c r="CV64" s="589"/>
      <c r="CW64" s="589"/>
      <c r="CX64" s="589"/>
      <c r="CY64" s="589"/>
      <c r="DA64" s="589"/>
    </row>
    <row r="65" spans="1:105" s="620" customFormat="1">
      <c r="A65" s="620" t="str">
        <f t="shared" si="102"/>
        <v/>
      </c>
      <c r="B65" s="624">
        <v>2202</v>
      </c>
      <c r="C65" s="624">
        <v>39</v>
      </c>
      <c r="D65" s="644" t="str">
        <f>IF(ISNA(VLOOKUP(C65,Master!AQ$60:BC$285,3,FALSE)),"",VLOOKUP(C65,Master!AQ$60:BC$285,3,FALSE))</f>
        <v/>
      </c>
      <c r="E65" s="625" t="str">
        <f>IF(ISNA(VLOOKUP(C65,Master!AQ$60:BC$285,7,FALSE)),"",VLOOKUP(C65,Master!AQ$60:BC$285,7,FALSE))</f>
        <v/>
      </c>
      <c r="F65" s="626" t="str">
        <f>IF(ISNA(VLOOKUP(C65,Master!AQ$60:BC$285,8,FALSE)),"",VLOOKUP(C65,Master!AQ$60:BC$285,8,FALSE))</f>
        <v/>
      </c>
      <c r="G65" s="627" t="str">
        <f>IF(ISNA(VLOOKUP(C65,Master!AQ$60:BC$285,4,FALSE)),"",VLOOKUP(C65,Master!AQ$60:BC$285,4,FALSE))</f>
        <v/>
      </c>
      <c r="H65" s="628" t="str">
        <f>IF(ISNA(VLOOKUP(C65,Master!AQ$60:BC$285,5,FALSE)),"",VLOOKUP(C65,Master!AQ$60:BC$285,5,FALSE))</f>
        <v/>
      </c>
      <c r="I65" s="629" t="str">
        <f>IF(ISNA(VLOOKUP(C65,Master!AQ$60:BC$285,6,FALSE)),"",VLOOKUP(C65,Master!AQ$60:BC$285,6,FALSE))</f>
        <v/>
      </c>
      <c r="J65" s="624" t="str">
        <f t="shared" si="76"/>
        <v/>
      </c>
      <c r="K65" s="625" t="str">
        <f t="shared" ca="1" si="77"/>
        <v/>
      </c>
      <c r="L65" s="624" t="str">
        <f t="shared" si="78"/>
        <v/>
      </c>
      <c r="M65" s="624" t="str">
        <f t="shared" si="79"/>
        <v/>
      </c>
      <c r="N65" s="624" t="str">
        <f t="shared" si="80"/>
        <v/>
      </c>
      <c r="O65" s="630" t="str">
        <f>IF(ISNA(VLOOKUP(C65,Master!AQ$60:BC$285,12,FALSE)),"",VLOOKUP(C65,Master!AQ$60:BC$285,12,FALSE))</f>
        <v/>
      </c>
      <c r="P65" s="631"/>
      <c r="Q65" s="631"/>
      <c r="R65" s="631"/>
      <c r="S65" s="631">
        <f t="shared" si="55"/>
        <v>0</v>
      </c>
      <c r="T65" s="591">
        <f t="shared" si="103"/>
        <v>1</v>
      </c>
      <c r="U65" s="622" t="str">
        <f>IF(ISNA(VLOOKUP(C65,Master!AQ$60:BC$285,10,FALSE)),"",VLOOKUP(C65,Master!AQ$60:BC$285,10,FALSE))</f>
        <v/>
      </c>
      <c r="V65" s="632"/>
      <c r="W65" s="632"/>
      <c r="X65" s="633" t="str">
        <f>IF(ISNA(VLOOKUP(C65,Master!AQ$60:BC$285,11,FALSE)),"",VLOOKUP(C65,Master!AQ$60:BC$285,11,FALSE))</f>
        <v/>
      </c>
      <c r="Y65" s="633" t="str">
        <f>IF(ISNA(VLOOKUP(C65,Master!AQ$60:BC$285,9,FALSE)),"",VLOOKUP(C65,Master!AQ$60:BC$285,9,FALSE))</f>
        <v/>
      </c>
      <c r="Z65" s="634">
        <f t="shared" si="104"/>
        <v>0</v>
      </c>
      <c r="AA65" s="634">
        <f t="shared" si="105"/>
        <v>0</v>
      </c>
      <c r="AB65" s="634">
        <f t="shared" si="106"/>
        <v>0</v>
      </c>
      <c r="AC65" s="634">
        <f t="shared" si="107"/>
        <v>0</v>
      </c>
      <c r="AD65" s="634">
        <f t="shared" si="108"/>
        <v>0</v>
      </c>
      <c r="AE65" s="634">
        <f t="shared" si="109"/>
        <v>0</v>
      </c>
      <c r="AF65" s="635" t="str">
        <f t="shared" si="110"/>
        <v/>
      </c>
      <c r="AG65" s="635" t="str">
        <f t="shared" si="88"/>
        <v/>
      </c>
      <c r="AH65" s="635" t="str">
        <f t="shared" si="89"/>
        <v/>
      </c>
      <c r="AI65" s="635" t="str">
        <f t="shared" si="90"/>
        <v/>
      </c>
      <c r="AJ65" s="635" t="str">
        <f t="shared" si="91"/>
        <v/>
      </c>
      <c r="AK65" s="633" t="str">
        <f t="shared" si="92"/>
        <v/>
      </c>
      <c r="AL65" s="633">
        <v>0</v>
      </c>
      <c r="AM65" s="634">
        <v>0</v>
      </c>
      <c r="AN65" s="633" t="str">
        <f t="shared" si="93"/>
        <v/>
      </c>
      <c r="AO65" s="634">
        <f t="shared" si="56"/>
        <v>0</v>
      </c>
      <c r="AP65" s="633">
        <f t="shared" si="47"/>
        <v>0</v>
      </c>
      <c r="AQ65" s="633">
        <f t="shared" si="57"/>
        <v>0</v>
      </c>
      <c r="AR65" s="633">
        <f t="shared" si="58"/>
        <v>0</v>
      </c>
      <c r="AS65" s="633">
        <f t="shared" si="48"/>
        <v>0</v>
      </c>
      <c r="AT65" s="635">
        <f t="shared" si="59"/>
        <v>0</v>
      </c>
      <c r="AU65" s="635">
        <f t="shared" si="60"/>
        <v>0</v>
      </c>
      <c r="AV65" s="633"/>
      <c r="AW65" s="633"/>
      <c r="AX65" s="635">
        <f t="shared" si="94"/>
        <v>0</v>
      </c>
      <c r="AY65" s="635">
        <f t="shared" si="61"/>
        <v>0</v>
      </c>
      <c r="AZ65" s="635">
        <f t="shared" si="62"/>
        <v>0</v>
      </c>
      <c r="BA65" s="635">
        <f t="shared" si="63"/>
        <v>0</v>
      </c>
      <c r="BB65" s="635">
        <f t="shared" si="64"/>
        <v>0</v>
      </c>
      <c r="BC65" s="633">
        <f t="shared" si="95"/>
        <v>0</v>
      </c>
      <c r="BD65" s="633">
        <f t="shared" si="65"/>
        <v>0</v>
      </c>
      <c r="BE65" s="634">
        <v>0</v>
      </c>
      <c r="BF65" s="633">
        <f t="shared" si="96"/>
        <v>0</v>
      </c>
      <c r="BG65" s="634">
        <f t="shared" si="66"/>
        <v>0</v>
      </c>
      <c r="BH65" s="633">
        <f t="shared" si="49"/>
        <v>0</v>
      </c>
      <c r="BI65" s="633">
        <f t="shared" si="67"/>
        <v>0</v>
      </c>
      <c r="BJ65" s="633">
        <f t="shared" si="68"/>
        <v>0</v>
      </c>
      <c r="BK65" s="633">
        <f t="shared" si="69"/>
        <v>0</v>
      </c>
      <c r="BL65" s="635">
        <f t="shared" si="97"/>
        <v>0</v>
      </c>
      <c r="BM65" s="635">
        <f t="shared" si="98"/>
        <v>0</v>
      </c>
      <c r="BN65" s="633"/>
      <c r="BO65" s="633"/>
      <c r="BP65" s="635">
        <f t="shared" si="99"/>
        <v>0</v>
      </c>
      <c r="BQ65" s="619">
        <f t="shared" si="70"/>
        <v>0</v>
      </c>
      <c r="BR65" s="619">
        <f t="shared" si="71"/>
        <v>1</v>
      </c>
      <c r="BS65" s="619">
        <f t="shared" si="72"/>
        <v>0</v>
      </c>
      <c r="BT65" s="619">
        <f t="shared" si="73"/>
        <v>0</v>
      </c>
      <c r="BU65" s="619">
        <f t="shared" si="50"/>
        <v>0</v>
      </c>
      <c r="BV65" s="619">
        <f t="shared" si="100"/>
        <v>1</v>
      </c>
      <c r="BW65" s="603">
        <f t="shared" si="111"/>
        <v>0</v>
      </c>
      <c r="BX65" s="636">
        <f t="shared" si="101"/>
        <v>1</v>
      </c>
      <c r="BY65" s="603">
        <f t="shared" si="52"/>
        <v>0</v>
      </c>
      <c r="BZ65" s="603">
        <f t="shared" si="53"/>
        <v>0</v>
      </c>
      <c r="CA65" s="589" t="str">
        <f t="shared" si="112"/>
        <v/>
      </c>
      <c r="CB65" s="1097"/>
      <c r="CC65" s="589"/>
      <c r="CD65" s="589"/>
      <c r="CE65" s="589"/>
      <c r="CF65" s="589"/>
      <c r="CG65" s="589"/>
      <c r="CH65" s="589"/>
      <c r="CI65" s="589"/>
      <c r="CJ65" s="589"/>
      <c r="CK65" s="589"/>
      <c r="CL65" s="589"/>
      <c r="CM65" s="589"/>
      <c r="CN65" s="589"/>
      <c r="CO65" s="589"/>
      <c r="CP65" s="589"/>
      <c r="CQ65" s="589"/>
      <c r="CR65" s="589"/>
      <c r="CS65" s="589"/>
      <c r="CT65" s="589"/>
      <c r="CU65" s="589"/>
      <c r="CV65" s="589"/>
      <c r="CW65" s="589"/>
      <c r="CX65" s="589"/>
      <c r="CY65" s="589"/>
      <c r="DA65" s="589"/>
    </row>
    <row r="66" spans="1:105" s="620" customFormat="1">
      <c r="A66" s="620" t="str">
        <f t="shared" si="102"/>
        <v/>
      </c>
      <c r="B66" s="624">
        <v>2202</v>
      </c>
      <c r="C66" s="624">
        <v>40</v>
      </c>
      <c r="D66" s="644" t="str">
        <f>IF(ISNA(VLOOKUP(C66,Master!AQ$60:BC$285,3,FALSE)),"",VLOOKUP(C66,Master!AQ$60:BC$285,3,FALSE))</f>
        <v/>
      </c>
      <c r="E66" s="625" t="str">
        <f>IF(ISNA(VLOOKUP(C66,Master!AQ$60:BC$285,7,FALSE)),"",VLOOKUP(C66,Master!AQ$60:BC$285,7,FALSE))</f>
        <v/>
      </c>
      <c r="F66" s="626" t="str">
        <f>IF(ISNA(VLOOKUP(C66,Master!AQ$60:BC$285,8,FALSE)),"",VLOOKUP(C66,Master!AQ$60:BC$285,8,FALSE))</f>
        <v/>
      </c>
      <c r="G66" s="627" t="str">
        <f>IF(ISNA(VLOOKUP(C66,Master!AQ$60:BC$285,4,FALSE)),"",VLOOKUP(C66,Master!AQ$60:BC$285,4,FALSE))</f>
        <v/>
      </c>
      <c r="H66" s="628" t="str">
        <f>IF(ISNA(VLOOKUP(C66,Master!AQ$60:BC$285,5,FALSE)),"",VLOOKUP(C66,Master!AQ$60:BC$285,5,FALSE))</f>
        <v/>
      </c>
      <c r="I66" s="629" t="str">
        <f>IF(ISNA(VLOOKUP(C66,Master!AQ$60:BC$285,6,FALSE)),"",VLOOKUP(C66,Master!AQ$60:BC$285,6,FALSE))</f>
        <v/>
      </c>
      <c r="J66" s="624" t="str">
        <f t="shared" si="76"/>
        <v/>
      </c>
      <c r="K66" s="625" t="str">
        <f t="shared" ca="1" si="77"/>
        <v/>
      </c>
      <c r="L66" s="624" t="str">
        <f t="shared" si="78"/>
        <v/>
      </c>
      <c r="M66" s="624" t="str">
        <f t="shared" si="79"/>
        <v/>
      </c>
      <c r="N66" s="624" t="str">
        <f t="shared" si="80"/>
        <v/>
      </c>
      <c r="O66" s="630" t="str">
        <f>IF(ISNA(VLOOKUP(C66,Master!AQ$60:BC$285,12,FALSE)),"",VLOOKUP(C66,Master!AQ$60:BC$285,12,FALSE))</f>
        <v/>
      </c>
      <c r="P66" s="631"/>
      <c r="Q66" s="631"/>
      <c r="R66" s="631"/>
      <c r="S66" s="631">
        <f t="shared" si="55"/>
        <v>0</v>
      </c>
      <c r="T66" s="591">
        <f t="shared" si="103"/>
        <v>1</v>
      </c>
      <c r="U66" s="622" t="str">
        <f>IF(ISNA(VLOOKUP(C66,Master!AQ$60:BC$285,10,FALSE)),"",VLOOKUP(C66,Master!AQ$60:BC$285,10,FALSE))</f>
        <v/>
      </c>
      <c r="V66" s="632"/>
      <c r="W66" s="632"/>
      <c r="X66" s="633" t="str">
        <f>IF(ISNA(VLOOKUP(C66,Master!AQ$60:BC$285,11,FALSE)),"",VLOOKUP(C66,Master!AQ$60:BC$285,11,FALSE))</f>
        <v/>
      </c>
      <c r="Y66" s="633" t="str">
        <f>IF(ISNA(VLOOKUP(C66,Master!AQ$60:BC$285,9,FALSE)),"",VLOOKUP(C66,Master!AQ$60:BC$285,9,FALSE))</f>
        <v/>
      </c>
      <c r="Z66" s="634">
        <f t="shared" si="104"/>
        <v>0</v>
      </c>
      <c r="AA66" s="634">
        <f t="shared" si="105"/>
        <v>0</v>
      </c>
      <c r="AB66" s="634">
        <f t="shared" si="106"/>
        <v>0</v>
      </c>
      <c r="AC66" s="634">
        <f t="shared" si="107"/>
        <v>0</v>
      </c>
      <c r="AD66" s="634">
        <f t="shared" si="108"/>
        <v>0</v>
      </c>
      <c r="AE66" s="634">
        <f t="shared" si="109"/>
        <v>0</v>
      </c>
      <c r="AF66" s="635" t="str">
        <f t="shared" si="110"/>
        <v/>
      </c>
      <c r="AG66" s="635" t="str">
        <f t="shared" si="88"/>
        <v/>
      </c>
      <c r="AH66" s="635" t="str">
        <f t="shared" si="89"/>
        <v/>
      </c>
      <c r="AI66" s="635" t="str">
        <f t="shared" si="90"/>
        <v/>
      </c>
      <c r="AJ66" s="635" t="str">
        <f t="shared" si="91"/>
        <v/>
      </c>
      <c r="AK66" s="633" t="str">
        <f t="shared" si="92"/>
        <v/>
      </c>
      <c r="AL66" s="633">
        <v>0</v>
      </c>
      <c r="AM66" s="634">
        <v>0</v>
      </c>
      <c r="AN66" s="633" t="str">
        <f t="shared" si="93"/>
        <v/>
      </c>
      <c r="AO66" s="634">
        <f t="shared" si="56"/>
        <v>0</v>
      </c>
      <c r="AP66" s="633">
        <f t="shared" si="47"/>
        <v>0</v>
      </c>
      <c r="AQ66" s="633">
        <f t="shared" si="57"/>
        <v>0</v>
      </c>
      <c r="AR66" s="633">
        <f t="shared" si="58"/>
        <v>0</v>
      </c>
      <c r="AS66" s="633">
        <f t="shared" si="48"/>
        <v>0</v>
      </c>
      <c r="AT66" s="635">
        <f t="shared" si="59"/>
        <v>0</v>
      </c>
      <c r="AU66" s="635">
        <f t="shared" si="60"/>
        <v>0</v>
      </c>
      <c r="AV66" s="633"/>
      <c r="AW66" s="633"/>
      <c r="AX66" s="635">
        <f t="shared" si="94"/>
        <v>0</v>
      </c>
      <c r="AY66" s="635">
        <f t="shared" si="61"/>
        <v>0</v>
      </c>
      <c r="AZ66" s="635">
        <f t="shared" si="62"/>
        <v>0</v>
      </c>
      <c r="BA66" s="635">
        <f t="shared" si="63"/>
        <v>0</v>
      </c>
      <c r="BB66" s="635">
        <f t="shared" si="64"/>
        <v>0</v>
      </c>
      <c r="BC66" s="633">
        <f t="shared" si="95"/>
        <v>0</v>
      </c>
      <c r="BD66" s="633">
        <f t="shared" si="65"/>
        <v>0</v>
      </c>
      <c r="BE66" s="634">
        <v>0</v>
      </c>
      <c r="BF66" s="633">
        <f t="shared" si="96"/>
        <v>0</v>
      </c>
      <c r="BG66" s="634">
        <f t="shared" si="66"/>
        <v>0</v>
      </c>
      <c r="BH66" s="633">
        <f t="shared" si="49"/>
        <v>0</v>
      </c>
      <c r="BI66" s="633">
        <f t="shared" si="67"/>
        <v>0</v>
      </c>
      <c r="BJ66" s="633">
        <f t="shared" si="68"/>
        <v>0</v>
      </c>
      <c r="BK66" s="633">
        <f t="shared" si="69"/>
        <v>0</v>
      </c>
      <c r="BL66" s="635">
        <f t="shared" si="97"/>
        <v>0</v>
      </c>
      <c r="BM66" s="635">
        <f t="shared" si="98"/>
        <v>0</v>
      </c>
      <c r="BN66" s="633"/>
      <c r="BO66" s="633"/>
      <c r="BP66" s="635">
        <f t="shared" si="99"/>
        <v>0</v>
      </c>
      <c r="BQ66" s="619">
        <f t="shared" si="70"/>
        <v>0</v>
      </c>
      <c r="BR66" s="619">
        <f t="shared" si="71"/>
        <v>1</v>
      </c>
      <c r="BS66" s="619">
        <f t="shared" si="72"/>
        <v>0</v>
      </c>
      <c r="BT66" s="619">
        <f t="shared" si="73"/>
        <v>0</v>
      </c>
      <c r="BU66" s="619">
        <f t="shared" si="50"/>
        <v>0</v>
      </c>
      <c r="BV66" s="619">
        <f t="shared" si="100"/>
        <v>1</v>
      </c>
      <c r="BW66" s="603">
        <f t="shared" si="111"/>
        <v>0</v>
      </c>
      <c r="BX66" s="636">
        <f t="shared" si="101"/>
        <v>1</v>
      </c>
      <c r="BY66" s="603">
        <f t="shared" si="52"/>
        <v>0</v>
      </c>
      <c r="BZ66" s="603">
        <f t="shared" si="53"/>
        <v>0</v>
      </c>
      <c r="CA66" s="589" t="str">
        <f t="shared" si="112"/>
        <v/>
      </c>
      <c r="CB66" s="1097"/>
      <c r="CC66" s="589"/>
      <c r="CD66" s="589"/>
      <c r="CE66" s="589"/>
      <c r="CF66" s="589"/>
      <c r="CG66" s="589"/>
      <c r="CH66" s="589"/>
      <c r="CI66" s="589"/>
      <c r="CJ66" s="589"/>
      <c r="CK66" s="589"/>
      <c r="CL66" s="589"/>
      <c r="CM66" s="589"/>
      <c r="CN66" s="589"/>
      <c r="CO66" s="589"/>
      <c r="CP66" s="589"/>
      <c r="CQ66" s="589"/>
      <c r="CR66" s="589"/>
      <c r="CS66" s="589"/>
      <c r="CT66" s="589"/>
      <c r="CU66" s="589"/>
      <c r="CV66" s="589"/>
      <c r="CW66" s="589"/>
      <c r="CX66" s="589"/>
      <c r="CY66" s="589"/>
      <c r="DA66" s="589"/>
    </row>
    <row r="67" spans="1:105" s="620" customFormat="1">
      <c r="A67" s="620" t="str">
        <f t="shared" si="102"/>
        <v/>
      </c>
      <c r="B67" s="624">
        <v>2202</v>
      </c>
      <c r="C67" s="624">
        <v>41</v>
      </c>
      <c r="D67" s="644" t="str">
        <f>IF(ISNA(VLOOKUP(C67,Master!AQ$60:BC$285,3,FALSE)),"",VLOOKUP(C67,Master!AQ$60:BC$285,3,FALSE))</f>
        <v/>
      </c>
      <c r="E67" s="625" t="str">
        <f>IF(ISNA(VLOOKUP(C67,Master!AQ$60:BC$285,7,FALSE)),"",VLOOKUP(C67,Master!AQ$60:BC$285,7,FALSE))</f>
        <v/>
      </c>
      <c r="F67" s="626" t="str">
        <f>IF(ISNA(VLOOKUP(C67,Master!AQ$60:BC$285,8,FALSE)),"",VLOOKUP(C67,Master!AQ$60:BC$285,8,FALSE))</f>
        <v/>
      </c>
      <c r="G67" s="627" t="str">
        <f>IF(ISNA(VLOOKUP(C67,Master!AQ$60:BC$285,4,FALSE)),"",VLOOKUP(C67,Master!AQ$60:BC$285,4,FALSE))</f>
        <v/>
      </c>
      <c r="H67" s="628" t="str">
        <f>IF(ISNA(VLOOKUP(C67,Master!AQ$60:BC$285,5,FALSE)),"",VLOOKUP(C67,Master!AQ$60:BC$285,5,FALSE))</f>
        <v/>
      </c>
      <c r="I67" s="629" t="str">
        <f>IF(ISNA(VLOOKUP(C67,Master!AQ$60:BC$285,6,FALSE)),"",VLOOKUP(C67,Master!AQ$60:BC$285,6,FALSE))</f>
        <v/>
      </c>
      <c r="J67" s="624" t="str">
        <f t="shared" si="76"/>
        <v/>
      </c>
      <c r="K67" s="625" t="str">
        <f t="shared" ca="1" si="77"/>
        <v/>
      </c>
      <c r="L67" s="624" t="str">
        <f t="shared" si="78"/>
        <v/>
      </c>
      <c r="M67" s="624" t="str">
        <f t="shared" si="79"/>
        <v/>
      </c>
      <c r="N67" s="624" t="str">
        <f t="shared" si="80"/>
        <v/>
      </c>
      <c r="O67" s="630" t="str">
        <f>IF(ISNA(VLOOKUP(C67,Master!AQ$60:BC$285,12,FALSE)),"",VLOOKUP(C67,Master!AQ$60:BC$285,12,FALSE))</f>
        <v/>
      </c>
      <c r="P67" s="631"/>
      <c r="Q67" s="631"/>
      <c r="R67" s="631"/>
      <c r="S67" s="631">
        <f t="shared" si="55"/>
        <v>0</v>
      </c>
      <c r="T67" s="591">
        <f t="shared" si="103"/>
        <v>1</v>
      </c>
      <c r="U67" s="622" t="str">
        <f>IF(ISNA(VLOOKUP(C67,Master!AQ$60:BC$285,10,FALSE)),"",VLOOKUP(C67,Master!AQ$60:BC$285,10,FALSE))</f>
        <v/>
      </c>
      <c r="V67" s="632"/>
      <c r="W67" s="632"/>
      <c r="X67" s="633" t="str">
        <f>IF(ISNA(VLOOKUP(C67,Master!AQ$60:BC$285,11,FALSE)),"",VLOOKUP(C67,Master!AQ$60:BC$285,11,FALSE))</f>
        <v/>
      </c>
      <c r="Y67" s="633" t="str">
        <f>IF(ISNA(VLOOKUP(C67,Master!AQ$60:BC$285,9,FALSE)),"",VLOOKUP(C67,Master!AQ$60:BC$285,9,FALSE))</f>
        <v/>
      </c>
      <c r="Z67" s="634">
        <f t="shared" si="104"/>
        <v>0</v>
      </c>
      <c r="AA67" s="634">
        <f t="shared" si="105"/>
        <v>0</v>
      </c>
      <c r="AB67" s="634">
        <f t="shared" si="106"/>
        <v>0</v>
      </c>
      <c r="AC67" s="634">
        <f t="shared" si="107"/>
        <v>0</v>
      </c>
      <c r="AD67" s="634">
        <f t="shared" si="108"/>
        <v>0</v>
      </c>
      <c r="AE67" s="634">
        <f t="shared" si="109"/>
        <v>0</v>
      </c>
      <c r="AF67" s="635" t="str">
        <f t="shared" si="110"/>
        <v/>
      </c>
      <c r="AG67" s="635" t="str">
        <f t="shared" si="88"/>
        <v/>
      </c>
      <c r="AH67" s="635" t="str">
        <f t="shared" si="89"/>
        <v/>
      </c>
      <c r="AI67" s="635" t="str">
        <f t="shared" si="90"/>
        <v/>
      </c>
      <c r="AJ67" s="635" t="str">
        <f t="shared" si="91"/>
        <v/>
      </c>
      <c r="AK67" s="633" t="str">
        <f t="shared" si="92"/>
        <v/>
      </c>
      <c r="AL67" s="633">
        <v>0</v>
      </c>
      <c r="AM67" s="634">
        <v>0</v>
      </c>
      <c r="AN67" s="633" t="str">
        <f t="shared" si="93"/>
        <v/>
      </c>
      <c r="AO67" s="634">
        <f t="shared" si="56"/>
        <v>0</v>
      </c>
      <c r="AP67" s="633">
        <f t="shared" si="47"/>
        <v>0</v>
      </c>
      <c r="AQ67" s="633">
        <f t="shared" si="57"/>
        <v>0</v>
      </c>
      <c r="AR67" s="633">
        <f t="shared" si="58"/>
        <v>0</v>
      </c>
      <c r="AS67" s="633">
        <f t="shared" si="48"/>
        <v>0</v>
      </c>
      <c r="AT67" s="635">
        <f t="shared" si="59"/>
        <v>0</v>
      </c>
      <c r="AU67" s="635">
        <f t="shared" si="60"/>
        <v>0</v>
      </c>
      <c r="AV67" s="633"/>
      <c r="AW67" s="633"/>
      <c r="AX67" s="635">
        <f t="shared" si="94"/>
        <v>0</v>
      </c>
      <c r="AY67" s="635">
        <f t="shared" si="61"/>
        <v>0</v>
      </c>
      <c r="AZ67" s="635">
        <f t="shared" si="62"/>
        <v>0</v>
      </c>
      <c r="BA67" s="635">
        <f t="shared" si="63"/>
        <v>0</v>
      </c>
      <c r="BB67" s="635">
        <f t="shared" si="64"/>
        <v>0</v>
      </c>
      <c r="BC67" s="633">
        <f t="shared" si="95"/>
        <v>0</v>
      </c>
      <c r="BD67" s="633">
        <f t="shared" si="65"/>
        <v>0</v>
      </c>
      <c r="BE67" s="634">
        <v>0</v>
      </c>
      <c r="BF67" s="633">
        <f t="shared" si="96"/>
        <v>0</v>
      </c>
      <c r="BG67" s="634">
        <f t="shared" si="66"/>
        <v>0</v>
      </c>
      <c r="BH67" s="633">
        <f t="shared" si="49"/>
        <v>0</v>
      </c>
      <c r="BI67" s="633">
        <f t="shared" si="67"/>
        <v>0</v>
      </c>
      <c r="BJ67" s="633">
        <f t="shared" si="68"/>
        <v>0</v>
      </c>
      <c r="BK67" s="633">
        <f t="shared" si="69"/>
        <v>0</v>
      </c>
      <c r="BL67" s="635">
        <f t="shared" si="97"/>
        <v>0</v>
      </c>
      <c r="BM67" s="635">
        <f t="shared" si="98"/>
        <v>0</v>
      </c>
      <c r="BN67" s="633"/>
      <c r="BO67" s="633"/>
      <c r="BP67" s="635">
        <f t="shared" si="99"/>
        <v>0</v>
      </c>
      <c r="BQ67" s="619">
        <f t="shared" si="70"/>
        <v>0</v>
      </c>
      <c r="BR67" s="619">
        <f t="shared" si="71"/>
        <v>1</v>
      </c>
      <c r="BS67" s="619">
        <f t="shared" si="72"/>
        <v>0</v>
      </c>
      <c r="BT67" s="619">
        <f t="shared" si="73"/>
        <v>0</v>
      </c>
      <c r="BU67" s="619">
        <f t="shared" si="50"/>
        <v>0</v>
      </c>
      <c r="BV67" s="619">
        <f t="shared" si="100"/>
        <v>1</v>
      </c>
      <c r="BW67" s="603">
        <f t="shared" si="111"/>
        <v>0</v>
      </c>
      <c r="BX67" s="636">
        <f t="shared" si="101"/>
        <v>1</v>
      </c>
      <c r="BY67" s="603">
        <f t="shared" si="52"/>
        <v>0</v>
      </c>
      <c r="BZ67" s="603">
        <f t="shared" si="53"/>
        <v>0</v>
      </c>
      <c r="CA67" s="589" t="str">
        <f t="shared" si="112"/>
        <v/>
      </c>
      <c r="CB67" s="1097"/>
      <c r="CC67" s="589"/>
      <c r="CD67" s="589"/>
      <c r="CE67" s="589"/>
      <c r="CF67" s="589"/>
      <c r="CG67" s="589"/>
      <c r="CH67" s="589"/>
      <c r="CI67" s="589"/>
      <c r="CJ67" s="589"/>
      <c r="CK67" s="589"/>
      <c r="CL67" s="589"/>
      <c r="CM67" s="589"/>
      <c r="CN67" s="589"/>
      <c r="CO67" s="589"/>
      <c r="CP67" s="589"/>
      <c r="CQ67" s="589"/>
      <c r="CR67" s="589"/>
      <c r="CS67" s="589"/>
      <c r="CT67" s="589"/>
      <c r="CU67" s="589"/>
      <c r="CV67" s="589"/>
      <c r="CW67" s="589"/>
      <c r="CX67" s="589"/>
      <c r="CY67" s="589"/>
      <c r="DA67" s="589"/>
    </row>
    <row r="68" spans="1:105" s="620" customFormat="1">
      <c r="A68" s="620" t="str">
        <f t="shared" si="102"/>
        <v/>
      </c>
      <c r="B68" s="624">
        <v>2202</v>
      </c>
      <c r="C68" s="624">
        <v>42</v>
      </c>
      <c r="D68" s="644" t="str">
        <f>IF(ISNA(VLOOKUP(C68,Master!AQ$60:BC$285,3,FALSE)),"",VLOOKUP(C68,Master!AQ$60:BC$285,3,FALSE))</f>
        <v/>
      </c>
      <c r="E68" s="625" t="str">
        <f>IF(ISNA(VLOOKUP(C68,Master!AQ$60:BC$285,7,FALSE)),"",VLOOKUP(C68,Master!AQ$60:BC$285,7,FALSE))</f>
        <v/>
      </c>
      <c r="F68" s="626" t="str">
        <f>IF(ISNA(VLOOKUP(C68,Master!AQ$60:BC$285,8,FALSE)),"",VLOOKUP(C68,Master!AQ$60:BC$285,8,FALSE))</f>
        <v/>
      </c>
      <c r="G68" s="627" t="str">
        <f>IF(ISNA(VLOOKUP(C68,Master!AQ$60:BC$285,4,FALSE)),"",VLOOKUP(C68,Master!AQ$60:BC$285,4,FALSE))</f>
        <v/>
      </c>
      <c r="H68" s="628" t="str">
        <f>IF(ISNA(VLOOKUP(C68,Master!AQ$60:BC$285,5,FALSE)),"",VLOOKUP(C68,Master!AQ$60:BC$285,5,FALSE))</f>
        <v/>
      </c>
      <c r="I68" s="629" t="str">
        <f>IF(ISNA(VLOOKUP(C68,Master!AQ$60:BC$285,6,FALSE)),"",VLOOKUP(C68,Master!AQ$60:BC$285,6,FALSE))</f>
        <v/>
      </c>
      <c r="J68" s="624" t="str">
        <f t="shared" si="76"/>
        <v/>
      </c>
      <c r="K68" s="625" t="str">
        <f t="shared" ca="1" si="77"/>
        <v/>
      </c>
      <c r="L68" s="624" t="str">
        <f t="shared" si="78"/>
        <v/>
      </c>
      <c r="M68" s="624" t="str">
        <f t="shared" si="79"/>
        <v/>
      </c>
      <c r="N68" s="624" t="str">
        <f t="shared" si="80"/>
        <v/>
      </c>
      <c r="O68" s="630" t="str">
        <f>IF(ISNA(VLOOKUP(C68,Master!AQ$60:BC$285,12,FALSE)),"",VLOOKUP(C68,Master!AQ$60:BC$285,12,FALSE))</f>
        <v/>
      </c>
      <c r="P68" s="631"/>
      <c r="Q68" s="631"/>
      <c r="R68" s="631"/>
      <c r="S68" s="631">
        <f t="shared" si="55"/>
        <v>0</v>
      </c>
      <c r="T68" s="591">
        <f t="shared" si="103"/>
        <v>1</v>
      </c>
      <c r="U68" s="622" t="str">
        <f>IF(ISNA(VLOOKUP(C68,Master!AQ$60:BC$285,10,FALSE)),"",VLOOKUP(C68,Master!AQ$60:BC$285,10,FALSE))</f>
        <v/>
      </c>
      <c r="V68" s="632"/>
      <c r="W68" s="632"/>
      <c r="X68" s="633" t="str">
        <f>IF(ISNA(VLOOKUP(C68,Master!AQ$60:BC$285,11,FALSE)),"",VLOOKUP(C68,Master!AQ$60:BC$285,11,FALSE))</f>
        <v/>
      </c>
      <c r="Y68" s="633" t="str">
        <f>IF(ISNA(VLOOKUP(C68,Master!AQ$60:BC$285,9,FALSE)),"",VLOOKUP(C68,Master!AQ$60:BC$285,9,FALSE))</f>
        <v/>
      </c>
      <c r="Z68" s="634">
        <f t="shared" si="104"/>
        <v>0</v>
      </c>
      <c r="AA68" s="634">
        <f t="shared" si="105"/>
        <v>0</v>
      </c>
      <c r="AB68" s="634">
        <f t="shared" si="106"/>
        <v>0</v>
      </c>
      <c r="AC68" s="634">
        <f t="shared" si="107"/>
        <v>0</v>
      </c>
      <c r="AD68" s="634">
        <f t="shared" si="108"/>
        <v>0</v>
      </c>
      <c r="AE68" s="634">
        <f t="shared" si="109"/>
        <v>0</v>
      </c>
      <c r="AF68" s="635" t="str">
        <f t="shared" si="110"/>
        <v/>
      </c>
      <c r="AG68" s="635" t="str">
        <f t="shared" si="88"/>
        <v/>
      </c>
      <c r="AH68" s="635" t="str">
        <f t="shared" si="89"/>
        <v/>
      </c>
      <c r="AI68" s="635" t="str">
        <f t="shared" si="90"/>
        <v/>
      </c>
      <c r="AJ68" s="635" t="str">
        <f t="shared" si="91"/>
        <v/>
      </c>
      <c r="AK68" s="633" t="str">
        <f t="shared" si="92"/>
        <v/>
      </c>
      <c r="AL68" s="633">
        <v>0</v>
      </c>
      <c r="AM68" s="634">
        <v>0</v>
      </c>
      <c r="AN68" s="633" t="str">
        <f t="shared" si="93"/>
        <v/>
      </c>
      <c r="AO68" s="634">
        <f t="shared" si="56"/>
        <v>0</v>
      </c>
      <c r="AP68" s="633">
        <f t="shared" si="47"/>
        <v>0</v>
      </c>
      <c r="AQ68" s="633">
        <f t="shared" si="57"/>
        <v>0</v>
      </c>
      <c r="AR68" s="633">
        <f t="shared" si="58"/>
        <v>0</v>
      </c>
      <c r="AS68" s="633">
        <f t="shared" si="48"/>
        <v>0</v>
      </c>
      <c r="AT68" s="635">
        <f t="shared" si="59"/>
        <v>0</v>
      </c>
      <c r="AU68" s="635">
        <f t="shared" si="60"/>
        <v>0</v>
      </c>
      <c r="AV68" s="633"/>
      <c r="AW68" s="633"/>
      <c r="AX68" s="635">
        <f t="shared" si="94"/>
        <v>0</v>
      </c>
      <c r="AY68" s="635">
        <f t="shared" si="61"/>
        <v>0</v>
      </c>
      <c r="AZ68" s="635">
        <f t="shared" si="62"/>
        <v>0</v>
      </c>
      <c r="BA68" s="635">
        <f t="shared" si="63"/>
        <v>0</v>
      </c>
      <c r="BB68" s="635">
        <f t="shared" si="64"/>
        <v>0</v>
      </c>
      <c r="BC68" s="633">
        <f t="shared" si="95"/>
        <v>0</v>
      </c>
      <c r="BD68" s="633">
        <f t="shared" si="65"/>
        <v>0</v>
      </c>
      <c r="BE68" s="634">
        <v>0</v>
      </c>
      <c r="BF68" s="633">
        <f t="shared" si="96"/>
        <v>0</v>
      </c>
      <c r="BG68" s="634">
        <f t="shared" si="66"/>
        <v>0</v>
      </c>
      <c r="BH68" s="633">
        <f t="shared" si="49"/>
        <v>0</v>
      </c>
      <c r="BI68" s="633">
        <f t="shared" si="67"/>
        <v>0</v>
      </c>
      <c r="BJ68" s="633">
        <f t="shared" si="68"/>
        <v>0</v>
      </c>
      <c r="BK68" s="633">
        <f t="shared" si="69"/>
        <v>0</v>
      </c>
      <c r="BL68" s="635">
        <f t="shared" si="97"/>
        <v>0</v>
      </c>
      <c r="BM68" s="635">
        <f t="shared" si="98"/>
        <v>0</v>
      </c>
      <c r="BN68" s="633"/>
      <c r="BO68" s="633"/>
      <c r="BP68" s="635">
        <f t="shared" si="99"/>
        <v>0</v>
      </c>
      <c r="BQ68" s="619">
        <f t="shared" si="70"/>
        <v>0</v>
      </c>
      <c r="BR68" s="619">
        <f t="shared" si="71"/>
        <v>1</v>
      </c>
      <c r="BS68" s="619">
        <f t="shared" si="72"/>
        <v>0</v>
      </c>
      <c r="BT68" s="619">
        <f t="shared" si="73"/>
        <v>0</v>
      </c>
      <c r="BU68" s="619">
        <f t="shared" si="50"/>
        <v>0</v>
      </c>
      <c r="BV68" s="619">
        <f t="shared" si="100"/>
        <v>1</v>
      </c>
      <c r="BW68" s="603">
        <f t="shared" si="111"/>
        <v>0</v>
      </c>
      <c r="BX68" s="636">
        <f t="shared" si="101"/>
        <v>1</v>
      </c>
      <c r="BY68" s="603">
        <f t="shared" si="52"/>
        <v>0</v>
      </c>
      <c r="BZ68" s="603">
        <f t="shared" si="53"/>
        <v>0</v>
      </c>
      <c r="CA68" s="589" t="str">
        <f t="shared" si="112"/>
        <v/>
      </c>
      <c r="CB68" s="1097"/>
      <c r="CC68" s="589"/>
      <c r="CD68" s="589"/>
      <c r="CE68" s="589"/>
      <c r="CF68" s="589"/>
      <c r="CG68" s="589"/>
      <c r="CH68" s="589"/>
      <c r="CI68" s="589"/>
      <c r="CJ68" s="589"/>
      <c r="CK68" s="589"/>
      <c r="CL68" s="589"/>
      <c r="CM68" s="589"/>
      <c r="CN68" s="589"/>
      <c r="CO68" s="589"/>
      <c r="CP68" s="589"/>
      <c r="CQ68" s="589"/>
      <c r="CR68" s="589"/>
      <c r="CS68" s="589"/>
      <c r="CT68" s="589"/>
      <c r="CU68" s="589"/>
      <c r="CV68" s="589"/>
      <c r="CW68" s="589"/>
      <c r="CX68" s="589"/>
      <c r="CY68" s="589"/>
      <c r="DA68" s="589"/>
    </row>
    <row r="69" spans="1:105" s="620" customFormat="1">
      <c r="A69" s="620" t="str">
        <f t="shared" si="102"/>
        <v/>
      </c>
      <c r="B69" s="624">
        <v>2202</v>
      </c>
      <c r="C69" s="624">
        <v>43</v>
      </c>
      <c r="D69" s="644" t="str">
        <f>IF(ISNA(VLOOKUP(C69,Master!AQ$60:BC$285,3,FALSE)),"",VLOOKUP(C69,Master!AQ$60:BC$285,3,FALSE))</f>
        <v/>
      </c>
      <c r="E69" s="625" t="str">
        <f>IF(ISNA(VLOOKUP(C69,Master!AQ$60:BC$285,7,FALSE)),"",VLOOKUP(C69,Master!AQ$60:BC$285,7,FALSE))</f>
        <v/>
      </c>
      <c r="F69" s="626" t="str">
        <f>IF(ISNA(VLOOKUP(C69,Master!AQ$60:BC$285,8,FALSE)),"",VLOOKUP(C69,Master!AQ$60:BC$285,8,FALSE))</f>
        <v/>
      </c>
      <c r="G69" s="627" t="str">
        <f>IF(ISNA(VLOOKUP(C69,Master!AQ$60:BC$285,4,FALSE)),"",VLOOKUP(C69,Master!AQ$60:BC$285,4,FALSE))</f>
        <v/>
      </c>
      <c r="H69" s="628" t="str">
        <f>IF(ISNA(VLOOKUP(C69,Master!AQ$60:BC$285,5,FALSE)),"",VLOOKUP(C69,Master!AQ$60:BC$285,5,FALSE))</f>
        <v/>
      </c>
      <c r="I69" s="629" t="str">
        <f>IF(ISNA(VLOOKUP(C69,Master!AQ$60:BC$285,6,FALSE)),"",VLOOKUP(C69,Master!AQ$60:BC$285,6,FALSE))</f>
        <v/>
      </c>
      <c r="J69" s="624" t="str">
        <f t="shared" si="76"/>
        <v/>
      </c>
      <c r="K69" s="625" t="str">
        <f t="shared" ca="1" si="77"/>
        <v/>
      </c>
      <c r="L69" s="624" t="str">
        <f t="shared" si="78"/>
        <v/>
      </c>
      <c r="M69" s="624" t="str">
        <f t="shared" si="79"/>
        <v/>
      </c>
      <c r="N69" s="624" t="str">
        <f t="shared" si="80"/>
        <v/>
      </c>
      <c r="O69" s="630" t="str">
        <f>IF(ISNA(VLOOKUP(C69,Master!AQ$60:BC$285,12,FALSE)),"",VLOOKUP(C69,Master!AQ$60:BC$285,12,FALSE))</f>
        <v/>
      </c>
      <c r="P69" s="631"/>
      <c r="Q69" s="631"/>
      <c r="R69" s="631"/>
      <c r="S69" s="631">
        <f t="shared" si="55"/>
        <v>0</v>
      </c>
      <c r="T69" s="591">
        <f t="shared" si="103"/>
        <v>1</v>
      </c>
      <c r="U69" s="622" t="str">
        <f>IF(ISNA(VLOOKUP(C69,Master!AQ$60:BC$285,10,FALSE)),"",VLOOKUP(C69,Master!AQ$60:BC$285,10,FALSE))</f>
        <v/>
      </c>
      <c r="V69" s="632"/>
      <c r="W69" s="632"/>
      <c r="X69" s="633" t="str">
        <f>IF(ISNA(VLOOKUP(C69,Master!AQ$60:BC$285,11,FALSE)),"",VLOOKUP(C69,Master!AQ$60:BC$285,11,FALSE))</f>
        <v/>
      </c>
      <c r="Y69" s="633" t="str">
        <f>IF(ISNA(VLOOKUP(C69,Master!AQ$60:BC$285,9,FALSE)),"",VLOOKUP(C69,Master!AQ$60:BC$285,9,FALSE))</f>
        <v/>
      </c>
      <c r="Z69" s="634">
        <f t="shared" si="104"/>
        <v>0</v>
      </c>
      <c r="AA69" s="634">
        <f t="shared" si="105"/>
        <v>0</v>
      </c>
      <c r="AB69" s="634">
        <f t="shared" si="106"/>
        <v>0</v>
      </c>
      <c r="AC69" s="634">
        <f t="shared" si="107"/>
        <v>0</v>
      </c>
      <c r="AD69" s="634">
        <f t="shared" si="108"/>
        <v>0</v>
      </c>
      <c r="AE69" s="634">
        <f t="shared" si="109"/>
        <v>0</v>
      </c>
      <c r="AF69" s="635" t="str">
        <f t="shared" si="110"/>
        <v/>
      </c>
      <c r="AG69" s="635" t="str">
        <f t="shared" si="88"/>
        <v/>
      </c>
      <c r="AH69" s="635" t="str">
        <f t="shared" si="89"/>
        <v/>
      </c>
      <c r="AI69" s="635" t="str">
        <f t="shared" si="90"/>
        <v/>
      </c>
      <c r="AJ69" s="635" t="str">
        <f t="shared" si="91"/>
        <v/>
      </c>
      <c r="AK69" s="633" t="str">
        <f t="shared" si="92"/>
        <v/>
      </c>
      <c r="AL69" s="633">
        <v>0</v>
      </c>
      <c r="AM69" s="634">
        <v>0</v>
      </c>
      <c r="AN69" s="633" t="str">
        <f t="shared" si="93"/>
        <v/>
      </c>
      <c r="AO69" s="634">
        <f t="shared" si="56"/>
        <v>0</v>
      </c>
      <c r="AP69" s="633">
        <f t="shared" si="47"/>
        <v>0</v>
      </c>
      <c r="AQ69" s="633">
        <f t="shared" si="57"/>
        <v>0</v>
      </c>
      <c r="AR69" s="633">
        <f t="shared" si="58"/>
        <v>0</v>
      </c>
      <c r="AS69" s="633">
        <f t="shared" si="48"/>
        <v>0</v>
      </c>
      <c r="AT69" s="635">
        <f t="shared" si="59"/>
        <v>0</v>
      </c>
      <c r="AU69" s="635">
        <f t="shared" si="60"/>
        <v>0</v>
      </c>
      <c r="AV69" s="633"/>
      <c r="AW69" s="633"/>
      <c r="AX69" s="635">
        <f t="shared" si="94"/>
        <v>0</v>
      </c>
      <c r="AY69" s="635">
        <f t="shared" si="61"/>
        <v>0</v>
      </c>
      <c r="AZ69" s="635">
        <f t="shared" si="62"/>
        <v>0</v>
      </c>
      <c r="BA69" s="635">
        <f t="shared" si="63"/>
        <v>0</v>
      </c>
      <c r="BB69" s="635">
        <f t="shared" si="64"/>
        <v>0</v>
      </c>
      <c r="BC69" s="633">
        <f t="shared" si="95"/>
        <v>0</v>
      </c>
      <c r="BD69" s="633">
        <f t="shared" si="65"/>
        <v>0</v>
      </c>
      <c r="BE69" s="634">
        <v>0</v>
      </c>
      <c r="BF69" s="633">
        <f t="shared" si="96"/>
        <v>0</v>
      </c>
      <c r="BG69" s="634">
        <f t="shared" si="66"/>
        <v>0</v>
      </c>
      <c r="BH69" s="633">
        <f t="shared" si="49"/>
        <v>0</v>
      </c>
      <c r="BI69" s="633">
        <f t="shared" si="67"/>
        <v>0</v>
      </c>
      <c r="BJ69" s="633">
        <f t="shared" si="68"/>
        <v>0</v>
      </c>
      <c r="BK69" s="633">
        <f t="shared" si="69"/>
        <v>0</v>
      </c>
      <c r="BL69" s="635">
        <f t="shared" si="97"/>
        <v>0</v>
      </c>
      <c r="BM69" s="635">
        <f t="shared" si="98"/>
        <v>0</v>
      </c>
      <c r="BN69" s="633"/>
      <c r="BO69" s="633"/>
      <c r="BP69" s="635">
        <f t="shared" si="99"/>
        <v>0</v>
      </c>
      <c r="BQ69" s="619">
        <f t="shared" si="70"/>
        <v>0</v>
      </c>
      <c r="BR69" s="619">
        <f t="shared" si="71"/>
        <v>1</v>
      </c>
      <c r="BS69" s="619">
        <f t="shared" si="72"/>
        <v>0</v>
      </c>
      <c r="BT69" s="619">
        <f t="shared" si="73"/>
        <v>0</v>
      </c>
      <c r="BU69" s="619">
        <f t="shared" si="50"/>
        <v>0</v>
      </c>
      <c r="BV69" s="619">
        <f t="shared" si="100"/>
        <v>1</v>
      </c>
      <c r="BW69" s="603">
        <f t="shared" si="111"/>
        <v>0</v>
      </c>
      <c r="BX69" s="636">
        <f t="shared" si="101"/>
        <v>1</v>
      </c>
      <c r="BY69" s="603">
        <f t="shared" si="52"/>
        <v>0</v>
      </c>
      <c r="BZ69" s="603">
        <f t="shared" si="53"/>
        <v>0</v>
      </c>
      <c r="CA69" s="589" t="str">
        <f t="shared" si="112"/>
        <v/>
      </c>
      <c r="CB69" s="1097"/>
      <c r="CC69" s="589"/>
      <c r="CD69" s="589"/>
      <c r="CE69" s="589"/>
      <c r="CF69" s="589"/>
      <c r="CG69" s="589"/>
      <c r="CH69" s="589"/>
      <c r="CI69" s="589"/>
      <c r="CJ69" s="589"/>
      <c r="CK69" s="589"/>
      <c r="CL69" s="589"/>
      <c r="CM69" s="589"/>
      <c r="CN69" s="589"/>
      <c r="CO69" s="589"/>
      <c r="CP69" s="589"/>
      <c r="CQ69" s="589"/>
      <c r="CR69" s="589"/>
      <c r="CS69" s="589"/>
      <c r="CT69" s="589"/>
      <c r="CU69" s="589"/>
      <c r="CV69" s="589"/>
      <c r="CW69" s="589"/>
      <c r="CX69" s="589"/>
      <c r="CY69" s="589"/>
      <c r="DA69" s="589"/>
    </row>
    <row r="70" spans="1:105" s="620" customFormat="1">
      <c r="A70" s="620" t="str">
        <f t="shared" si="102"/>
        <v/>
      </c>
      <c r="B70" s="624">
        <v>2202</v>
      </c>
      <c r="C70" s="624">
        <v>44</v>
      </c>
      <c r="D70" s="644" t="str">
        <f>IF(ISNA(VLOOKUP(C70,Master!AQ$60:BC$285,3,FALSE)),"",VLOOKUP(C70,Master!AQ$60:BC$285,3,FALSE))</f>
        <v/>
      </c>
      <c r="E70" s="625" t="str">
        <f>IF(ISNA(VLOOKUP(C70,Master!AQ$60:BC$285,7,FALSE)),"",VLOOKUP(C70,Master!AQ$60:BC$285,7,FALSE))</f>
        <v/>
      </c>
      <c r="F70" s="626" t="str">
        <f>IF(ISNA(VLOOKUP(C70,Master!AQ$60:BC$285,8,FALSE)),"",VLOOKUP(C70,Master!AQ$60:BC$285,8,FALSE))</f>
        <v/>
      </c>
      <c r="G70" s="627" t="str">
        <f>IF(ISNA(VLOOKUP(C70,Master!AQ$60:BC$285,4,FALSE)),"",VLOOKUP(C70,Master!AQ$60:BC$285,4,FALSE))</f>
        <v/>
      </c>
      <c r="H70" s="628" t="str">
        <f>IF(ISNA(VLOOKUP(C70,Master!AQ$60:BC$285,5,FALSE)),"",VLOOKUP(C70,Master!AQ$60:BC$285,5,FALSE))</f>
        <v/>
      </c>
      <c r="I70" s="629" t="str">
        <f>IF(ISNA(VLOOKUP(C70,Master!AQ$60:BC$285,6,FALSE)),"",VLOOKUP(C70,Master!AQ$60:BC$285,6,FALSE))</f>
        <v/>
      </c>
      <c r="J70" s="624" t="str">
        <f t="shared" si="76"/>
        <v/>
      </c>
      <c r="K70" s="625" t="str">
        <f t="shared" ca="1" si="77"/>
        <v/>
      </c>
      <c r="L70" s="624" t="str">
        <f t="shared" si="78"/>
        <v/>
      </c>
      <c r="M70" s="624" t="str">
        <f t="shared" si="79"/>
        <v/>
      </c>
      <c r="N70" s="624" t="str">
        <f t="shared" si="80"/>
        <v/>
      </c>
      <c r="O70" s="630" t="str">
        <f>IF(ISNA(VLOOKUP(C70,Master!AQ$60:BC$285,12,FALSE)),"",VLOOKUP(C70,Master!AQ$60:BC$285,12,FALSE))</f>
        <v/>
      </c>
      <c r="P70" s="631"/>
      <c r="Q70" s="631"/>
      <c r="R70" s="631"/>
      <c r="S70" s="631">
        <f t="shared" si="55"/>
        <v>0</v>
      </c>
      <c r="T70" s="591">
        <f t="shared" si="103"/>
        <v>1</v>
      </c>
      <c r="U70" s="622" t="str">
        <f>IF(ISNA(VLOOKUP(C70,Master!AQ$60:BC$285,10,FALSE)),"",VLOOKUP(C70,Master!AQ$60:BC$285,10,FALSE))</f>
        <v/>
      </c>
      <c r="V70" s="632"/>
      <c r="W70" s="632"/>
      <c r="X70" s="633" t="str">
        <f>IF(ISNA(VLOOKUP(C70,Master!AQ$60:BC$285,11,FALSE)),"",VLOOKUP(C70,Master!AQ$60:BC$285,11,FALSE))</f>
        <v/>
      </c>
      <c r="Y70" s="633" t="str">
        <f>IF(ISNA(VLOOKUP(C70,Master!AQ$60:BC$285,9,FALSE)),"",VLOOKUP(C70,Master!AQ$60:BC$285,9,FALSE))</f>
        <v/>
      </c>
      <c r="Z70" s="634">
        <f t="shared" si="104"/>
        <v>0</v>
      </c>
      <c r="AA70" s="634">
        <f t="shared" si="105"/>
        <v>0</v>
      </c>
      <c r="AB70" s="634">
        <f t="shared" si="106"/>
        <v>0</v>
      </c>
      <c r="AC70" s="634">
        <f t="shared" si="107"/>
        <v>0</v>
      </c>
      <c r="AD70" s="634">
        <f t="shared" si="108"/>
        <v>0</v>
      </c>
      <c r="AE70" s="634">
        <f t="shared" si="109"/>
        <v>0</v>
      </c>
      <c r="AF70" s="635" t="str">
        <f t="shared" si="110"/>
        <v/>
      </c>
      <c r="AG70" s="635" t="str">
        <f t="shared" si="88"/>
        <v/>
      </c>
      <c r="AH70" s="635" t="str">
        <f t="shared" si="89"/>
        <v/>
      </c>
      <c r="AI70" s="635" t="str">
        <f t="shared" si="90"/>
        <v/>
      </c>
      <c r="AJ70" s="635" t="str">
        <f t="shared" si="91"/>
        <v/>
      </c>
      <c r="AK70" s="633" t="str">
        <f t="shared" si="92"/>
        <v/>
      </c>
      <c r="AL70" s="633">
        <v>0</v>
      </c>
      <c r="AM70" s="634">
        <v>0</v>
      </c>
      <c r="AN70" s="633" t="str">
        <f t="shared" si="93"/>
        <v/>
      </c>
      <c r="AO70" s="634">
        <f t="shared" si="56"/>
        <v>0</v>
      </c>
      <c r="AP70" s="633">
        <f t="shared" si="47"/>
        <v>0</v>
      </c>
      <c r="AQ70" s="633">
        <f t="shared" si="57"/>
        <v>0</v>
      </c>
      <c r="AR70" s="633">
        <f t="shared" si="58"/>
        <v>0</v>
      </c>
      <c r="AS70" s="633">
        <f t="shared" si="48"/>
        <v>0</v>
      </c>
      <c r="AT70" s="635">
        <f t="shared" si="59"/>
        <v>0</v>
      </c>
      <c r="AU70" s="635">
        <f t="shared" si="60"/>
        <v>0</v>
      </c>
      <c r="AV70" s="633"/>
      <c r="AW70" s="633"/>
      <c r="AX70" s="635">
        <f t="shared" si="94"/>
        <v>0</v>
      </c>
      <c r="AY70" s="635">
        <f t="shared" si="61"/>
        <v>0</v>
      </c>
      <c r="AZ70" s="635">
        <f t="shared" si="62"/>
        <v>0</v>
      </c>
      <c r="BA70" s="635">
        <f t="shared" si="63"/>
        <v>0</v>
      </c>
      <c r="BB70" s="635">
        <f t="shared" si="64"/>
        <v>0</v>
      </c>
      <c r="BC70" s="633">
        <f t="shared" si="95"/>
        <v>0</v>
      </c>
      <c r="BD70" s="633">
        <f t="shared" si="65"/>
        <v>0</v>
      </c>
      <c r="BE70" s="634">
        <v>0</v>
      </c>
      <c r="BF70" s="633">
        <f t="shared" si="96"/>
        <v>0</v>
      </c>
      <c r="BG70" s="634">
        <f t="shared" si="66"/>
        <v>0</v>
      </c>
      <c r="BH70" s="633">
        <f t="shared" si="49"/>
        <v>0</v>
      </c>
      <c r="BI70" s="633">
        <f t="shared" si="67"/>
        <v>0</v>
      </c>
      <c r="BJ70" s="633">
        <f t="shared" si="68"/>
        <v>0</v>
      </c>
      <c r="BK70" s="633">
        <f t="shared" si="69"/>
        <v>0</v>
      </c>
      <c r="BL70" s="635">
        <f t="shared" si="97"/>
        <v>0</v>
      </c>
      <c r="BM70" s="635">
        <f t="shared" si="98"/>
        <v>0</v>
      </c>
      <c r="BN70" s="633"/>
      <c r="BO70" s="633"/>
      <c r="BP70" s="635">
        <f t="shared" si="99"/>
        <v>0</v>
      </c>
      <c r="BQ70" s="619">
        <f t="shared" si="70"/>
        <v>0</v>
      </c>
      <c r="BR70" s="619">
        <f t="shared" si="71"/>
        <v>1</v>
      </c>
      <c r="BS70" s="619">
        <f t="shared" si="72"/>
        <v>0</v>
      </c>
      <c r="BT70" s="619">
        <f t="shared" si="73"/>
        <v>0</v>
      </c>
      <c r="BU70" s="619">
        <f t="shared" si="50"/>
        <v>0</v>
      </c>
      <c r="BV70" s="619">
        <f t="shared" si="100"/>
        <v>1</v>
      </c>
      <c r="BW70" s="603">
        <f t="shared" si="111"/>
        <v>0</v>
      </c>
      <c r="BX70" s="636">
        <f t="shared" si="101"/>
        <v>1</v>
      </c>
      <c r="BY70" s="603">
        <f t="shared" si="52"/>
        <v>0</v>
      </c>
      <c r="BZ70" s="603">
        <f t="shared" si="53"/>
        <v>0</v>
      </c>
      <c r="CA70" s="589" t="str">
        <f t="shared" si="112"/>
        <v/>
      </c>
      <c r="CB70" s="1097"/>
      <c r="CC70" s="589"/>
      <c r="CD70" s="589"/>
      <c r="CE70" s="589"/>
      <c r="CF70" s="589"/>
      <c r="CG70" s="589"/>
      <c r="CH70" s="589"/>
      <c r="CI70" s="589"/>
      <c r="CJ70" s="589"/>
      <c r="CK70" s="589"/>
      <c r="CL70" s="589"/>
      <c r="CM70" s="589"/>
      <c r="CN70" s="589"/>
      <c r="CO70" s="589"/>
      <c r="CP70" s="589"/>
      <c r="CQ70" s="589"/>
      <c r="CR70" s="589"/>
      <c r="CS70" s="589"/>
      <c r="CT70" s="589"/>
      <c r="CU70" s="589"/>
      <c r="CV70" s="589"/>
      <c r="CW70" s="589"/>
      <c r="CX70" s="589"/>
      <c r="CY70" s="589"/>
      <c r="DA70" s="589"/>
    </row>
    <row r="71" spans="1:105" s="620" customFormat="1" ht="15.75" customHeight="1">
      <c r="A71" s="620" t="str">
        <f t="shared" si="102"/>
        <v/>
      </c>
      <c r="B71" s="624">
        <v>2202</v>
      </c>
      <c r="C71" s="624">
        <v>45</v>
      </c>
      <c r="D71" s="644" t="str">
        <f>IF(ISNA(VLOOKUP(C71,Master!AQ$60:BC$285,3,FALSE)),"",VLOOKUP(C71,Master!AQ$60:BC$285,3,FALSE))</f>
        <v/>
      </c>
      <c r="E71" s="625" t="str">
        <f>IF(ISNA(VLOOKUP(C71,Master!AQ$60:BC$285,7,FALSE)),"",VLOOKUP(C71,Master!AQ$60:BC$285,7,FALSE))</f>
        <v/>
      </c>
      <c r="F71" s="626" t="str">
        <f>IF(ISNA(VLOOKUP(C71,Master!AQ$60:BC$285,8,FALSE)),"",VLOOKUP(C71,Master!AQ$60:BC$285,8,FALSE))</f>
        <v/>
      </c>
      <c r="G71" s="627" t="str">
        <f>IF(ISNA(VLOOKUP(C71,Master!AQ$60:BC$285,4,FALSE)),"",VLOOKUP(C71,Master!AQ$60:BC$285,4,FALSE))</f>
        <v/>
      </c>
      <c r="H71" s="628" t="str">
        <f>IF(ISNA(VLOOKUP(C71,Master!AQ$60:BC$285,5,FALSE)),"",VLOOKUP(C71,Master!AQ$60:BC$285,5,FALSE))</f>
        <v/>
      </c>
      <c r="I71" s="629" t="str">
        <f>IF(ISNA(VLOOKUP(C71,Master!AQ$60:BC$285,6,FALSE)),"",VLOOKUP(C71,Master!AQ$60:BC$285,6,FALSE))</f>
        <v/>
      </c>
      <c r="J71" s="624" t="str">
        <f t="shared" si="76"/>
        <v/>
      </c>
      <c r="K71" s="625" t="str">
        <f t="shared" ca="1" si="77"/>
        <v/>
      </c>
      <c r="L71" s="624" t="str">
        <f t="shared" si="78"/>
        <v/>
      </c>
      <c r="M71" s="624" t="str">
        <f t="shared" si="79"/>
        <v/>
      </c>
      <c r="N71" s="624" t="str">
        <f t="shared" si="80"/>
        <v/>
      </c>
      <c r="O71" s="630" t="str">
        <f>IF(ISNA(VLOOKUP(C71,Master!AQ$60:BC$285,12,FALSE)),"",VLOOKUP(C71,Master!AQ$60:BC$285,12,FALSE))</f>
        <v/>
      </c>
      <c r="P71" s="631"/>
      <c r="Q71" s="631"/>
      <c r="R71" s="631"/>
      <c r="S71" s="631">
        <f t="shared" si="55"/>
        <v>0</v>
      </c>
      <c r="T71" s="591">
        <f t="shared" si="103"/>
        <v>1</v>
      </c>
      <c r="U71" s="622" t="str">
        <f>IF(ISNA(VLOOKUP(C71,Master!AQ$60:BC$285,10,FALSE)),"",VLOOKUP(C71,Master!AQ$60:BC$285,10,FALSE))</f>
        <v/>
      </c>
      <c r="V71" s="632"/>
      <c r="W71" s="632"/>
      <c r="X71" s="633" t="str">
        <f>IF(ISNA(VLOOKUP(C71,Master!AQ$60:BC$285,11,FALSE)),"",VLOOKUP(C71,Master!AQ$60:BC$285,11,FALSE))</f>
        <v/>
      </c>
      <c r="Y71" s="633" t="str">
        <f>IF(ISNA(VLOOKUP(C71,Master!AQ$60:BC$285,9,FALSE)),"",VLOOKUP(C71,Master!AQ$60:BC$285,9,FALSE))</f>
        <v/>
      </c>
      <c r="Z71" s="634">
        <f t="shared" si="104"/>
        <v>0</v>
      </c>
      <c r="AA71" s="634">
        <f t="shared" si="105"/>
        <v>0</v>
      </c>
      <c r="AB71" s="634">
        <f t="shared" si="106"/>
        <v>0</v>
      </c>
      <c r="AC71" s="634">
        <f t="shared" si="107"/>
        <v>0</v>
      </c>
      <c r="AD71" s="634">
        <f t="shared" si="108"/>
        <v>0</v>
      </c>
      <c r="AE71" s="634">
        <f t="shared" si="109"/>
        <v>0</v>
      </c>
      <c r="AF71" s="635" t="str">
        <f t="shared" si="110"/>
        <v/>
      </c>
      <c r="AG71" s="635" t="str">
        <f>IF(AND(I71=""),"",$M71*$BQ71)</f>
        <v/>
      </c>
      <c r="AH71" s="635" t="str">
        <f>IF(AND(I71=""),"",$M71*$BR71)</f>
        <v/>
      </c>
      <c r="AI71" s="635" t="str">
        <f>IF(AND(I71=""),"",$M71*$BS71)</f>
        <v/>
      </c>
      <c r="AJ71" s="635" t="str">
        <f>IF(AND(I71=""),"",$M71*$BT71)</f>
        <v/>
      </c>
      <c r="AK71" s="633" t="str">
        <f>IF(AND(I71=""),"",ROUND((AG71+AH71)*$AK$10,0)*BU71)</f>
        <v/>
      </c>
      <c r="AL71" s="633">
        <v>0</v>
      </c>
      <c r="AM71" s="634">
        <v>0</v>
      </c>
      <c r="AN71" s="633" t="str">
        <f>IF(AND(I71=""),"",ROUND((AG71+AH71)*$AN$10,0)*BU71)</f>
        <v/>
      </c>
      <c r="AO71" s="634">
        <f t="shared" ref="AO71:AO134" si="113">$G$221*BR71*BU71*(IF(I71&lt;=0,0,1))*(IF(H71&lt;=4800,1,0))</f>
        <v>0</v>
      </c>
      <c r="AP71" s="633">
        <f t="shared" ref="AP71:AP134" si="114">IF(AND(I71=""),0,ROUND((I71+ROUND(I71*$AK$10,0))/2,0)*(IF(O71="FIX PAY",0,1)))</f>
        <v>0</v>
      </c>
      <c r="AQ71" s="633">
        <f t="shared" ref="AQ71:AQ134" si="115">IF(G71="CLERK GRADE I",1,IF(G71="CLERK GRADE II",1,0))*75*12*BU71*(IF(I71&lt;=0,0,1))*BV71</f>
        <v>0</v>
      </c>
      <c r="AR71" s="633">
        <f t="shared" ref="AR71:AR134" si="116">IF(AND(I71=""),0,(IF(G71="ASSISTANT",12,IF(G71="CLERK GRADE I",12,IF(G71="CLERK GRADE II",12,IF(G71="FIELDMAN &amp; FIELD REC",12,IF(G71="LAB BOY",12,IF(G71="JAMADAR",12,IF(G71="PEON",12,10))))))))*(MINA(ROUND(I71*6%,0),600))*(IF($U71="yes",1,0)))</f>
        <v>0</v>
      </c>
      <c r="AS71" s="633">
        <f t="shared" si="48"/>
        <v>0</v>
      </c>
      <c r="AT71" s="635">
        <f t="shared" ref="AT71:AT134" si="117">IF(AND(G71=""),0,SUM(AK71:AS71)+AG71+AH71)</f>
        <v>0</v>
      </c>
      <c r="AU71" s="635">
        <f t="shared" ref="AU71:AU134" si="118">IF(AND(G71=""),0,AT71)</f>
        <v>0</v>
      </c>
      <c r="AV71" s="633"/>
      <c r="AW71" s="633"/>
      <c r="AX71" s="635">
        <f>AU71+AV71+AW71</f>
        <v>0</v>
      </c>
      <c r="AY71" s="635">
        <f t="shared" ref="AY71:AY134" si="119">IF(AND(G71=""),0,N71*BQ71)</f>
        <v>0</v>
      </c>
      <c r="AZ71" s="635">
        <f t="shared" ref="AZ71:AZ134" si="120">IF(AND(G71=""),0,N71*BR71)</f>
        <v>0</v>
      </c>
      <c r="BA71" s="635">
        <f t="shared" ref="BA71:BA134" si="121">IF(AND(G71=""),0,N71*BS71)</f>
        <v>0</v>
      </c>
      <c r="BB71" s="635">
        <f t="shared" ref="BB71:BB134" si="122">IF(AND(G71=""),0,N71*BT71)</f>
        <v>0</v>
      </c>
      <c r="BC71" s="633">
        <f>ROUND((AY71+AZ71)*$BC$10,0)*BU71</f>
        <v>0</v>
      </c>
      <c r="BD71" s="633">
        <f t="shared" ref="BD71:BD134" si="123">IF(AND(G71=""),0,ROUND((IF(O71="FIX PAY",0,AF71))*$BD$10*2,0)*BU71)</f>
        <v>0</v>
      </c>
      <c r="BE71" s="634">
        <v>0</v>
      </c>
      <c r="BF71" s="633">
        <f>ROUND((AY71+AZ71)*$BF$10,0)*BU71</f>
        <v>0</v>
      </c>
      <c r="BG71" s="634">
        <f t="shared" ref="BG71:BG134" si="124">3387*2*BR71*BU71*(IF(I71&lt;=0,0,1))*(IF(H71&lt;=4800,1,0))</f>
        <v>0</v>
      </c>
      <c r="BH71" s="633">
        <f t="shared" ref="BH71:BH134" si="125">IF(AND(I71=""),0,ROUND((AF71+ROUND(AF71*$AK$10,0))/2,0)*(IF(O71="FIX PAY",0,1)))</f>
        <v>0</v>
      </c>
      <c r="BI71" s="633">
        <f t="shared" ref="BI71:BI134" si="126">IF(G71="CLERK GRADE I",1,IF(G71="CLERK GRADE II",1,0))*75*12*BU71*(IF(I71&lt;=0,0,1))*BV71</f>
        <v>0</v>
      </c>
      <c r="BJ71" s="633">
        <f t="shared" ref="BJ71:BJ134" si="127">IF(AND(G71=""),0,(IF(G71="ASSISTANT",12,IF(G71="CLERK GRADE I",12,IF(G71="CLERK GRADE II",12,IF(G71="FIELDMAN &amp; FIELD REC",12,IF(G71="LAB BOY",12,IF(G71="JAMADAR",12,IF(G71="PEON",12,10))))))))*(MINA(ROUND(AF71*6%,0),600))*(IF($U71="yes",1,)))</f>
        <v>0</v>
      </c>
      <c r="BK71" s="633">
        <f t="shared" ref="BK71:BK134" si="128">(IF(G71="LAB BOY",150,IF(G71="JAMADAR",150,IF(G71="PEON",150,0))))*12*BU71*(IF(I71&lt;=0,0,1))</f>
        <v>0</v>
      </c>
      <c r="BL71" s="635">
        <f>SUM(BC71:BK71)+AY71+AZ71</f>
        <v>0</v>
      </c>
      <c r="BM71" s="635">
        <f>BL71</f>
        <v>0</v>
      </c>
      <c r="BN71" s="633"/>
      <c r="BO71" s="633"/>
      <c r="BP71" s="635">
        <f>BM71+BN71+BO71</f>
        <v>0</v>
      </c>
      <c r="BQ71" s="619">
        <f t="shared" ref="BQ71:BQ134" si="129">(IF(G71="PRINCIPAL",1,IF(G71="H M",1,IF(G71="AGRICULTURE INST",1,IF(G71="TEACHER-1ST",1,IF(G71="PTI  I  (13)",1,IF(G71="AGRICULTURE TEACH",1,IF(G71="INSTRUCTOR",1,0))))))))+(IF(G71="JR TEACHER",1,IF(G71="LIBRARIAN I",1,0)))*(IF(O71="FIX PAY",0,1))</f>
        <v>0</v>
      </c>
      <c r="BR71" s="619">
        <f t="shared" ref="BR71:BR134" si="130">IF(BQ71&lt;=0,1,0)*(IF(O71="FIX PAY",0,1))</f>
        <v>1</v>
      </c>
      <c r="BS71" s="619">
        <f t="shared" ref="BS71:BS134" si="131">(IF(G71="PRINCIPAL (16)",1,IF(G71="V P (14)",1,IF(G71="H M (14)",1,IF(G71="AGRICULTURE INST (13)",1,IF(G71="TEACHER-1ST (13)",1,IF(G71="PTI  I  (13)",1,IF(G71="AGRICULTURE TEACH (13)",1,IF(G71="INSTRUCTOR (13)",1,0))))))))+(IF(G71="JR TEACHER (13)",1,IF(G71="LIBRARIAN I (13)",1,0))))*(IF(O71="FIX PAY",1,0))</f>
        <v>0</v>
      </c>
      <c r="BT71" s="619">
        <f t="shared" ref="BT71:BT134" si="132">IF(BS71&lt;=0,1,0)*(IF(O71="FIX PAY",1,0))</f>
        <v>0</v>
      </c>
      <c r="BU71" s="619">
        <f t="shared" ref="BU71:BU134" si="133">IF(O71="FIX PAY",1,0)</f>
        <v>0</v>
      </c>
      <c r="BV71" s="619">
        <f>IF(X71="No",0,1)</f>
        <v>1</v>
      </c>
      <c r="BW71" s="603">
        <f t="shared" si="111"/>
        <v>0</v>
      </c>
      <c r="BX71" s="636">
        <f>IF(I71&lt;=0,0,1)</f>
        <v>1</v>
      </c>
      <c r="BY71" s="603">
        <f t="shared" ref="BY71:BY134" si="134">IF(O71="SANVIDA",1,0)</f>
        <v>0</v>
      </c>
      <c r="BZ71" s="603">
        <f t="shared" ref="BZ71:BZ134" si="135">IF(BY71&gt;0,I71,0)</f>
        <v>0</v>
      </c>
      <c r="CA71" s="589" t="str">
        <f t="shared" si="112"/>
        <v/>
      </c>
      <c r="CB71" s="1097"/>
      <c r="CC71" s="589"/>
      <c r="CD71" s="589"/>
      <c r="CE71" s="589"/>
      <c r="CF71" s="589"/>
      <c r="CG71" s="589"/>
      <c r="CH71" s="589"/>
      <c r="CI71" s="589"/>
      <c r="CJ71" s="589"/>
      <c r="CK71" s="589"/>
      <c r="CL71" s="589"/>
      <c r="CM71" s="589"/>
      <c r="CN71" s="589"/>
      <c r="CO71" s="589"/>
      <c r="CP71" s="589"/>
      <c r="CQ71" s="589"/>
      <c r="CR71" s="589"/>
      <c r="CS71" s="589"/>
      <c r="CT71" s="589"/>
      <c r="CU71" s="589"/>
      <c r="CV71" s="589"/>
      <c r="CW71" s="589"/>
      <c r="CX71" s="589"/>
      <c r="CY71" s="589"/>
    </row>
    <row r="72" spans="1:105" s="620" customFormat="1" ht="15.75" customHeight="1">
      <c r="A72" s="620" t="str">
        <f t="shared" si="102"/>
        <v/>
      </c>
      <c r="B72" s="624">
        <v>2202</v>
      </c>
      <c r="C72" s="624">
        <v>46</v>
      </c>
      <c r="D72" s="644" t="str">
        <f>IF(ISNA(VLOOKUP(C72,Master!AQ$60:BC$285,3,FALSE)),"",VLOOKUP(C72,Master!AQ$60:BC$285,3,FALSE))</f>
        <v/>
      </c>
      <c r="E72" s="625" t="str">
        <f>IF(ISNA(VLOOKUP(C72,Master!AQ$60:BC$285,7,FALSE)),"",VLOOKUP(C72,Master!AQ$60:BC$285,7,FALSE))</f>
        <v/>
      </c>
      <c r="F72" s="626" t="str">
        <f>IF(ISNA(VLOOKUP(C72,Master!AQ$60:BC$285,8,FALSE)),"",VLOOKUP(C72,Master!AQ$60:BC$285,8,FALSE))</f>
        <v/>
      </c>
      <c r="G72" s="627" t="str">
        <f>IF(ISNA(VLOOKUP(C72,Master!AQ$60:BC$285,4,FALSE)),"",VLOOKUP(C72,Master!AQ$60:BC$285,4,FALSE))</f>
        <v/>
      </c>
      <c r="H72" s="628" t="str">
        <f>IF(ISNA(VLOOKUP(C72,Master!AQ$60:BC$285,5,FALSE)),"",VLOOKUP(C72,Master!AQ$60:BC$285,5,FALSE))</f>
        <v/>
      </c>
      <c r="I72" s="629" t="str">
        <f>IF(ISNA(VLOOKUP(C72,Master!AQ$60:BC$285,6,FALSE)),"",VLOOKUP(C72,Master!AQ$60:BC$285,6,FALSE))</f>
        <v/>
      </c>
      <c r="J72" s="624" t="str">
        <f t="shared" si="76"/>
        <v/>
      </c>
      <c r="K72" s="625" t="str">
        <f t="shared" ca="1" si="77"/>
        <v/>
      </c>
      <c r="L72" s="624" t="str">
        <f t="shared" si="78"/>
        <v/>
      </c>
      <c r="M72" s="624" t="str">
        <f t="shared" si="79"/>
        <v/>
      </c>
      <c r="N72" s="624" t="str">
        <f t="shared" si="80"/>
        <v/>
      </c>
      <c r="O72" s="630" t="str">
        <f>IF(ISNA(VLOOKUP(C72,Master!AQ$60:BC$285,12,FALSE)),"",VLOOKUP(C72,Master!AQ$60:BC$285,12,FALSE))</f>
        <v/>
      </c>
      <c r="P72" s="631"/>
      <c r="Q72" s="631"/>
      <c r="R72" s="631"/>
      <c r="S72" s="631">
        <f t="shared" si="55"/>
        <v>0</v>
      </c>
      <c r="T72" s="591">
        <f t="shared" si="103"/>
        <v>1</v>
      </c>
      <c r="U72" s="622" t="str">
        <f>IF(ISNA(VLOOKUP(C72,Master!AQ$60:BC$285,10,FALSE)),"",VLOOKUP(C72,Master!AQ$60:BC$285,10,FALSE))</f>
        <v/>
      </c>
      <c r="V72" s="632"/>
      <c r="W72" s="632"/>
      <c r="X72" s="633" t="str">
        <f>IF(ISNA(VLOOKUP(C72,Master!AQ$60:BC$285,11,FALSE)),"",VLOOKUP(C72,Master!AQ$60:BC$285,11,FALSE))</f>
        <v/>
      </c>
      <c r="Y72" s="633" t="str">
        <f>IF(ISNA(VLOOKUP(C72,Master!AQ$60:BC$285,9,FALSE)),"",VLOOKUP(C72,Master!AQ$60:BC$285,9,FALSE))</f>
        <v/>
      </c>
      <c r="Z72" s="634">
        <f t="shared" si="104"/>
        <v>0</v>
      </c>
      <c r="AA72" s="634">
        <f t="shared" si="105"/>
        <v>0</v>
      </c>
      <c r="AB72" s="634">
        <f t="shared" si="106"/>
        <v>0</v>
      </c>
      <c r="AC72" s="634">
        <f t="shared" si="107"/>
        <v>0</v>
      </c>
      <c r="AD72" s="634">
        <f t="shared" si="108"/>
        <v>0</v>
      </c>
      <c r="AE72" s="634">
        <f t="shared" si="109"/>
        <v>0</v>
      </c>
      <c r="AF72" s="635" t="str">
        <f t="shared" si="110"/>
        <v/>
      </c>
      <c r="AG72" s="635" t="str">
        <f t="shared" ref="AG72:AG114" si="136">IF(AND(I72=""),"",$M72*$BQ72)</f>
        <v/>
      </c>
      <c r="AH72" s="635" t="str">
        <f t="shared" ref="AH72:AH114" si="137">IF(AND(I72=""),"",$M72*$BR72)</f>
        <v/>
      </c>
      <c r="AI72" s="635" t="str">
        <f t="shared" ref="AI72:AI114" si="138">IF(AND(I72=""),"",$M72*$BS72)</f>
        <v/>
      </c>
      <c r="AJ72" s="635" t="str">
        <f t="shared" ref="AJ72:AJ114" si="139">IF(AND(I72=""),"",$M72*$BT72)</f>
        <v/>
      </c>
      <c r="AK72" s="633" t="str">
        <f t="shared" ref="AK72:AK114" si="140">IF(AND(I72=""),"",ROUND((AG72+AH72)*$AK$10,0)*BU72)</f>
        <v/>
      </c>
      <c r="AL72" s="633">
        <v>0</v>
      </c>
      <c r="AM72" s="634">
        <v>0</v>
      </c>
      <c r="AN72" s="633" t="str">
        <f t="shared" ref="AN72:AN114" si="141">IF(AND(I72=""),"",ROUND((AG72+AH72)*$AN$10,0)*BU72)</f>
        <v/>
      </c>
      <c r="AO72" s="634">
        <f t="shared" si="113"/>
        <v>0</v>
      </c>
      <c r="AP72" s="633">
        <f t="shared" si="114"/>
        <v>0</v>
      </c>
      <c r="AQ72" s="633">
        <f t="shared" si="115"/>
        <v>0</v>
      </c>
      <c r="AR72" s="633">
        <f t="shared" si="116"/>
        <v>0</v>
      </c>
      <c r="AS72" s="633">
        <f t="shared" si="48"/>
        <v>0</v>
      </c>
      <c r="AT72" s="635">
        <f t="shared" si="117"/>
        <v>0</v>
      </c>
      <c r="AU72" s="635">
        <f t="shared" si="118"/>
        <v>0</v>
      </c>
      <c r="AV72" s="633"/>
      <c r="AW72" s="633"/>
      <c r="AX72" s="635">
        <f t="shared" ref="AX72:AX114" si="142">AU72+AV72+AW72</f>
        <v>0</v>
      </c>
      <c r="AY72" s="635">
        <f t="shared" si="119"/>
        <v>0</v>
      </c>
      <c r="AZ72" s="635">
        <f t="shared" si="120"/>
        <v>0</v>
      </c>
      <c r="BA72" s="635">
        <f t="shared" si="121"/>
        <v>0</v>
      </c>
      <c r="BB72" s="635">
        <f t="shared" si="122"/>
        <v>0</v>
      </c>
      <c r="BC72" s="633">
        <f t="shared" ref="BC72:BC114" si="143">ROUND((AY72+AZ72)*$BC$10,0)*BU72</f>
        <v>0</v>
      </c>
      <c r="BD72" s="633">
        <f t="shared" si="123"/>
        <v>0</v>
      </c>
      <c r="BE72" s="634">
        <v>0</v>
      </c>
      <c r="BF72" s="633">
        <f t="shared" ref="BF72:BF114" si="144">ROUND((AY72+AZ72)*$BF$10,0)*BU72</f>
        <v>0</v>
      </c>
      <c r="BG72" s="634">
        <f t="shared" si="124"/>
        <v>0</v>
      </c>
      <c r="BH72" s="633">
        <f t="shared" si="125"/>
        <v>0</v>
      </c>
      <c r="BI72" s="633">
        <f t="shared" si="126"/>
        <v>0</v>
      </c>
      <c r="BJ72" s="633">
        <f t="shared" si="127"/>
        <v>0</v>
      </c>
      <c r="BK72" s="633">
        <f t="shared" si="128"/>
        <v>0</v>
      </c>
      <c r="BL72" s="635">
        <f t="shared" ref="BL72:BL114" si="145">SUM(BC72:BK72)+AY72+AZ72</f>
        <v>0</v>
      </c>
      <c r="BM72" s="635">
        <f t="shared" ref="BM72:BM114" si="146">BL72</f>
        <v>0</v>
      </c>
      <c r="BN72" s="633"/>
      <c r="BO72" s="633"/>
      <c r="BP72" s="635">
        <f t="shared" ref="BP72:BP114" si="147">BM72+BN72+BO72</f>
        <v>0</v>
      </c>
      <c r="BQ72" s="619">
        <f t="shared" si="129"/>
        <v>0</v>
      </c>
      <c r="BR72" s="619">
        <f t="shared" si="130"/>
        <v>1</v>
      </c>
      <c r="BS72" s="619">
        <f t="shared" si="131"/>
        <v>0</v>
      </c>
      <c r="BT72" s="619">
        <f t="shared" si="132"/>
        <v>0</v>
      </c>
      <c r="BU72" s="619">
        <f t="shared" si="133"/>
        <v>0</v>
      </c>
      <c r="BV72" s="619">
        <f t="shared" ref="BV72:BV114" si="148">IF(X72="No",0,1)</f>
        <v>1</v>
      </c>
      <c r="BW72" s="603">
        <f t="shared" si="111"/>
        <v>0</v>
      </c>
      <c r="BX72" s="636">
        <f t="shared" ref="BX72:BX114" si="149">IF(I72&lt;=0,0,1)</f>
        <v>1</v>
      </c>
      <c r="BY72" s="603">
        <f t="shared" si="134"/>
        <v>0</v>
      </c>
      <c r="BZ72" s="603">
        <f t="shared" si="135"/>
        <v>0</v>
      </c>
      <c r="CA72" s="589" t="str">
        <f t="shared" si="112"/>
        <v/>
      </c>
      <c r="CB72" s="1097"/>
      <c r="CC72" s="589"/>
      <c r="CD72" s="589"/>
      <c r="CE72" s="589"/>
      <c r="CF72" s="589"/>
      <c r="CG72" s="589"/>
      <c r="CH72" s="589"/>
      <c r="CI72" s="589"/>
      <c r="CJ72" s="589"/>
      <c r="CK72" s="589"/>
      <c r="CL72" s="589"/>
      <c r="CM72" s="589"/>
      <c r="CN72" s="589"/>
      <c r="CO72" s="589"/>
      <c r="CP72" s="589"/>
      <c r="CQ72" s="589"/>
      <c r="CR72" s="589"/>
      <c r="CS72" s="589"/>
      <c r="CT72" s="589"/>
      <c r="CU72" s="589"/>
      <c r="CV72" s="589"/>
      <c r="CW72" s="589"/>
      <c r="CX72" s="589"/>
      <c r="CY72" s="589"/>
    </row>
    <row r="73" spans="1:105" s="620" customFormat="1" ht="15.75" customHeight="1">
      <c r="A73" s="620" t="str">
        <f t="shared" si="102"/>
        <v/>
      </c>
      <c r="B73" s="624">
        <v>2202</v>
      </c>
      <c r="C73" s="624">
        <v>47</v>
      </c>
      <c r="D73" s="644" t="str">
        <f>IF(ISNA(VLOOKUP(C73,Master!AQ$60:BC$285,3,FALSE)),"",VLOOKUP(C73,Master!AQ$60:BC$285,3,FALSE))</f>
        <v/>
      </c>
      <c r="E73" s="625" t="str">
        <f>IF(ISNA(VLOOKUP(C73,Master!AQ$60:BC$285,7,FALSE)),"",VLOOKUP(C73,Master!AQ$60:BC$285,7,FALSE))</f>
        <v/>
      </c>
      <c r="F73" s="626" t="str">
        <f>IF(ISNA(VLOOKUP(C73,Master!AQ$60:BC$285,8,FALSE)),"",VLOOKUP(C73,Master!AQ$60:BC$285,8,FALSE))</f>
        <v/>
      </c>
      <c r="G73" s="627" t="str">
        <f>IF(ISNA(VLOOKUP(C73,Master!AQ$60:BC$285,4,FALSE)),"",VLOOKUP(C73,Master!AQ$60:BC$285,4,FALSE))</f>
        <v/>
      </c>
      <c r="H73" s="628" t="str">
        <f>IF(ISNA(VLOOKUP(C73,Master!AQ$60:BC$285,5,FALSE)),"",VLOOKUP(C73,Master!AQ$60:BC$285,5,FALSE))</f>
        <v/>
      </c>
      <c r="I73" s="629" t="str">
        <f>IF(ISNA(VLOOKUP(C73,Master!AQ$60:BC$285,6,FALSE)),"",VLOOKUP(C73,Master!AQ$60:BC$285,6,FALSE))</f>
        <v/>
      </c>
      <c r="J73" s="624" t="str">
        <f t="shared" si="76"/>
        <v/>
      </c>
      <c r="K73" s="625" t="str">
        <f t="shared" ca="1" si="77"/>
        <v/>
      </c>
      <c r="L73" s="624" t="str">
        <f t="shared" si="78"/>
        <v/>
      </c>
      <c r="M73" s="624" t="str">
        <f t="shared" si="79"/>
        <v/>
      </c>
      <c r="N73" s="624" t="str">
        <f t="shared" si="80"/>
        <v/>
      </c>
      <c r="O73" s="630" t="str">
        <f>IF(ISNA(VLOOKUP(C73,Master!AQ$60:BC$285,12,FALSE)),"",VLOOKUP(C73,Master!AQ$60:BC$285,12,FALSE))</f>
        <v/>
      </c>
      <c r="P73" s="631"/>
      <c r="Q73" s="631"/>
      <c r="R73" s="631"/>
      <c r="S73" s="631">
        <f t="shared" si="55"/>
        <v>0</v>
      </c>
      <c r="T73" s="591">
        <f t="shared" si="103"/>
        <v>1</v>
      </c>
      <c r="U73" s="622" t="str">
        <f>IF(ISNA(VLOOKUP(C73,Master!AQ$60:BC$285,10,FALSE)),"",VLOOKUP(C73,Master!AQ$60:BC$285,10,FALSE))</f>
        <v/>
      </c>
      <c r="V73" s="632"/>
      <c r="W73" s="632"/>
      <c r="X73" s="633" t="str">
        <f>IF(ISNA(VLOOKUP(C73,Master!AQ$60:BC$285,11,FALSE)),"",VLOOKUP(C73,Master!AQ$60:BC$285,11,FALSE))</f>
        <v/>
      </c>
      <c r="Y73" s="633" t="str">
        <f>IF(ISNA(VLOOKUP(C73,Master!AQ$60:BC$285,9,FALSE)),"",VLOOKUP(C73,Master!AQ$60:BC$285,9,FALSE))</f>
        <v/>
      </c>
      <c r="Z73" s="634">
        <f t="shared" si="104"/>
        <v>0</v>
      </c>
      <c r="AA73" s="634">
        <f t="shared" si="105"/>
        <v>0</v>
      </c>
      <c r="AB73" s="634">
        <f t="shared" si="106"/>
        <v>0</v>
      </c>
      <c r="AC73" s="634">
        <f t="shared" si="107"/>
        <v>0</v>
      </c>
      <c r="AD73" s="634">
        <f t="shared" si="108"/>
        <v>0</v>
      </c>
      <c r="AE73" s="634">
        <f t="shared" si="109"/>
        <v>0</v>
      </c>
      <c r="AF73" s="635" t="str">
        <f t="shared" si="110"/>
        <v/>
      </c>
      <c r="AG73" s="635" t="str">
        <f t="shared" si="136"/>
        <v/>
      </c>
      <c r="AH73" s="635" t="str">
        <f t="shared" si="137"/>
        <v/>
      </c>
      <c r="AI73" s="635" t="str">
        <f t="shared" si="138"/>
        <v/>
      </c>
      <c r="AJ73" s="635" t="str">
        <f t="shared" si="139"/>
        <v/>
      </c>
      <c r="AK73" s="633" t="str">
        <f t="shared" si="140"/>
        <v/>
      </c>
      <c r="AL73" s="633">
        <v>0</v>
      </c>
      <c r="AM73" s="634">
        <v>0</v>
      </c>
      <c r="AN73" s="633" t="str">
        <f t="shared" si="141"/>
        <v/>
      </c>
      <c r="AO73" s="634">
        <f t="shared" si="113"/>
        <v>0</v>
      </c>
      <c r="AP73" s="633">
        <f t="shared" si="114"/>
        <v>0</v>
      </c>
      <c r="AQ73" s="633">
        <f t="shared" si="115"/>
        <v>0</v>
      </c>
      <c r="AR73" s="633">
        <f t="shared" si="116"/>
        <v>0</v>
      </c>
      <c r="AS73" s="633">
        <f t="shared" si="48"/>
        <v>0</v>
      </c>
      <c r="AT73" s="635">
        <f t="shared" si="117"/>
        <v>0</v>
      </c>
      <c r="AU73" s="635">
        <f t="shared" si="118"/>
        <v>0</v>
      </c>
      <c r="AV73" s="633"/>
      <c r="AW73" s="633"/>
      <c r="AX73" s="635">
        <f t="shared" si="142"/>
        <v>0</v>
      </c>
      <c r="AY73" s="635">
        <f t="shared" si="119"/>
        <v>0</v>
      </c>
      <c r="AZ73" s="635">
        <f t="shared" si="120"/>
        <v>0</v>
      </c>
      <c r="BA73" s="635">
        <f t="shared" si="121"/>
        <v>0</v>
      </c>
      <c r="BB73" s="635">
        <f t="shared" si="122"/>
        <v>0</v>
      </c>
      <c r="BC73" s="633">
        <f t="shared" si="143"/>
        <v>0</v>
      </c>
      <c r="BD73" s="633">
        <f t="shared" si="123"/>
        <v>0</v>
      </c>
      <c r="BE73" s="634">
        <v>0</v>
      </c>
      <c r="BF73" s="633">
        <f t="shared" si="144"/>
        <v>0</v>
      </c>
      <c r="BG73" s="634">
        <f t="shared" si="124"/>
        <v>0</v>
      </c>
      <c r="BH73" s="633">
        <f t="shared" si="125"/>
        <v>0</v>
      </c>
      <c r="BI73" s="633">
        <f t="shared" si="126"/>
        <v>0</v>
      </c>
      <c r="BJ73" s="633">
        <f t="shared" si="127"/>
        <v>0</v>
      </c>
      <c r="BK73" s="633">
        <f t="shared" si="128"/>
        <v>0</v>
      </c>
      <c r="BL73" s="635">
        <f t="shared" si="145"/>
        <v>0</v>
      </c>
      <c r="BM73" s="635">
        <f t="shared" si="146"/>
        <v>0</v>
      </c>
      <c r="BN73" s="633"/>
      <c r="BO73" s="633"/>
      <c r="BP73" s="635">
        <f t="shared" si="147"/>
        <v>0</v>
      </c>
      <c r="BQ73" s="619">
        <f t="shared" si="129"/>
        <v>0</v>
      </c>
      <c r="BR73" s="619">
        <f t="shared" si="130"/>
        <v>1</v>
      </c>
      <c r="BS73" s="619">
        <f t="shared" si="131"/>
        <v>0</v>
      </c>
      <c r="BT73" s="619">
        <f t="shared" si="132"/>
        <v>0</v>
      </c>
      <c r="BU73" s="619">
        <f t="shared" si="133"/>
        <v>0</v>
      </c>
      <c r="BV73" s="619">
        <f t="shared" si="148"/>
        <v>1</v>
      </c>
      <c r="BW73" s="603">
        <f t="shared" si="111"/>
        <v>0</v>
      </c>
      <c r="BX73" s="636">
        <f t="shared" si="149"/>
        <v>1</v>
      </c>
      <c r="BY73" s="603">
        <f t="shared" si="134"/>
        <v>0</v>
      </c>
      <c r="BZ73" s="603">
        <f t="shared" si="135"/>
        <v>0</v>
      </c>
      <c r="CA73" s="589" t="str">
        <f t="shared" si="112"/>
        <v/>
      </c>
      <c r="CB73" s="1097"/>
      <c r="CC73" s="589"/>
      <c r="CD73" s="589"/>
      <c r="CE73" s="589"/>
      <c r="CF73" s="589"/>
      <c r="CG73" s="589"/>
      <c r="CH73" s="589"/>
      <c r="CI73" s="589"/>
      <c r="CJ73" s="589"/>
      <c r="CK73" s="589"/>
      <c r="CL73" s="589"/>
      <c r="CM73" s="589"/>
      <c r="CN73" s="589"/>
      <c r="CO73" s="589"/>
      <c r="CP73" s="589"/>
      <c r="CQ73" s="589"/>
      <c r="CR73" s="589"/>
      <c r="CS73" s="589"/>
      <c r="CT73" s="589"/>
      <c r="CU73" s="589"/>
      <c r="CV73" s="589"/>
      <c r="CW73" s="589"/>
      <c r="CX73" s="589"/>
      <c r="CY73" s="589"/>
    </row>
    <row r="74" spans="1:105" s="620" customFormat="1" ht="15.75" customHeight="1">
      <c r="A74" s="620" t="str">
        <f t="shared" si="102"/>
        <v/>
      </c>
      <c r="B74" s="624">
        <v>2202</v>
      </c>
      <c r="C74" s="624">
        <v>48</v>
      </c>
      <c r="D74" s="644" t="str">
        <f>IF(ISNA(VLOOKUP(C74,Master!AQ$60:BC$285,3,FALSE)),"",VLOOKUP(C74,Master!AQ$60:BC$285,3,FALSE))</f>
        <v/>
      </c>
      <c r="E74" s="625" t="str">
        <f>IF(ISNA(VLOOKUP(C74,Master!AQ$60:BC$285,7,FALSE)),"",VLOOKUP(C74,Master!AQ$60:BC$285,7,FALSE))</f>
        <v/>
      </c>
      <c r="F74" s="626" t="str">
        <f>IF(ISNA(VLOOKUP(C74,Master!AQ$60:BC$285,8,FALSE)),"",VLOOKUP(C74,Master!AQ$60:BC$285,8,FALSE))</f>
        <v/>
      </c>
      <c r="G74" s="627" t="str">
        <f>IF(ISNA(VLOOKUP(C74,Master!AQ$60:BC$285,4,FALSE)),"",VLOOKUP(C74,Master!AQ$60:BC$285,4,FALSE))</f>
        <v/>
      </c>
      <c r="H74" s="628" t="str">
        <f>IF(ISNA(VLOOKUP(C74,Master!AQ$60:BC$285,5,FALSE)),"",VLOOKUP(C74,Master!AQ$60:BC$285,5,FALSE))</f>
        <v/>
      </c>
      <c r="I74" s="629" t="str">
        <f>IF(ISNA(VLOOKUP(C74,Master!AQ$60:BC$285,6,FALSE)),"",VLOOKUP(C74,Master!AQ$60:BC$285,6,FALSE))</f>
        <v/>
      </c>
      <c r="J74" s="624" t="str">
        <f t="shared" si="76"/>
        <v/>
      </c>
      <c r="K74" s="625" t="str">
        <f t="shared" ca="1" si="77"/>
        <v/>
      </c>
      <c r="L74" s="624" t="str">
        <f t="shared" si="78"/>
        <v/>
      </c>
      <c r="M74" s="624" t="str">
        <f t="shared" si="79"/>
        <v/>
      </c>
      <c r="N74" s="624" t="str">
        <f t="shared" si="80"/>
        <v/>
      </c>
      <c r="O74" s="630" t="str">
        <f>IF(ISNA(VLOOKUP(C74,Master!AQ$60:BC$285,12,FALSE)),"",VLOOKUP(C74,Master!AQ$60:BC$285,12,FALSE))</f>
        <v/>
      </c>
      <c r="P74" s="631"/>
      <c r="Q74" s="631"/>
      <c r="R74" s="631"/>
      <c r="S74" s="631">
        <f t="shared" si="55"/>
        <v>0</v>
      </c>
      <c r="T74" s="591">
        <f t="shared" si="103"/>
        <v>1</v>
      </c>
      <c r="U74" s="622" t="str">
        <f>IF(ISNA(VLOOKUP(C74,Master!AQ$60:BC$285,10,FALSE)),"",VLOOKUP(C74,Master!AQ$60:BC$285,10,FALSE))</f>
        <v/>
      </c>
      <c r="V74" s="632"/>
      <c r="W74" s="632"/>
      <c r="X74" s="633" t="str">
        <f>IF(ISNA(VLOOKUP(C74,Master!AQ$60:BC$285,11,FALSE)),"",VLOOKUP(C74,Master!AQ$60:BC$285,11,FALSE))</f>
        <v/>
      </c>
      <c r="Y74" s="633" t="str">
        <f>IF(ISNA(VLOOKUP(C74,Master!AQ$60:BC$285,9,FALSE)),"",VLOOKUP(C74,Master!AQ$60:BC$285,9,FALSE))</f>
        <v/>
      </c>
      <c r="Z74" s="634">
        <f t="shared" si="104"/>
        <v>0</v>
      </c>
      <c r="AA74" s="634">
        <f t="shared" si="105"/>
        <v>0</v>
      </c>
      <c r="AB74" s="634">
        <f t="shared" si="106"/>
        <v>0</v>
      </c>
      <c r="AC74" s="634">
        <f t="shared" si="107"/>
        <v>0</v>
      </c>
      <c r="AD74" s="634">
        <f t="shared" si="108"/>
        <v>0</v>
      </c>
      <c r="AE74" s="634">
        <f t="shared" si="109"/>
        <v>0</v>
      </c>
      <c r="AF74" s="635" t="str">
        <f t="shared" si="110"/>
        <v/>
      </c>
      <c r="AG74" s="635" t="str">
        <f t="shared" si="136"/>
        <v/>
      </c>
      <c r="AH74" s="635" t="str">
        <f t="shared" si="137"/>
        <v/>
      </c>
      <c r="AI74" s="635" t="str">
        <f t="shared" si="138"/>
        <v/>
      </c>
      <c r="AJ74" s="635" t="str">
        <f t="shared" si="139"/>
        <v/>
      </c>
      <c r="AK74" s="633" t="str">
        <f t="shared" si="140"/>
        <v/>
      </c>
      <c r="AL74" s="633">
        <v>0</v>
      </c>
      <c r="AM74" s="634">
        <v>0</v>
      </c>
      <c r="AN74" s="633" t="str">
        <f t="shared" si="141"/>
        <v/>
      </c>
      <c r="AO74" s="634">
        <f t="shared" si="113"/>
        <v>0</v>
      </c>
      <c r="AP74" s="633">
        <f t="shared" si="114"/>
        <v>0</v>
      </c>
      <c r="AQ74" s="633">
        <f t="shared" si="115"/>
        <v>0</v>
      </c>
      <c r="AR74" s="633">
        <f t="shared" si="116"/>
        <v>0</v>
      </c>
      <c r="AS74" s="633">
        <f t="shared" si="48"/>
        <v>0</v>
      </c>
      <c r="AT74" s="635">
        <f t="shared" si="117"/>
        <v>0</v>
      </c>
      <c r="AU74" s="635">
        <f t="shared" si="118"/>
        <v>0</v>
      </c>
      <c r="AV74" s="633"/>
      <c r="AW74" s="633"/>
      <c r="AX74" s="635">
        <f t="shared" si="142"/>
        <v>0</v>
      </c>
      <c r="AY74" s="635">
        <f t="shared" si="119"/>
        <v>0</v>
      </c>
      <c r="AZ74" s="635">
        <f t="shared" si="120"/>
        <v>0</v>
      </c>
      <c r="BA74" s="635">
        <f t="shared" si="121"/>
        <v>0</v>
      </c>
      <c r="BB74" s="635">
        <f t="shared" si="122"/>
        <v>0</v>
      </c>
      <c r="BC74" s="633">
        <f t="shared" si="143"/>
        <v>0</v>
      </c>
      <c r="BD74" s="633">
        <f t="shared" si="123"/>
        <v>0</v>
      </c>
      <c r="BE74" s="634">
        <v>0</v>
      </c>
      <c r="BF74" s="633">
        <f t="shared" si="144"/>
        <v>0</v>
      </c>
      <c r="BG74" s="634">
        <f t="shared" si="124"/>
        <v>0</v>
      </c>
      <c r="BH74" s="633">
        <f t="shared" si="125"/>
        <v>0</v>
      </c>
      <c r="BI74" s="633">
        <f t="shared" si="126"/>
        <v>0</v>
      </c>
      <c r="BJ74" s="633">
        <f t="shared" si="127"/>
        <v>0</v>
      </c>
      <c r="BK74" s="633">
        <f t="shared" si="128"/>
        <v>0</v>
      </c>
      <c r="BL74" s="635">
        <f t="shared" si="145"/>
        <v>0</v>
      </c>
      <c r="BM74" s="635">
        <f t="shared" si="146"/>
        <v>0</v>
      </c>
      <c r="BN74" s="633"/>
      <c r="BO74" s="633"/>
      <c r="BP74" s="635">
        <f t="shared" si="147"/>
        <v>0</v>
      </c>
      <c r="BQ74" s="619">
        <f t="shared" si="129"/>
        <v>0</v>
      </c>
      <c r="BR74" s="619">
        <f t="shared" si="130"/>
        <v>1</v>
      </c>
      <c r="BS74" s="619">
        <f t="shared" si="131"/>
        <v>0</v>
      </c>
      <c r="BT74" s="619">
        <f t="shared" si="132"/>
        <v>0</v>
      </c>
      <c r="BU74" s="619">
        <f t="shared" si="133"/>
        <v>0</v>
      </c>
      <c r="BV74" s="619">
        <f t="shared" si="148"/>
        <v>1</v>
      </c>
      <c r="BW74" s="603">
        <f t="shared" si="111"/>
        <v>0</v>
      </c>
      <c r="BX74" s="636">
        <f t="shared" si="149"/>
        <v>1</v>
      </c>
      <c r="BY74" s="603">
        <f t="shared" si="134"/>
        <v>0</v>
      </c>
      <c r="BZ74" s="603">
        <f t="shared" si="135"/>
        <v>0</v>
      </c>
      <c r="CA74" s="589" t="str">
        <f t="shared" si="112"/>
        <v/>
      </c>
      <c r="CB74" s="1097"/>
      <c r="CC74" s="589"/>
      <c r="CD74" s="589"/>
      <c r="CE74" s="589"/>
      <c r="CF74" s="589"/>
      <c r="CG74" s="589"/>
      <c r="CH74" s="589"/>
      <c r="CI74" s="589"/>
      <c r="CJ74" s="589"/>
      <c r="CK74" s="589"/>
      <c r="CL74" s="589"/>
      <c r="CM74" s="589"/>
      <c r="CN74" s="589"/>
      <c r="CO74" s="589"/>
      <c r="CP74" s="589"/>
      <c r="CQ74" s="589"/>
      <c r="CR74" s="589"/>
      <c r="CS74" s="589"/>
      <c r="CT74" s="589"/>
      <c r="CU74" s="589"/>
      <c r="CV74" s="589"/>
      <c r="CW74" s="589"/>
      <c r="CX74" s="589"/>
      <c r="CY74" s="589"/>
    </row>
    <row r="75" spans="1:105" s="620" customFormat="1" ht="15.75" customHeight="1">
      <c r="A75" s="620" t="str">
        <f t="shared" si="102"/>
        <v/>
      </c>
      <c r="B75" s="624">
        <v>2202</v>
      </c>
      <c r="C75" s="624">
        <v>49</v>
      </c>
      <c r="D75" s="644" t="str">
        <f>IF(ISNA(VLOOKUP(C75,Master!AQ$60:BC$285,3,FALSE)),"",VLOOKUP(C75,Master!AQ$60:BC$285,3,FALSE))</f>
        <v/>
      </c>
      <c r="E75" s="625" t="str">
        <f>IF(ISNA(VLOOKUP(C75,Master!AQ$60:BC$285,7,FALSE)),"",VLOOKUP(C75,Master!AQ$60:BC$285,7,FALSE))</f>
        <v/>
      </c>
      <c r="F75" s="626" t="str">
        <f>IF(ISNA(VLOOKUP(C75,Master!AQ$60:BC$285,8,FALSE)),"",VLOOKUP(C75,Master!AQ$60:BC$285,8,FALSE))</f>
        <v/>
      </c>
      <c r="G75" s="627" t="str">
        <f>IF(ISNA(VLOOKUP(C75,Master!AQ$60:BC$285,4,FALSE)),"",VLOOKUP(C75,Master!AQ$60:BC$285,4,FALSE))</f>
        <v/>
      </c>
      <c r="H75" s="628" t="str">
        <f>IF(ISNA(VLOOKUP(C75,Master!AQ$60:BC$285,5,FALSE)),"",VLOOKUP(C75,Master!AQ$60:BC$285,5,FALSE))</f>
        <v/>
      </c>
      <c r="I75" s="629" t="str">
        <f>IF(ISNA(VLOOKUP(C75,Master!AQ$60:BC$285,6,FALSE)),"",VLOOKUP(C75,Master!AQ$60:BC$285,6,FALSE))</f>
        <v/>
      </c>
      <c r="J75" s="624" t="str">
        <f t="shared" si="76"/>
        <v/>
      </c>
      <c r="K75" s="625" t="str">
        <f t="shared" ca="1" si="77"/>
        <v/>
      </c>
      <c r="L75" s="624" t="str">
        <f t="shared" si="78"/>
        <v/>
      </c>
      <c r="M75" s="624" t="str">
        <f t="shared" si="79"/>
        <v/>
      </c>
      <c r="N75" s="624" t="str">
        <f t="shared" si="80"/>
        <v/>
      </c>
      <c r="O75" s="630" t="str">
        <f>IF(ISNA(VLOOKUP(C75,Master!AQ$60:BC$285,12,FALSE)),"",VLOOKUP(C75,Master!AQ$60:BC$285,12,FALSE))</f>
        <v/>
      </c>
      <c r="P75" s="631"/>
      <c r="Q75" s="631"/>
      <c r="R75" s="631"/>
      <c r="S75" s="631">
        <f t="shared" si="55"/>
        <v>0</v>
      </c>
      <c r="T75" s="591">
        <f t="shared" si="103"/>
        <v>1</v>
      </c>
      <c r="U75" s="622" t="str">
        <f>IF(ISNA(VLOOKUP(C75,Master!AQ$60:BC$285,10,FALSE)),"",VLOOKUP(C75,Master!AQ$60:BC$285,10,FALSE))</f>
        <v/>
      </c>
      <c r="V75" s="632"/>
      <c r="W75" s="632"/>
      <c r="X75" s="633" t="str">
        <f>IF(ISNA(VLOOKUP(C75,Master!AQ$60:BC$285,11,FALSE)),"",VLOOKUP(C75,Master!AQ$60:BC$285,11,FALSE))</f>
        <v/>
      </c>
      <c r="Y75" s="633" t="str">
        <f>IF(ISNA(VLOOKUP(C75,Master!AQ$60:BC$285,9,FALSE)),"",VLOOKUP(C75,Master!AQ$60:BC$285,9,FALSE))</f>
        <v/>
      </c>
      <c r="Z75" s="634">
        <f t="shared" si="104"/>
        <v>0</v>
      </c>
      <c r="AA75" s="634">
        <f t="shared" si="105"/>
        <v>0</v>
      </c>
      <c r="AB75" s="634">
        <f t="shared" si="106"/>
        <v>0</v>
      </c>
      <c r="AC75" s="634">
        <f t="shared" si="107"/>
        <v>0</v>
      </c>
      <c r="AD75" s="634">
        <f t="shared" si="108"/>
        <v>0</v>
      </c>
      <c r="AE75" s="634">
        <f t="shared" si="109"/>
        <v>0</v>
      </c>
      <c r="AF75" s="635" t="str">
        <f t="shared" si="110"/>
        <v/>
      </c>
      <c r="AG75" s="635" t="str">
        <f t="shared" si="136"/>
        <v/>
      </c>
      <c r="AH75" s="635" t="str">
        <f t="shared" si="137"/>
        <v/>
      </c>
      <c r="AI75" s="635" t="str">
        <f t="shared" si="138"/>
        <v/>
      </c>
      <c r="AJ75" s="635" t="str">
        <f t="shared" si="139"/>
        <v/>
      </c>
      <c r="AK75" s="633" t="str">
        <f t="shared" si="140"/>
        <v/>
      </c>
      <c r="AL75" s="633">
        <v>0</v>
      </c>
      <c r="AM75" s="634">
        <v>0</v>
      </c>
      <c r="AN75" s="633" t="str">
        <f t="shared" si="141"/>
        <v/>
      </c>
      <c r="AO75" s="634">
        <f t="shared" si="113"/>
        <v>0</v>
      </c>
      <c r="AP75" s="633">
        <f t="shared" si="114"/>
        <v>0</v>
      </c>
      <c r="AQ75" s="633">
        <f t="shared" si="115"/>
        <v>0</v>
      </c>
      <c r="AR75" s="633">
        <f t="shared" si="116"/>
        <v>0</v>
      </c>
      <c r="AS75" s="633">
        <f t="shared" si="48"/>
        <v>0</v>
      </c>
      <c r="AT75" s="635">
        <f t="shared" si="117"/>
        <v>0</v>
      </c>
      <c r="AU75" s="635">
        <f t="shared" si="118"/>
        <v>0</v>
      </c>
      <c r="AV75" s="633"/>
      <c r="AW75" s="633"/>
      <c r="AX75" s="635">
        <f t="shared" si="142"/>
        <v>0</v>
      </c>
      <c r="AY75" s="635">
        <f t="shared" si="119"/>
        <v>0</v>
      </c>
      <c r="AZ75" s="635">
        <f t="shared" si="120"/>
        <v>0</v>
      </c>
      <c r="BA75" s="635">
        <f t="shared" si="121"/>
        <v>0</v>
      </c>
      <c r="BB75" s="635">
        <f t="shared" si="122"/>
        <v>0</v>
      </c>
      <c r="BC75" s="633">
        <f t="shared" si="143"/>
        <v>0</v>
      </c>
      <c r="BD75" s="633">
        <f t="shared" si="123"/>
        <v>0</v>
      </c>
      <c r="BE75" s="634">
        <v>0</v>
      </c>
      <c r="BF75" s="633">
        <f t="shared" si="144"/>
        <v>0</v>
      </c>
      <c r="BG75" s="634">
        <f t="shared" si="124"/>
        <v>0</v>
      </c>
      <c r="BH75" s="633">
        <f t="shared" si="125"/>
        <v>0</v>
      </c>
      <c r="BI75" s="633">
        <f t="shared" si="126"/>
        <v>0</v>
      </c>
      <c r="BJ75" s="633">
        <f t="shared" si="127"/>
        <v>0</v>
      </c>
      <c r="BK75" s="633">
        <f t="shared" si="128"/>
        <v>0</v>
      </c>
      <c r="BL75" s="635">
        <f t="shared" si="145"/>
        <v>0</v>
      </c>
      <c r="BM75" s="635">
        <f t="shared" si="146"/>
        <v>0</v>
      </c>
      <c r="BN75" s="633"/>
      <c r="BO75" s="633"/>
      <c r="BP75" s="635">
        <f t="shared" si="147"/>
        <v>0</v>
      </c>
      <c r="BQ75" s="619">
        <f t="shared" si="129"/>
        <v>0</v>
      </c>
      <c r="BR75" s="619">
        <f t="shared" si="130"/>
        <v>1</v>
      </c>
      <c r="BS75" s="619">
        <f t="shared" si="131"/>
        <v>0</v>
      </c>
      <c r="BT75" s="619">
        <f t="shared" si="132"/>
        <v>0</v>
      </c>
      <c r="BU75" s="619">
        <f t="shared" si="133"/>
        <v>0</v>
      </c>
      <c r="BV75" s="619">
        <f t="shared" si="148"/>
        <v>1</v>
      </c>
      <c r="BW75" s="603">
        <f t="shared" si="111"/>
        <v>0</v>
      </c>
      <c r="BX75" s="636">
        <f t="shared" si="149"/>
        <v>1</v>
      </c>
      <c r="BY75" s="603">
        <f t="shared" si="134"/>
        <v>0</v>
      </c>
      <c r="BZ75" s="603">
        <f t="shared" si="135"/>
        <v>0</v>
      </c>
      <c r="CA75" s="589" t="str">
        <f t="shared" si="112"/>
        <v/>
      </c>
      <c r="CB75" s="1097"/>
      <c r="CC75" s="589"/>
      <c r="CD75" s="589"/>
      <c r="CE75" s="589"/>
      <c r="CF75" s="589"/>
      <c r="CG75" s="589"/>
      <c r="CH75" s="589"/>
      <c r="CI75" s="589"/>
      <c r="CJ75" s="589"/>
      <c r="CK75" s="589"/>
      <c r="CL75" s="589"/>
      <c r="CM75" s="589"/>
      <c r="CN75" s="589"/>
      <c r="CO75" s="589"/>
      <c r="CP75" s="589"/>
      <c r="CQ75" s="589"/>
      <c r="CR75" s="589"/>
      <c r="CS75" s="589"/>
      <c r="CT75" s="589"/>
      <c r="CU75" s="589"/>
      <c r="CV75" s="589"/>
      <c r="CW75" s="589"/>
      <c r="CX75" s="589"/>
      <c r="CY75" s="589"/>
      <c r="DA75" s="589"/>
    </row>
    <row r="76" spans="1:105" s="620" customFormat="1" ht="15.75" customHeight="1">
      <c r="A76" s="620" t="str">
        <f t="shared" si="102"/>
        <v/>
      </c>
      <c r="B76" s="624">
        <v>2202</v>
      </c>
      <c r="C76" s="624">
        <v>50</v>
      </c>
      <c r="D76" s="644" t="str">
        <f>IF(ISNA(VLOOKUP(C76,Master!AQ$60:BC$285,3,FALSE)),"",VLOOKUP(C76,Master!AQ$60:BC$285,3,FALSE))</f>
        <v/>
      </c>
      <c r="E76" s="625" t="str">
        <f>IF(ISNA(VLOOKUP(C76,Master!AQ$60:BC$285,7,FALSE)),"",VLOOKUP(C76,Master!AQ$60:BC$285,7,FALSE))</f>
        <v/>
      </c>
      <c r="F76" s="626" t="str">
        <f>IF(ISNA(VLOOKUP(C76,Master!AQ$60:BC$285,8,FALSE)),"",VLOOKUP(C76,Master!AQ$60:BC$285,8,FALSE))</f>
        <v/>
      </c>
      <c r="G76" s="627" t="str">
        <f>IF(ISNA(VLOOKUP(C76,Master!AQ$60:BC$285,4,FALSE)),"",VLOOKUP(C76,Master!AQ$60:BC$285,4,FALSE))</f>
        <v/>
      </c>
      <c r="H76" s="628" t="str">
        <f>IF(ISNA(VLOOKUP(C76,Master!AQ$60:BC$285,5,FALSE)),"",VLOOKUP(C76,Master!AQ$60:BC$285,5,FALSE))</f>
        <v/>
      </c>
      <c r="I76" s="629" t="str">
        <f>IF(ISNA(VLOOKUP(C76,Master!AQ$60:BC$285,6,FALSE)),"",VLOOKUP(C76,Master!AQ$60:BC$285,6,FALSE))</f>
        <v/>
      </c>
      <c r="J76" s="624" t="str">
        <f t="shared" si="76"/>
        <v/>
      </c>
      <c r="K76" s="625" t="str">
        <f t="shared" ca="1" si="77"/>
        <v/>
      </c>
      <c r="L76" s="624" t="str">
        <f t="shared" si="78"/>
        <v/>
      </c>
      <c r="M76" s="624" t="str">
        <f t="shared" si="79"/>
        <v/>
      </c>
      <c r="N76" s="624" t="str">
        <f t="shared" si="80"/>
        <v/>
      </c>
      <c r="O76" s="630" t="str">
        <f>IF(ISNA(VLOOKUP(C76,Master!AQ$60:BC$285,12,FALSE)),"",VLOOKUP(C76,Master!AQ$60:BC$285,12,FALSE))</f>
        <v/>
      </c>
      <c r="P76" s="631"/>
      <c r="Q76" s="631"/>
      <c r="R76" s="631"/>
      <c r="S76" s="631">
        <f t="shared" si="55"/>
        <v>0</v>
      </c>
      <c r="T76" s="591">
        <f t="shared" si="103"/>
        <v>1</v>
      </c>
      <c r="U76" s="622" t="str">
        <f>IF(ISNA(VLOOKUP(C76,Master!AQ$60:BC$285,10,FALSE)),"",VLOOKUP(C76,Master!AQ$60:BC$285,10,FALSE))</f>
        <v/>
      </c>
      <c r="V76" s="632"/>
      <c r="W76" s="632"/>
      <c r="X76" s="633" t="str">
        <f>IF(ISNA(VLOOKUP(C76,Master!AQ$60:BC$285,11,FALSE)),"",VLOOKUP(C76,Master!AQ$60:BC$285,11,FALSE))</f>
        <v/>
      </c>
      <c r="Y76" s="633" t="str">
        <f>IF(ISNA(VLOOKUP(C76,Master!AQ$60:BC$285,9,FALSE)),"",VLOOKUP(C76,Master!AQ$60:BC$285,9,FALSE))</f>
        <v/>
      </c>
      <c r="Z76" s="634">
        <f t="shared" si="104"/>
        <v>0</v>
      </c>
      <c r="AA76" s="634">
        <f t="shared" si="105"/>
        <v>0</v>
      </c>
      <c r="AB76" s="634">
        <f t="shared" si="106"/>
        <v>0</v>
      </c>
      <c r="AC76" s="634">
        <f t="shared" si="107"/>
        <v>0</v>
      </c>
      <c r="AD76" s="634">
        <f t="shared" si="108"/>
        <v>0</v>
      </c>
      <c r="AE76" s="634">
        <f t="shared" si="109"/>
        <v>0</v>
      </c>
      <c r="AF76" s="635" t="str">
        <f t="shared" si="110"/>
        <v/>
      </c>
      <c r="AG76" s="635" t="str">
        <f t="shared" si="136"/>
        <v/>
      </c>
      <c r="AH76" s="635" t="str">
        <f t="shared" si="137"/>
        <v/>
      </c>
      <c r="AI76" s="635" t="str">
        <f t="shared" si="138"/>
        <v/>
      </c>
      <c r="AJ76" s="635" t="str">
        <f t="shared" si="139"/>
        <v/>
      </c>
      <c r="AK76" s="633" t="str">
        <f t="shared" si="140"/>
        <v/>
      </c>
      <c r="AL76" s="633">
        <v>0</v>
      </c>
      <c r="AM76" s="634">
        <v>0</v>
      </c>
      <c r="AN76" s="633" t="str">
        <f t="shared" si="141"/>
        <v/>
      </c>
      <c r="AO76" s="634">
        <f t="shared" si="113"/>
        <v>0</v>
      </c>
      <c r="AP76" s="633">
        <f t="shared" si="114"/>
        <v>0</v>
      </c>
      <c r="AQ76" s="633">
        <f t="shared" si="115"/>
        <v>0</v>
      </c>
      <c r="AR76" s="633">
        <f t="shared" si="116"/>
        <v>0</v>
      </c>
      <c r="AS76" s="633">
        <f t="shared" si="48"/>
        <v>0</v>
      </c>
      <c r="AT76" s="635">
        <f t="shared" si="117"/>
        <v>0</v>
      </c>
      <c r="AU76" s="635">
        <f t="shared" si="118"/>
        <v>0</v>
      </c>
      <c r="AV76" s="633"/>
      <c r="AW76" s="633"/>
      <c r="AX76" s="635">
        <f t="shared" si="142"/>
        <v>0</v>
      </c>
      <c r="AY76" s="635">
        <f t="shared" si="119"/>
        <v>0</v>
      </c>
      <c r="AZ76" s="635">
        <f t="shared" si="120"/>
        <v>0</v>
      </c>
      <c r="BA76" s="635">
        <f t="shared" si="121"/>
        <v>0</v>
      </c>
      <c r="BB76" s="635">
        <f t="shared" si="122"/>
        <v>0</v>
      </c>
      <c r="BC76" s="633">
        <f t="shared" si="143"/>
        <v>0</v>
      </c>
      <c r="BD76" s="633">
        <f t="shared" si="123"/>
        <v>0</v>
      </c>
      <c r="BE76" s="634">
        <v>0</v>
      </c>
      <c r="BF76" s="633">
        <f t="shared" si="144"/>
        <v>0</v>
      </c>
      <c r="BG76" s="634">
        <f t="shared" si="124"/>
        <v>0</v>
      </c>
      <c r="BH76" s="633">
        <f t="shared" si="125"/>
        <v>0</v>
      </c>
      <c r="BI76" s="633">
        <f t="shared" si="126"/>
        <v>0</v>
      </c>
      <c r="BJ76" s="633">
        <f t="shared" si="127"/>
        <v>0</v>
      </c>
      <c r="BK76" s="633">
        <f t="shared" si="128"/>
        <v>0</v>
      </c>
      <c r="BL76" s="635">
        <f t="shared" si="145"/>
        <v>0</v>
      </c>
      <c r="BM76" s="635">
        <f t="shared" si="146"/>
        <v>0</v>
      </c>
      <c r="BN76" s="633"/>
      <c r="BO76" s="633"/>
      <c r="BP76" s="635">
        <f t="shared" si="147"/>
        <v>0</v>
      </c>
      <c r="BQ76" s="619">
        <f t="shared" si="129"/>
        <v>0</v>
      </c>
      <c r="BR76" s="619">
        <f t="shared" si="130"/>
        <v>1</v>
      </c>
      <c r="BS76" s="619">
        <f t="shared" si="131"/>
        <v>0</v>
      </c>
      <c r="BT76" s="619">
        <f t="shared" si="132"/>
        <v>0</v>
      </c>
      <c r="BU76" s="619">
        <f t="shared" si="133"/>
        <v>0</v>
      </c>
      <c r="BV76" s="619">
        <f t="shared" si="148"/>
        <v>1</v>
      </c>
      <c r="BW76" s="603">
        <f t="shared" si="111"/>
        <v>0</v>
      </c>
      <c r="BX76" s="636">
        <f t="shared" si="149"/>
        <v>1</v>
      </c>
      <c r="BY76" s="603">
        <f t="shared" si="134"/>
        <v>0</v>
      </c>
      <c r="BZ76" s="603">
        <f t="shared" si="135"/>
        <v>0</v>
      </c>
      <c r="CA76" s="589" t="str">
        <f t="shared" si="112"/>
        <v/>
      </c>
      <c r="CB76" s="1097"/>
      <c r="CC76" s="589"/>
      <c r="CD76" s="589"/>
      <c r="CE76" s="589"/>
      <c r="CF76" s="589"/>
      <c r="CG76" s="589"/>
      <c r="CH76" s="589"/>
      <c r="CI76" s="589"/>
      <c r="CJ76" s="589"/>
      <c r="CK76" s="589"/>
      <c r="CL76" s="589"/>
      <c r="CM76" s="589"/>
      <c r="CN76" s="589"/>
      <c r="CO76" s="589"/>
      <c r="CP76" s="589"/>
      <c r="CQ76" s="589"/>
      <c r="CR76" s="589"/>
      <c r="CS76" s="589"/>
      <c r="CT76" s="589"/>
      <c r="CU76" s="589"/>
      <c r="CV76" s="589"/>
      <c r="CW76" s="589"/>
      <c r="CX76" s="589"/>
      <c r="CY76" s="589"/>
      <c r="DA76" s="589"/>
    </row>
    <row r="77" spans="1:105" s="620" customFormat="1">
      <c r="A77" s="620" t="str">
        <f t="shared" si="102"/>
        <v/>
      </c>
      <c r="B77" s="624">
        <v>2202</v>
      </c>
      <c r="C77" s="624">
        <v>51</v>
      </c>
      <c r="D77" s="644" t="str">
        <f>IF(ISNA(VLOOKUP(C77,Master!AQ$60:BC$285,3,FALSE)),"",VLOOKUP(C77,Master!AQ$60:BC$285,3,FALSE))</f>
        <v/>
      </c>
      <c r="E77" s="625" t="str">
        <f>IF(ISNA(VLOOKUP(C77,Master!AQ$60:BC$285,7,FALSE)),"",VLOOKUP(C77,Master!AQ$60:BC$285,7,FALSE))</f>
        <v/>
      </c>
      <c r="F77" s="626" t="str">
        <f>IF(ISNA(VLOOKUP(C77,Master!AQ$60:BC$285,8,FALSE)),"",VLOOKUP(C77,Master!AQ$60:BC$285,8,FALSE))</f>
        <v/>
      </c>
      <c r="G77" s="627" t="str">
        <f>IF(ISNA(VLOOKUP(C77,Master!AQ$60:BC$285,4,FALSE)),"",VLOOKUP(C77,Master!AQ$60:BC$285,4,FALSE))</f>
        <v/>
      </c>
      <c r="H77" s="628" t="str">
        <f>IF(ISNA(VLOOKUP(C77,Master!AQ$60:BC$285,5,FALSE)),"",VLOOKUP(C77,Master!AQ$60:BC$285,5,FALSE))</f>
        <v/>
      </c>
      <c r="I77" s="629" t="str">
        <f>IF(ISNA(VLOOKUP(C77,Master!AQ$60:BC$285,6,FALSE)),"",VLOOKUP(C77,Master!AQ$60:BC$285,6,FALSE))</f>
        <v/>
      </c>
      <c r="J77" s="624" t="str">
        <f t="shared" si="76"/>
        <v/>
      </c>
      <c r="K77" s="625" t="str">
        <f t="shared" ca="1" si="77"/>
        <v/>
      </c>
      <c r="L77" s="624" t="str">
        <f t="shared" si="78"/>
        <v/>
      </c>
      <c r="M77" s="624" t="str">
        <f t="shared" si="79"/>
        <v/>
      </c>
      <c r="N77" s="624" t="str">
        <f t="shared" si="80"/>
        <v/>
      </c>
      <c r="O77" s="630" t="str">
        <f>IF(ISNA(VLOOKUP(C77,Master!AQ$60:BC$285,12,FALSE)),"",VLOOKUP(C77,Master!AQ$60:BC$285,12,FALSE))</f>
        <v/>
      </c>
      <c r="P77" s="631"/>
      <c r="Q77" s="631"/>
      <c r="R77" s="631"/>
      <c r="S77" s="631">
        <f t="shared" si="55"/>
        <v>0</v>
      </c>
      <c r="T77" s="591">
        <f t="shared" si="103"/>
        <v>1</v>
      </c>
      <c r="U77" s="622" t="str">
        <f>IF(ISNA(VLOOKUP(C77,Master!AQ$60:BC$285,10,FALSE)),"",VLOOKUP(C77,Master!AQ$60:BC$285,10,FALSE))</f>
        <v/>
      </c>
      <c r="V77" s="632"/>
      <c r="W77" s="632"/>
      <c r="X77" s="633" t="str">
        <f>IF(ISNA(VLOOKUP(C77,Master!AQ$60:BC$285,11,FALSE)),"",VLOOKUP(C77,Master!AQ$60:BC$285,11,FALSE))</f>
        <v/>
      </c>
      <c r="Y77" s="633" t="str">
        <f>IF(ISNA(VLOOKUP(C77,Master!AQ$60:BC$285,9,FALSE)),"",VLOOKUP(C77,Master!AQ$60:BC$285,9,FALSE))</f>
        <v/>
      </c>
      <c r="Z77" s="634">
        <f t="shared" si="104"/>
        <v>0</v>
      </c>
      <c r="AA77" s="634">
        <f t="shared" si="105"/>
        <v>0</v>
      </c>
      <c r="AB77" s="634">
        <f t="shared" si="106"/>
        <v>0</v>
      </c>
      <c r="AC77" s="634">
        <f t="shared" si="107"/>
        <v>0</v>
      </c>
      <c r="AD77" s="634">
        <f t="shared" si="108"/>
        <v>0</v>
      </c>
      <c r="AE77" s="634">
        <f t="shared" si="109"/>
        <v>0</v>
      </c>
      <c r="AF77" s="635" t="str">
        <f t="shared" si="110"/>
        <v/>
      </c>
      <c r="AG77" s="635" t="str">
        <f t="shared" si="136"/>
        <v/>
      </c>
      <c r="AH77" s="635" t="str">
        <f t="shared" si="137"/>
        <v/>
      </c>
      <c r="AI77" s="635" t="str">
        <f t="shared" si="138"/>
        <v/>
      </c>
      <c r="AJ77" s="635" t="str">
        <f t="shared" si="139"/>
        <v/>
      </c>
      <c r="AK77" s="633" t="str">
        <f t="shared" si="140"/>
        <v/>
      </c>
      <c r="AL77" s="633">
        <v>0</v>
      </c>
      <c r="AM77" s="634">
        <v>0</v>
      </c>
      <c r="AN77" s="633" t="str">
        <f t="shared" si="141"/>
        <v/>
      </c>
      <c r="AO77" s="634">
        <f t="shared" si="113"/>
        <v>0</v>
      </c>
      <c r="AP77" s="633">
        <f t="shared" si="114"/>
        <v>0</v>
      </c>
      <c r="AQ77" s="633">
        <f t="shared" si="115"/>
        <v>0</v>
      </c>
      <c r="AR77" s="633">
        <f t="shared" si="116"/>
        <v>0</v>
      </c>
      <c r="AS77" s="633">
        <f t="shared" ref="AS77:AS140" si="150">(IF(G77="LAB BOY",180,IF(G77="JAMADAR",180,IF(G77="PEON",180,0))))*12*BU77*(IF(I77&lt;=0,0,1))</f>
        <v>0</v>
      </c>
      <c r="AT77" s="635">
        <f t="shared" si="117"/>
        <v>0</v>
      </c>
      <c r="AU77" s="635">
        <f t="shared" si="118"/>
        <v>0</v>
      </c>
      <c r="AV77" s="633"/>
      <c r="AW77" s="633"/>
      <c r="AX77" s="635">
        <f t="shared" si="142"/>
        <v>0</v>
      </c>
      <c r="AY77" s="635">
        <f t="shared" si="119"/>
        <v>0</v>
      </c>
      <c r="AZ77" s="635">
        <f t="shared" si="120"/>
        <v>0</v>
      </c>
      <c r="BA77" s="635">
        <f t="shared" si="121"/>
        <v>0</v>
      </c>
      <c r="BB77" s="635">
        <f t="shared" si="122"/>
        <v>0</v>
      </c>
      <c r="BC77" s="633">
        <f t="shared" si="143"/>
        <v>0</v>
      </c>
      <c r="BD77" s="633">
        <f t="shared" si="123"/>
        <v>0</v>
      </c>
      <c r="BE77" s="634">
        <v>0</v>
      </c>
      <c r="BF77" s="633">
        <f t="shared" si="144"/>
        <v>0</v>
      </c>
      <c r="BG77" s="634">
        <f t="shared" si="124"/>
        <v>0</v>
      </c>
      <c r="BH77" s="633">
        <f t="shared" si="125"/>
        <v>0</v>
      </c>
      <c r="BI77" s="633">
        <f t="shared" si="126"/>
        <v>0</v>
      </c>
      <c r="BJ77" s="633">
        <f t="shared" si="127"/>
        <v>0</v>
      </c>
      <c r="BK77" s="633">
        <f t="shared" si="128"/>
        <v>0</v>
      </c>
      <c r="BL77" s="635">
        <f t="shared" si="145"/>
        <v>0</v>
      </c>
      <c r="BM77" s="635">
        <f t="shared" si="146"/>
        <v>0</v>
      </c>
      <c r="BN77" s="633"/>
      <c r="BO77" s="633"/>
      <c r="BP77" s="635">
        <f t="shared" si="147"/>
        <v>0</v>
      </c>
      <c r="BQ77" s="619">
        <f t="shared" si="129"/>
        <v>0</v>
      </c>
      <c r="BR77" s="619">
        <f t="shared" si="130"/>
        <v>1</v>
      </c>
      <c r="BS77" s="619">
        <f t="shared" si="131"/>
        <v>0</v>
      </c>
      <c r="BT77" s="619">
        <f t="shared" si="132"/>
        <v>0</v>
      </c>
      <c r="BU77" s="619">
        <f t="shared" si="133"/>
        <v>0</v>
      </c>
      <c r="BV77" s="619">
        <f t="shared" si="148"/>
        <v>1</v>
      </c>
      <c r="BW77" s="603">
        <f t="shared" si="111"/>
        <v>0</v>
      </c>
      <c r="BX77" s="636">
        <f t="shared" si="149"/>
        <v>1</v>
      </c>
      <c r="BY77" s="603">
        <f t="shared" si="134"/>
        <v>0</v>
      </c>
      <c r="BZ77" s="603">
        <f t="shared" si="135"/>
        <v>0</v>
      </c>
      <c r="CA77" s="589" t="str">
        <f t="shared" si="112"/>
        <v/>
      </c>
      <c r="CB77" s="1097"/>
      <c r="CC77" s="589"/>
      <c r="CD77" s="589"/>
      <c r="CE77" s="589"/>
      <c r="CF77" s="589"/>
      <c r="CG77" s="589"/>
      <c r="CH77" s="589"/>
      <c r="CI77" s="589"/>
      <c r="CJ77" s="589"/>
      <c r="CK77" s="589"/>
      <c r="CL77" s="589"/>
      <c r="CM77" s="589"/>
      <c r="CN77" s="589"/>
      <c r="CO77" s="589"/>
      <c r="CP77" s="589"/>
      <c r="CQ77" s="589"/>
      <c r="CR77" s="589"/>
      <c r="CS77" s="589"/>
      <c r="CT77" s="589"/>
      <c r="CU77" s="589"/>
      <c r="CV77" s="589"/>
      <c r="CW77" s="589"/>
      <c r="CX77" s="589"/>
      <c r="CY77" s="589"/>
      <c r="DA77" s="589"/>
    </row>
    <row r="78" spans="1:105" s="620" customFormat="1">
      <c r="A78" s="620" t="str">
        <f t="shared" si="102"/>
        <v/>
      </c>
      <c r="B78" s="624">
        <v>2202</v>
      </c>
      <c r="C78" s="624">
        <v>52</v>
      </c>
      <c r="D78" s="644" t="str">
        <f>IF(ISNA(VLOOKUP(C78,Master!AQ$60:BC$285,3,FALSE)),"",VLOOKUP(C78,Master!AQ$60:BC$285,3,FALSE))</f>
        <v/>
      </c>
      <c r="E78" s="625" t="str">
        <f>IF(ISNA(VLOOKUP(C78,Master!AQ$60:BC$285,7,FALSE)),"",VLOOKUP(C78,Master!AQ$60:BC$285,7,FALSE))</f>
        <v/>
      </c>
      <c r="F78" s="626" t="str">
        <f>IF(ISNA(VLOOKUP(C78,Master!AQ$60:BC$285,8,FALSE)),"",VLOOKUP(C78,Master!AQ$60:BC$285,8,FALSE))</f>
        <v/>
      </c>
      <c r="G78" s="627" t="str">
        <f>IF(ISNA(VLOOKUP(C78,Master!AQ$60:BC$285,4,FALSE)),"",VLOOKUP(C78,Master!AQ$60:BC$285,4,FALSE))</f>
        <v/>
      </c>
      <c r="H78" s="628" t="str">
        <f>IF(ISNA(VLOOKUP(C78,Master!AQ$60:BC$285,5,FALSE)),"",VLOOKUP(C78,Master!AQ$60:BC$285,5,FALSE))</f>
        <v/>
      </c>
      <c r="I78" s="629" t="str">
        <f>IF(ISNA(VLOOKUP(C78,Master!AQ$60:BC$285,6,FALSE)),"",VLOOKUP(C78,Master!AQ$60:BC$285,6,FALSE))</f>
        <v/>
      </c>
      <c r="J78" s="624" t="str">
        <f t="shared" si="76"/>
        <v/>
      </c>
      <c r="K78" s="625" t="str">
        <f t="shared" ca="1" si="77"/>
        <v/>
      </c>
      <c r="L78" s="624" t="str">
        <f t="shared" si="78"/>
        <v/>
      </c>
      <c r="M78" s="624" t="str">
        <f t="shared" si="79"/>
        <v/>
      </c>
      <c r="N78" s="624" t="str">
        <f t="shared" si="80"/>
        <v/>
      </c>
      <c r="O78" s="630" t="str">
        <f>IF(ISNA(VLOOKUP(C78,Master!AQ$60:BC$285,12,FALSE)),"",VLOOKUP(C78,Master!AQ$60:BC$285,12,FALSE))</f>
        <v/>
      </c>
      <c r="P78" s="631"/>
      <c r="Q78" s="631"/>
      <c r="R78" s="631"/>
      <c r="S78" s="631">
        <f t="shared" si="55"/>
        <v>0</v>
      </c>
      <c r="T78" s="591">
        <f t="shared" si="103"/>
        <v>1</v>
      </c>
      <c r="U78" s="622" t="str">
        <f>IF(ISNA(VLOOKUP(C78,Master!AQ$60:BC$285,10,FALSE)),"",VLOOKUP(C78,Master!AQ$60:BC$285,10,FALSE))</f>
        <v/>
      </c>
      <c r="V78" s="632"/>
      <c r="W78" s="632"/>
      <c r="X78" s="633" t="str">
        <f>IF(ISNA(VLOOKUP(C78,Master!AQ$60:BC$285,11,FALSE)),"",VLOOKUP(C78,Master!AQ$60:BC$285,11,FALSE))</f>
        <v/>
      </c>
      <c r="Y78" s="633" t="str">
        <f>IF(ISNA(VLOOKUP(C78,Master!AQ$60:BC$285,9,FALSE)),"",VLOOKUP(C78,Master!AQ$60:BC$285,9,FALSE))</f>
        <v/>
      </c>
      <c r="Z78" s="634">
        <f t="shared" si="104"/>
        <v>0</v>
      </c>
      <c r="AA78" s="634">
        <f t="shared" si="105"/>
        <v>0</v>
      </c>
      <c r="AB78" s="634">
        <f t="shared" si="106"/>
        <v>0</v>
      </c>
      <c r="AC78" s="634">
        <f t="shared" si="107"/>
        <v>0</v>
      </c>
      <c r="AD78" s="634">
        <f t="shared" si="108"/>
        <v>0</v>
      </c>
      <c r="AE78" s="634">
        <f t="shared" si="109"/>
        <v>0</v>
      </c>
      <c r="AF78" s="635" t="str">
        <f t="shared" si="110"/>
        <v/>
      </c>
      <c r="AG78" s="635" t="str">
        <f t="shared" si="136"/>
        <v/>
      </c>
      <c r="AH78" s="635" t="str">
        <f t="shared" si="137"/>
        <v/>
      </c>
      <c r="AI78" s="635" t="str">
        <f t="shared" si="138"/>
        <v/>
      </c>
      <c r="AJ78" s="635" t="str">
        <f t="shared" si="139"/>
        <v/>
      </c>
      <c r="AK78" s="633" t="str">
        <f t="shared" si="140"/>
        <v/>
      </c>
      <c r="AL78" s="633">
        <v>0</v>
      </c>
      <c r="AM78" s="634">
        <v>0</v>
      </c>
      <c r="AN78" s="633" t="str">
        <f t="shared" si="141"/>
        <v/>
      </c>
      <c r="AO78" s="634">
        <f t="shared" si="113"/>
        <v>0</v>
      </c>
      <c r="AP78" s="633">
        <f t="shared" si="114"/>
        <v>0</v>
      </c>
      <c r="AQ78" s="633">
        <f t="shared" si="115"/>
        <v>0</v>
      </c>
      <c r="AR78" s="633">
        <f t="shared" si="116"/>
        <v>0</v>
      </c>
      <c r="AS78" s="633">
        <f t="shared" si="150"/>
        <v>0</v>
      </c>
      <c r="AT78" s="635">
        <f t="shared" si="117"/>
        <v>0</v>
      </c>
      <c r="AU78" s="635">
        <f t="shared" si="118"/>
        <v>0</v>
      </c>
      <c r="AV78" s="633"/>
      <c r="AW78" s="633"/>
      <c r="AX78" s="635">
        <f t="shared" si="142"/>
        <v>0</v>
      </c>
      <c r="AY78" s="635">
        <f t="shared" si="119"/>
        <v>0</v>
      </c>
      <c r="AZ78" s="635">
        <f t="shared" si="120"/>
        <v>0</v>
      </c>
      <c r="BA78" s="635">
        <f t="shared" si="121"/>
        <v>0</v>
      </c>
      <c r="BB78" s="635">
        <f t="shared" si="122"/>
        <v>0</v>
      </c>
      <c r="BC78" s="633">
        <f t="shared" si="143"/>
        <v>0</v>
      </c>
      <c r="BD78" s="633">
        <f t="shared" si="123"/>
        <v>0</v>
      </c>
      <c r="BE78" s="634">
        <v>0</v>
      </c>
      <c r="BF78" s="633">
        <f t="shared" si="144"/>
        <v>0</v>
      </c>
      <c r="BG78" s="634">
        <f t="shared" si="124"/>
        <v>0</v>
      </c>
      <c r="BH78" s="633">
        <f t="shared" si="125"/>
        <v>0</v>
      </c>
      <c r="BI78" s="633">
        <f t="shared" si="126"/>
        <v>0</v>
      </c>
      <c r="BJ78" s="633">
        <f t="shared" si="127"/>
        <v>0</v>
      </c>
      <c r="BK78" s="633">
        <f t="shared" si="128"/>
        <v>0</v>
      </c>
      <c r="BL78" s="635">
        <f t="shared" si="145"/>
        <v>0</v>
      </c>
      <c r="BM78" s="635">
        <f t="shared" si="146"/>
        <v>0</v>
      </c>
      <c r="BN78" s="633"/>
      <c r="BO78" s="633"/>
      <c r="BP78" s="635">
        <f t="shared" si="147"/>
        <v>0</v>
      </c>
      <c r="BQ78" s="619">
        <f t="shared" si="129"/>
        <v>0</v>
      </c>
      <c r="BR78" s="619">
        <f t="shared" si="130"/>
        <v>1</v>
      </c>
      <c r="BS78" s="619">
        <f t="shared" si="131"/>
        <v>0</v>
      </c>
      <c r="BT78" s="619">
        <f t="shared" si="132"/>
        <v>0</v>
      </c>
      <c r="BU78" s="619">
        <f t="shared" si="133"/>
        <v>0</v>
      </c>
      <c r="BV78" s="619">
        <f t="shared" si="148"/>
        <v>1</v>
      </c>
      <c r="BW78" s="603">
        <f t="shared" si="111"/>
        <v>0</v>
      </c>
      <c r="BX78" s="636">
        <f t="shared" si="149"/>
        <v>1</v>
      </c>
      <c r="BY78" s="603">
        <f t="shared" si="134"/>
        <v>0</v>
      </c>
      <c r="BZ78" s="603">
        <f t="shared" si="135"/>
        <v>0</v>
      </c>
      <c r="CA78" s="589" t="str">
        <f t="shared" si="112"/>
        <v/>
      </c>
      <c r="CB78" s="1097"/>
      <c r="CC78" s="589"/>
      <c r="CD78" s="589"/>
      <c r="CE78" s="589"/>
      <c r="CF78" s="589"/>
      <c r="CG78" s="589"/>
      <c r="CH78" s="589"/>
      <c r="CI78" s="589"/>
      <c r="CJ78" s="589"/>
      <c r="CK78" s="589"/>
      <c r="CL78" s="589"/>
      <c r="CM78" s="589"/>
      <c r="CN78" s="589"/>
      <c r="CO78" s="589"/>
      <c r="CP78" s="589"/>
      <c r="CQ78" s="589"/>
      <c r="CR78" s="589"/>
      <c r="CS78" s="589"/>
      <c r="CT78" s="589"/>
      <c r="CU78" s="589"/>
      <c r="CV78" s="589"/>
      <c r="CW78" s="589"/>
      <c r="CX78" s="589"/>
      <c r="CY78" s="589"/>
      <c r="DA78" s="589"/>
    </row>
    <row r="79" spans="1:105" s="620" customFormat="1">
      <c r="A79" s="620" t="str">
        <f t="shared" si="102"/>
        <v/>
      </c>
      <c r="B79" s="624">
        <v>2202</v>
      </c>
      <c r="C79" s="624">
        <v>53</v>
      </c>
      <c r="D79" s="644" t="str">
        <f>IF(ISNA(VLOOKUP(C79,Master!AQ$60:BC$285,3,FALSE)),"",VLOOKUP(C79,Master!AQ$60:BC$285,3,FALSE))</f>
        <v/>
      </c>
      <c r="E79" s="625" t="str">
        <f>IF(ISNA(VLOOKUP(C79,Master!AQ$60:BC$285,7,FALSE)),"",VLOOKUP(C79,Master!AQ$60:BC$285,7,FALSE))</f>
        <v/>
      </c>
      <c r="F79" s="626" t="str">
        <f>IF(ISNA(VLOOKUP(C79,Master!AQ$60:BC$285,8,FALSE)),"",VLOOKUP(C79,Master!AQ$60:BC$285,8,FALSE))</f>
        <v/>
      </c>
      <c r="G79" s="627" t="str">
        <f>IF(ISNA(VLOOKUP(C79,Master!AQ$60:BC$285,4,FALSE)),"",VLOOKUP(C79,Master!AQ$60:BC$285,4,FALSE))</f>
        <v/>
      </c>
      <c r="H79" s="628" t="str">
        <f>IF(ISNA(VLOOKUP(C79,Master!AQ$60:BC$285,5,FALSE)),"",VLOOKUP(C79,Master!AQ$60:BC$285,5,FALSE))</f>
        <v/>
      </c>
      <c r="I79" s="629" t="str">
        <f>IF(ISNA(VLOOKUP(C79,Master!AQ$60:BC$285,6,FALSE)),"",VLOOKUP(C79,Master!AQ$60:BC$285,6,FALSE))</f>
        <v/>
      </c>
      <c r="J79" s="624" t="str">
        <f t="shared" si="76"/>
        <v/>
      </c>
      <c r="K79" s="625" t="str">
        <f t="shared" ca="1" si="77"/>
        <v/>
      </c>
      <c r="L79" s="624" t="str">
        <f t="shared" si="78"/>
        <v/>
      </c>
      <c r="M79" s="624" t="str">
        <f t="shared" si="79"/>
        <v/>
      </c>
      <c r="N79" s="624" t="str">
        <f t="shared" si="80"/>
        <v/>
      </c>
      <c r="O79" s="630" t="str">
        <f>IF(ISNA(VLOOKUP(C79,Master!AQ$60:BC$285,12,FALSE)),"",VLOOKUP(C79,Master!AQ$60:BC$285,12,FALSE))</f>
        <v/>
      </c>
      <c r="P79" s="631"/>
      <c r="Q79" s="631"/>
      <c r="R79" s="631"/>
      <c r="S79" s="631">
        <f t="shared" si="55"/>
        <v>0</v>
      </c>
      <c r="T79" s="591">
        <f t="shared" ref="T79:T142" si="151">IF(G79&gt;0,1,0)</f>
        <v>1</v>
      </c>
      <c r="U79" s="622" t="str">
        <f>IF(ISNA(VLOOKUP(C79,Master!AQ$60:BC$285,10,FALSE)),"",VLOOKUP(C79,Master!AQ$60:BC$285,10,FALSE))</f>
        <v/>
      </c>
      <c r="V79" s="632"/>
      <c r="W79" s="632"/>
      <c r="X79" s="633" t="str">
        <f>IF(ISNA(VLOOKUP(C79,Master!AQ$60:BC$285,11,FALSE)),"",VLOOKUP(C79,Master!AQ$60:BC$285,11,FALSE))</f>
        <v/>
      </c>
      <c r="Y79" s="633" t="str">
        <f>IF(ISNA(VLOOKUP(C79,Master!AQ$60:BC$285,9,FALSE)),"",VLOOKUP(C79,Master!AQ$60:BC$285,9,FALSE))</f>
        <v/>
      </c>
      <c r="Z79" s="634">
        <f t="shared" si="104"/>
        <v>0</v>
      </c>
      <c r="AA79" s="634">
        <f t="shared" si="105"/>
        <v>0</v>
      </c>
      <c r="AB79" s="634">
        <f t="shared" si="106"/>
        <v>0</v>
      </c>
      <c r="AC79" s="634">
        <f t="shared" si="107"/>
        <v>0</v>
      </c>
      <c r="AD79" s="634">
        <f t="shared" si="108"/>
        <v>0</v>
      </c>
      <c r="AE79" s="634">
        <f t="shared" si="109"/>
        <v>0</v>
      </c>
      <c r="AF79" s="635" t="str">
        <f t="shared" si="110"/>
        <v/>
      </c>
      <c r="AG79" s="635" t="str">
        <f t="shared" si="136"/>
        <v/>
      </c>
      <c r="AH79" s="635" t="str">
        <f t="shared" si="137"/>
        <v/>
      </c>
      <c r="AI79" s="635" t="str">
        <f t="shared" si="138"/>
        <v/>
      </c>
      <c r="AJ79" s="635" t="str">
        <f t="shared" si="139"/>
        <v/>
      </c>
      <c r="AK79" s="633" t="str">
        <f t="shared" si="140"/>
        <v/>
      </c>
      <c r="AL79" s="633">
        <v>0</v>
      </c>
      <c r="AM79" s="634">
        <v>0</v>
      </c>
      <c r="AN79" s="633" t="str">
        <f t="shared" si="141"/>
        <v/>
      </c>
      <c r="AO79" s="634">
        <f t="shared" si="113"/>
        <v>0</v>
      </c>
      <c r="AP79" s="633">
        <f t="shared" si="114"/>
        <v>0</v>
      </c>
      <c r="AQ79" s="633">
        <f t="shared" si="115"/>
        <v>0</v>
      </c>
      <c r="AR79" s="633">
        <f t="shared" si="116"/>
        <v>0</v>
      </c>
      <c r="AS79" s="633">
        <f t="shared" si="150"/>
        <v>0</v>
      </c>
      <c r="AT79" s="635">
        <f t="shared" si="117"/>
        <v>0</v>
      </c>
      <c r="AU79" s="635">
        <f t="shared" si="118"/>
        <v>0</v>
      </c>
      <c r="AV79" s="633"/>
      <c r="AW79" s="633"/>
      <c r="AX79" s="635">
        <f t="shared" si="142"/>
        <v>0</v>
      </c>
      <c r="AY79" s="635">
        <f t="shared" si="119"/>
        <v>0</v>
      </c>
      <c r="AZ79" s="635">
        <f t="shared" si="120"/>
        <v>0</v>
      </c>
      <c r="BA79" s="635">
        <f t="shared" si="121"/>
        <v>0</v>
      </c>
      <c r="BB79" s="635">
        <f t="shared" si="122"/>
        <v>0</v>
      </c>
      <c r="BC79" s="633">
        <f t="shared" si="143"/>
        <v>0</v>
      </c>
      <c r="BD79" s="633">
        <f t="shared" si="123"/>
        <v>0</v>
      </c>
      <c r="BE79" s="634">
        <v>0</v>
      </c>
      <c r="BF79" s="633">
        <f t="shared" si="144"/>
        <v>0</v>
      </c>
      <c r="BG79" s="634">
        <f t="shared" si="124"/>
        <v>0</v>
      </c>
      <c r="BH79" s="633">
        <f t="shared" si="125"/>
        <v>0</v>
      </c>
      <c r="BI79" s="633">
        <f t="shared" si="126"/>
        <v>0</v>
      </c>
      <c r="BJ79" s="633">
        <f t="shared" si="127"/>
        <v>0</v>
      </c>
      <c r="BK79" s="633">
        <f t="shared" si="128"/>
        <v>0</v>
      </c>
      <c r="BL79" s="635">
        <f t="shared" si="145"/>
        <v>0</v>
      </c>
      <c r="BM79" s="635">
        <f t="shared" si="146"/>
        <v>0</v>
      </c>
      <c r="BN79" s="633"/>
      <c r="BO79" s="633"/>
      <c r="BP79" s="635">
        <f t="shared" si="147"/>
        <v>0</v>
      </c>
      <c r="BQ79" s="619">
        <f t="shared" si="129"/>
        <v>0</v>
      </c>
      <c r="BR79" s="619">
        <f t="shared" si="130"/>
        <v>1</v>
      </c>
      <c r="BS79" s="619">
        <f t="shared" si="131"/>
        <v>0</v>
      </c>
      <c r="BT79" s="619">
        <f t="shared" si="132"/>
        <v>0</v>
      </c>
      <c r="BU79" s="619">
        <f t="shared" si="133"/>
        <v>0</v>
      </c>
      <c r="BV79" s="619">
        <f t="shared" si="148"/>
        <v>1</v>
      </c>
      <c r="BW79" s="603">
        <f t="shared" si="111"/>
        <v>0</v>
      </c>
      <c r="BX79" s="636">
        <f t="shared" si="149"/>
        <v>1</v>
      </c>
      <c r="BY79" s="603">
        <f t="shared" si="134"/>
        <v>0</v>
      </c>
      <c r="BZ79" s="603">
        <f t="shared" si="135"/>
        <v>0</v>
      </c>
      <c r="CA79" s="589" t="str">
        <f t="shared" si="112"/>
        <v/>
      </c>
      <c r="CB79" s="1097"/>
      <c r="CC79" s="589"/>
      <c r="CD79" s="589"/>
      <c r="CE79" s="589"/>
      <c r="CF79" s="589"/>
      <c r="CG79" s="589"/>
      <c r="CH79" s="589"/>
      <c r="CI79" s="589"/>
      <c r="CJ79" s="589"/>
      <c r="CK79" s="589"/>
      <c r="CL79" s="589"/>
      <c r="CM79" s="589"/>
      <c r="CN79" s="589"/>
      <c r="CO79" s="589"/>
      <c r="CP79" s="589"/>
      <c r="CQ79" s="589"/>
      <c r="CR79" s="589"/>
      <c r="CS79" s="589"/>
      <c r="CT79" s="589"/>
      <c r="CU79" s="589"/>
      <c r="CV79" s="589"/>
      <c r="CW79" s="589"/>
      <c r="CX79" s="589"/>
      <c r="CY79" s="589"/>
      <c r="DA79" s="589"/>
    </row>
    <row r="80" spans="1:105" s="620" customFormat="1">
      <c r="A80" s="620" t="str">
        <f t="shared" si="102"/>
        <v/>
      </c>
      <c r="B80" s="624">
        <v>2202</v>
      </c>
      <c r="C80" s="624">
        <v>54</v>
      </c>
      <c r="D80" s="644" t="str">
        <f>IF(ISNA(VLOOKUP(C80,Master!AQ$60:BC$285,3,FALSE)),"",VLOOKUP(C80,Master!AQ$60:BC$285,3,FALSE))</f>
        <v/>
      </c>
      <c r="E80" s="625" t="str">
        <f>IF(ISNA(VLOOKUP(C80,Master!AQ$60:BC$285,7,FALSE)),"",VLOOKUP(C80,Master!AQ$60:BC$285,7,FALSE))</f>
        <v/>
      </c>
      <c r="F80" s="626" t="str">
        <f>IF(ISNA(VLOOKUP(C80,Master!AQ$60:BC$285,8,FALSE)),"",VLOOKUP(C80,Master!AQ$60:BC$285,8,FALSE))</f>
        <v/>
      </c>
      <c r="G80" s="627" t="str">
        <f>IF(ISNA(VLOOKUP(C80,Master!AQ$60:BC$285,4,FALSE)),"",VLOOKUP(C80,Master!AQ$60:BC$285,4,FALSE))</f>
        <v/>
      </c>
      <c r="H80" s="628" t="str">
        <f>IF(ISNA(VLOOKUP(C80,Master!AQ$60:BC$285,5,FALSE)),"",VLOOKUP(C80,Master!AQ$60:BC$285,5,FALSE))</f>
        <v/>
      </c>
      <c r="I80" s="629" t="str">
        <f>IF(ISNA(VLOOKUP(C80,Master!AQ$60:BC$285,6,FALSE)),"",VLOOKUP(C80,Master!AQ$60:BC$285,6,FALSE))</f>
        <v/>
      </c>
      <c r="J80" s="624" t="str">
        <f t="shared" si="76"/>
        <v/>
      </c>
      <c r="K80" s="625" t="str">
        <f t="shared" ca="1" si="77"/>
        <v/>
      </c>
      <c r="L80" s="624" t="str">
        <f t="shared" si="78"/>
        <v/>
      </c>
      <c r="M80" s="624" t="str">
        <f t="shared" si="79"/>
        <v/>
      </c>
      <c r="N80" s="624" t="str">
        <f t="shared" si="80"/>
        <v/>
      </c>
      <c r="O80" s="630" t="str">
        <f>IF(ISNA(VLOOKUP(C80,Master!AQ$60:BC$285,12,FALSE)),"",VLOOKUP(C80,Master!AQ$60:BC$285,12,FALSE))</f>
        <v/>
      </c>
      <c r="P80" s="631"/>
      <c r="Q80" s="631"/>
      <c r="R80" s="631"/>
      <c r="S80" s="631">
        <f t="shared" si="55"/>
        <v>0</v>
      </c>
      <c r="T80" s="591">
        <f t="shared" si="151"/>
        <v>1</v>
      </c>
      <c r="U80" s="622" t="str">
        <f>IF(ISNA(VLOOKUP(C80,Master!AQ$60:BC$285,10,FALSE)),"",VLOOKUP(C80,Master!AQ$60:BC$285,10,FALSE))</f>
        <v/>
      </c>
      <c r="V80" s="632"/>
      <c r="W80" s="632"/>
      <c r="X80" s="633" t="str">
        <f>IF(ISNA(VLOOKUP(C80,Master!AQ$60:BC$285,11,FALSE)),"",VLOOKUP(C80,Master!AQ$60:BC$285,11,FALSE))</f>
        <v/>
      </c>
      <c r="Y80" s="633" t="str">
        <f>IF(ISNA(VLOOKUP(C80,Master!AQ$60:BC$285,9,FALSE)),"",VLOOKUP(C80,Master!AQ$60:BC$285,9,FALSE))</f>
        <v/>
      </c>
      <c r="Z80" s="634">
        <f t="shared" si="104"/>
        <v>0</v>
      </c>
      <c r="AA80" s="634">
        <f t="shared" si="105"/>
        <v>0</v>
      </c>
      <c r="AB80" s="634">
        <f t="shared" si="106"/>
        <v>0</v>
      </c>
      <c r="AC80" s="634">
        <f t="shared" si="107"/>
        <v>0</v>
      </c>
      <c r="AD80" s="634">
        <f t="shared" si="108"/>
        <v>0</v>
      </c>
      <c r="AE80" s="634">
        <f t="shared" si="109"/>
        <v>0</v>
      </c>
      <c r="AF80" s="635" t="str">
        <f t="shared" si="110"/>
        <v/>
      </c>
      <c r="AG80" s="635" t="str">
        <f t="shared" si="136"/>
        <v/>
      </c>
      <c r="AH80" s="635" t="str">
        <f t="shared" si="137"/>
        <v/>
      </c>
      <c r="AI80" s="635" t="str">
        <f t="shared" si="138"/>
        <v/>
      </c>
      <c r="AJ80" s="635" t="str">
        <f t="shared" si="139"/>
        <v/>
      </c>
      <c r="AK80" s="633" t="str">
        <f t="shared" si="140"/>
        <v/>
      </c>
      <c r="AL80" s="633">
        <v>0</v>
      </c>
      <c r="AM80" s="634">
        <v>0</v>
      </c>
      <c r="AN80" s="633" t="str">
        <f t="shared" si="141"/>
        <v/>
      </c>
      <c r="AO80" s="634">
        <f t="shared" si="113"/>
        <v>0</v>
      </c>
      <c r="AP80" s="633">
        <f t="shared" si="114"/>
        <v>0</v>
      </c>
      <c r="AQ80" s="633">
        <f t="shared" si="115"/>
        <v>0</v>
      </c>
      <c r="AR80" s="633">
        <f t="shared" si="116"/>
        <v>0</v>
      </c>
      <c r="AS80" s="633">
        <f t="shared" si="150"/>
        <v>0</v>
      </c>
      <c r="AT80" s="635">
        <f t="shared" si="117"/>
        <v>0</v>
      </c>
      <c r="AU80" s="635">
        <f t="shared" si="118"/>
        <v>0</v>
      </c>
      <c r="AV80" s="633"/>
      <c r="AW80" s="633"/>
      <c r="AX80" s="635">
        <f t="shared" si="142"/>
        <v>0</v>
      </c>
      <c r="AY80" s="635">
        <f t="shared" si="119"/>
        <v>0</v>
      </c>
      <c r="AZ80" s="635">
        <f t="shared" si="120"/>
        <v>0</v>
      </c>
      <c r="BA80" s="635">
        <f t="shared" si="121"/>
        <v>0</v>
      </c>
      <c r="BB80" s="635">
        <f t="shared" si="122"/>
        <v>0</v>
      </c>
      <c r="BC80" s="633">
        <f t="shared" si="143"/>
        <v>0</v>
      </c>
      <c r="BD80" s="633">
        <f t="shared" si="123"/>
        <v>0</v>
      </c>
      <c r="BE80" s="634">
        <v>0</v>
      </c>
      <c r="BF80" s="633">
        <f t="shared" si="144"/>
        <v>0</v>
      </c>
      <c r="BG80" s="634">
        <f t="shared" si="124"/>
        <v>0</v>
      </c>
      <c r="BH80" s="633">
        <f t="shared" si="125"/>
        <v>0</v>
      </c>
      <c r="BI80" s="633">
        <f t="shared" si="126"/>
        <v>0</v>
      </c>
      <c r="BJ80" s="633">
        <f t="shared" si="127"/>
        <v>0</v>
      </c>
      <c r="BK80" s="633">
        <f t="shared" si="128"/>
        <v>0</v>
      </c>
      <c r="BL80" s="635">
        <f t="shared" si="145"/>
        <v>0</v>
      </c>
      <c r="BM80" s="635">
        <f t="shared" si="146"/>
        <v>0</v>
      </c>
      <c r="BN80" s="633"/>
      <c r="BO80" s="633"/>
      <c r="BP80" s="635">
        <f t="shared" si="147"/>
        <v>0</v>
      </c>
      <c r="BQ80" s="619">
        <f t="shared" si="129"/>
        <v>0</v>
      </c>
      <c r="BR80" s="619">
        <f t="shared" si="130"/>
        <v>1</v>
      </c>
      <c r="BS80" s="619">
        <f t="shared" si="131"/>
        <v>0</v>
      </c>
      <c r="BT80" s="619">
        <f t="shared" si="132"/>
        <v>0</v>
      </c>
      <c r="BU80" s="619">
        <f t="shared" si="133"/>
        <v>0</v>
      </c>
      <c r="BV80" s="619">
        <f t="shared" si="148"/>
        <v>1</v>
      </c>
      <c r="BW80" s="603">
        <f t="shared" si="111"/>
        <v>0</v>
      </c>
      <c r="BX80" s="636">
        <f t="shared" si="149"/>
        <v>1</v>
      </c>
      <c r="BY80" s="603">
        <f t="shared" si="134"/>
        <v>0</v>
      </c>
      <c r="BZ80" s="603">
        <f t="shared" si="135"/>
        <v>0</v>
      </c>
      <c r="CA80" s="589" t="str">
        <f t="shared" si="112"/>
        <v/>
      </c>
      <c r="CB80" s="1097"/>
      <c r="CC80" s="589"/>
      <c r="CD80" s="589"/>
      <c r="CE80" s="589"/>
      <c r="CF80" s="589"/>
      <c r="CG80" s="589"/>
      <c r="CH80" s="589"/>
      <c r="CI80" s="589"/>
      <c r="CJ80" s="589"/>
      <c r="CK80" s="589"/>
      <c r="CL80" s="589"/>
      <c r="CM80" s="589"/>
      <c r="CN80" s="589"/>
      <c r="CO80" s="589"/>
      <c r="CP80" s="589"/>
      <c r="CQ80" s="589"/>
      <c r="CR80" s="589"/>
      <c r="CS80" s="589"/>
      <c r="CT80" s="589"/>
      <c r="CU80" s="589"/>
      <c r="CV80" s="589"/>
      <c r="CW80" s="589"/>
      <c r="CX80" s="589"/>
      <c r="CY80" s="589"/>
      <c r="DA80" s="589"/>
    </row>
    <row r="81" spans="1:105" s="620" customFormat="1">
      <c r="A81" s="620" t="str">
        <f t="shared" si="102"/>
        <v/>
      </c>
      <c r="B81" s="624">
        <v>2202</v>
      </c>
      <c r="C81" s="624">
        <v>55</v>
      </c>
      <c r="D81" s="644" t="str">
        <f>IF(ISNA(VLOOKUP(C81,Master!AQ$60:BC$285,3,FALSE)),"",VLOOKUP(C81,Master!AQ$60:BC$285,3,FALSE))</f>
        <v/>
      </c>
      <c r="E81" s="625" t="str">
        <f>IF(ISNA(VLOOKUP(C81,Master!AQ$60:BC$285,7,FALSE)),"",VLOOKUP(C81,Master!AQ$60:BC$285,7,FALSE))</f>
        <v/>
      </c>
      <c r="F81" s="626" t="str">
        <f>IF(ISNA(VLOOKUP(C81,Master!AQ$60:BC$285,8,FALSE)),"",VLOOKUP(C81,Master!AQ$60:BC$285,8,FALSE))</f>
        <v/>
      </c>
      <c r="G81" s="627" t="str">
        <f>IF(ISNA(VLOOKUP(C81,Master!AQ$60:BC$285,4,FALSE)),"",VLOOKUP(C81,Master!AQ$60:BC$285,4,FALSE))</f>
        <v/>
      </c>
      <c r="H81" s="628" t="str">
        <f>IF(ISNA(VLOOKUP(C81,Master!AQ$60:BC$285,5,FALSE)),"",VLOOKUP(C81,Master!AQ$60:BC$285,5,FALSE))</f>
        <v/>
      </c>
      <c r="I81" s="629" t="str">
        <f>IF(ISNA(VLOOKUP(C81,Master!AQ$60:BC$285,6,FALSE)),"",VLOOKUP(C81,Master!AQ$60:BC$285,6,FALSE))</f>
        <v/>
      </c>
      <c r="J81" s="624" t="str">
        <f t="shared" si="76"/>
        <v/>
      </c>
      <c r="K81" s="625" t="str">
        <f t="shared" ca="1" si="77"/>
        <v/>
      </c>
      <c r="L81" s="624" t="str">
        <f t="shared" si="78"/>
        <v/>
      </c>
      <c r="M81" s="624" t="str">
        <f t="shared" si="79"/>
        <v/>
      </c>
      <c r="N81" s="624" t="str">
        <f t="shared" si="80"/>
        <v/>
      </c>
      <c r="O81" s="630" t="str">
        <f>IF(ISNA(VLOOKUP(C81,Master!AQ$60:BC$285,12,FALSE)),"",VLOOKUP(C81,Master!AQ$60:BC$285,12,FALSE))</f>
        <v/>
      </c>
      <c r="P81" s="631"/>
      <c r="Q81" s="631"/>
      <c r="R81" s="631"/>
      <c r="S81" s="631">
        <f t="shared" si="55"/>
        <v>0</v>
      </c>
      <c r="T81" s="591">
        <f t="shared" si="151"/>
        <v>1</v>
      </c>
      <c r="U81" s="622" t="str">
        <f>IF(ISNA(VLOOKUP(C81,Master!AQ$60:BC$285,10,FALSE)),"",VLOOKUP(C81,Master!AQ$60:BC$285,10,FALSE))</f>
        <v/>
      </c>
      <c r="V81" s="632"/>
      <c r="W81" s="632"/>
      <c r="X81" s="633" t="str">
        <f>IF(ISNA(VLOOKUP(C81,Master!AQ$60:BC$285,11,FALSE)),"",VLOOKUP(C81,Master!AQ$60:BC$285,11,FALSE))</f>
        <v/>
      </c>
      <c r="Y81" s="633" t="str">
        <f>IF(ISNA(VLOOKUP(C81,Master!AQ$60:BC$285,9,FALSE)),"",VLOOKUP(C81,Master!AQ$60:BC$285,9,FALSE))</f>
        <v/>
      </c>
      <c r="Z81" s="634">
        <f t="shared" si="104"/>
        <v>0</v>
      </c>
      <c r="AA81" s="634">
        <f t="shared" si="105"/>
        <v>0</v>
      </c>
      <c r="AB81" s="634">
        <f t="shared" si="106"/>
        <v>0</v>
      </c>
      <c r="AC81" s="634">
        <f t="shared" si="107"/>
        <v>0</v>
      </c>
      <c r="AD81" s="634">
        <f t="shared" si="108"/>
        <v>0</v>
      </c>
      <c r="AE81" s="634">
        <f t="shared" si="109"/>
        <v>0</v>
      </c>
      <c r="AF81" s="635" t="str">
        <f t="shared" si="110"/>
        <v/>
      </c>
      <c r="AG81" s="635" t="str">
        <f t="shared" si="136"/>
        <v/>
      </c>
      <c r="AH81" s="635" t="str">
        <f t="shared" si="137"/>
        <v/>
      </c>
      <c r="AI81" s="635" t="str">
        <f t="shared" si="138"/>
        <v/>
      </c>
      <c r="AJ81" s="635" t="str">
        <f t="shared" si="139"/>
        <v/>
      </c>
      <c r="AK81" s="633" t="str">
        <f t="shared" si="140"/>
        <v/>
      </c>
      <c r="AL81" s="633">
        <v>0</v>
      </c>
      <c r="AM81" s="634">
        <v>0</v>
      </c>
      <c r="AN81" s="633" t="str">
        <f t="shared" si="141"/>
        <v/>
      </c>
      <c r="AO81" s="634">
        <f t="shared" si="113"/>
        <v>0</v>
      </c>
      <c r="AP81" s="633">
        <f t="shared" si="114"/>
        <v>0</v>
      </c>
      <c r="AQ81" s="633">
        <f t="shared" si="115"/>
        <v>0</v>
      </c>
      <c r="AR81" s="633">
        <f t="shared" si="116"/>
        <v>0</v>
      </c>
      <c r="AS81" s="633">
        <f t="shared" si="150"/>
        <v>0</v>
      </c>
      <c r="AT81" s="635">
        <f t="shared" si="117"/>
        <v>0</v>
      </c>
      <c r="AU81" s="635">
        <f t="shared" si="118"/>
        <v>0</v>
      </c>
      <c r="AV81" s="633"/>
      <c r="AW81" s="633"/>
      <c r="AX81" s="635">
        <f t="shared" si="142"/>
        <v>0</v>
      </c>
      <c r="AY81" s="635">
        <f t="shared" si="119"/>
        <v>0</v>
      </c>
      <c r="AZ81" s="635">
        <f t="shared" si="120"/>
        <v>0</v>
      </c>
      <c r="BA81" s="635">
        <f t="shared" si="121"/>
        <v>0</v>
      </c>
      <c r="BB81" s="635">
        <f t="shared" si="122"/>
        <v>0</v>
      </c>
      <c r="BC81" s="633">
        <f t="shared" si="143"/>
        <v>0</v>
      </c>
      <c r="BD81" s="633">
        <f t="shared" si="123"/>
        <v>0</v>
      </c>
      <c r="BE81" s="634">
        <v>0</v>
      </c>
      <c r="BF81" s="633">
        <f t="shared" si="144"/>
        <v>0</v>
      </c>
      <c r="BG81" s="634">
        <f t="shared" si="124"/>
        <v>0</v>
      </c>
      <c r="BH81" s="633">
        <f t="shared" si="125"/>
        <v>0</v>
      </c>
      <c r="BI81" s="633">
        <f t="shared" si="126"/>
        <v>0</v>
      </c>
      <c r="BJ81" s="633">
        <f t="shared" si="127"/>
        <v>0</v>
      </c>
      <c r="BK81" s="633">
        <f t="shared" si="128"/>
        <v>0</v>
      </c>
      <c r="BL81" s="635">
        <f t="shared" si="145"/>
        <v>0</v>
      </c>
      <c r="BM81" s="635">
        <f t="shared" si="146"/>
        <v>0</v>
      </c>
      <c r="BN81" s="633"/>
      <c r="BO81" s="633"/>
      <c r="BP81" s="635">
        <f t="shared" si="147"/>
        <v>0</v>
      </c>
      <c r="BQ81" s="619">
        <f t="shared" si="129"/>
        <v>0</v>
      </c>
      <c r="BR81" s="619">
        <f t="shared" si="130"/>
        <v>1</v>
      </c>
      <c r="BS81" s="619">
        <f t="shared" si="131"/>
        <v>0</v>
      </c>
      <c r="BT81" s="619">
        <f t="shared" si="132"/>
        <v>0</v>
      </c>
      <c r="BU81" s="619">
        <f t="shared" si="133"/>
        <v>0</v>
      </c>
      <c r="BV81" s="619">
        <f t="shared" si="148"/>
        <v>1</v>
      </c>
      <c r="BW81" s="603">
        <f t="shared" si="111"/>
        <v>0</v>
      </c>
      <c r="BX81" s="636">
        <f t="shared" si="149"/>
        <v>1</v>
      </c>
      <c r="BY81" s="603">
        <f t="shared" si="134"/>
        <v>0</v>
      </c>
      <c r="BZ81" s="603">
        <f t="shared" si="135"/>
        <v>0</v>
      </c>
      <c r="CA81" s="589" t="str">
        <f t="shared" si="112"/>
        <v/>
      </c>
      <c r="CB81" s="1097"/>
      <c r="CC81" s="589"/>
      <c r="CD81" s="589"/>
      <c r="CE81" s="589"/>
      <c r="CF81" s="589"/>
      <c r="CG81" s="589"/>
      <c r="CH81" s="589"/>
      <c r="CI81" s="589"/>
      <c r="CJ81" s="589"/>
      <c r="CK81" s="589"/>
      <c r="CL81" s="589"/>
      <c r="CM81" s="589"/>
      <c r="CN81" s="589"/>
      <c r="CO81" s="589"/>
      <c r="CP81" s="589"/>
      <c r="CQ81" s="589"/>
      <c r="CR81" s="589"/>
      <c r="CS81" s="589"/>
      <c r="CT81" s="589"/>
      <c r="CU81" s="589"/>
      <c r="CV81" s="589"/>
      <c r="CW81" s="589"/>
      <c r="CX81" s="589"/>
      <c r="CY81" s="589"/>
      <c r="DA81" s="589"/>
    </row>
    <row r="82" spans="1:105" s="620" customFormat="1">
      <c r="A82" s="620" t="str">
        <f t="shared" si="102"/>
        <v/>
      </c>
      <c r="B82" s="624">
        <v>2202</v>
      </c>
      <c r="C82" s="624">
        <v>56</v>
      </c>
      <c r="D82" s="644" t="str">
        <f>IF(ISNA(VLOOKUP(C82,Master!AQ$60:BC$285,3,FALSE)),"",VLOOKUP(C82,Master!AQ$60:BC$285,3,FALSE))</f>
        <v/>
      </c>
      <c r="E82" s="625" t="str">
        <f>IF(ISNA(VLOOKUP(C82,Master!AQ$60:BC$285,7,FALSE)),"",VLOOKUP(C82,Master!AQ$60:BC$285,7,FALSE))</f>
        <v/>
      </c>
      <c r="F82" s="626" t="str">
        <f>IF(ISNA(VLOOKUP(C82,Master!AQ$60:BC$285,8,FALSE)),"",VLOOKUP(C82,Master!AQ$60:BC$285,8,FALSE))</f>
        <v/>
      </c>
      <c r="G82" s="627" t="str">
        <f>IF(ISNA(VLOOKUP(C82,Master!AQ$60:BC$285,4,FALSE)),"",VLOOKUP(C82,Master!AQ$60:BC$285,4,FALSE))</f>
        <v/>
      </c>
      <c r="H82" s="628" t="str">
        <f>IF(ISNA(VLOOKUP(C82,Master!AQ$60:BC$285,5,FALSE)),"",VLOOKUP(C82,Master!AQ$60:BC$285,5,FALSE))</f>
        <v/>
      </c>
      <c r="I82" s="629" t="str">
        <f>IF(ISNA(VLOOKUP(C82,Master!AQ$60:BC$285,6,FALSE)),"",VLOOKUP(C82,Master!AQ$60:BC$285,6,FALSE))</f>
        <v/>
      </c>
      <c r="J82" s="624" t="str">
        <f t="shared" si="76"/>
        <v/>
      </c>
      <c r="K82" s="625" t="str">
        <f t="shared" ca="1" si="77"/>
        <v/>
      </c>
      <c r="L82" s="624" t="str">
        <f t="shared" si="78"/>
        <v/>
      </c>
      <c r="M82" s="624" t="str">
        <f t="shared" si="79"/>
        <v/>
      </c>
      <c r="N82" s="624" t="str">
        <f t="shared" si="80"/>
        <v/>
      </c>
      <c r="O82" s="630" t="str">
        <f>IF(ISNA(VLOOKUP(C82,Master!AQ$60:BC$285,12,FALSE)),"",VLOOKUP(C82,Master!AQ$60:BC$285,12,FALSE))</f>
        <v/>
      </c>
      <c r="P82" s="631"/>
      <c r="Q82" s="631"/>
      <c r="R82" s="631"/>
      <c r="S82" s="631">
        <f t="shared" si="55"/>
        <v>0</v>
      </c>
      <c r="T82" s="591">
        <f t="shared" si="151"/>
        <v>1</v>
      </c>
      <c r="U82" s="622" t="str">
        <f>IF(ISNA(VLOOKUP(C82,Master!AQ$60:BC$285,10,FALSE)),"",VLOOKUP(C82,Master!AQ$60:BC$285,10,FALSE))</f>
        <v/>
      </c>
      <c r="V82" s="632"/>
      <c r="W82" s="632"/>
      <c r="X82" s="633" t="str">
        <f>IF(ISNA(VLOOKUP(C82,Master!AQ$60:BC$285,11,FALSE)),"",VLOOKUP(C82,Master!AQ$60:BC$285,11,FALSE))</f>
        <v/>
      </c>
      <c r="Y82" s="633" t="str">
        <f>IF(ISNA(VLOOKUP(C82,Master!AQ$60:BC$285,9,FALSE)),"",VLOOKUP(C82,Master!AQ$60:BC$285,9,FALSE))</f>
        <v/>
      </c>
      <c r="Z82" s="634">
        <f t="shared" si="104"/>
        <v>0</v>
      </c>
      <c r="AA82" s="634">
        <f t="shared" si="105"/>
        <v>0</v>
      </c>
      <c r="AB82" s="634">
        <f t="shared" si="106"/>
        <v>0</v>
      </c>
      <c r="AC82" s="634">
        <f t="shared" si="107"/>
        <v>0</v>
      </c>
      <c r="AD82" s="634">
        <f t="shared" si="108"/>
        <v>0</v>
      </c>
      <c r="AE82" s="634">
        <f t="shared" si="109"/>
        <v>0</v>
      </c>
      <c r="AF82" s="635" t="str">
        <f t="shared" si="110"/>
        <v/>
      </c>
      <c r="AG82" s="635" t="str">
        <f t="shared" si="136"/>
        <v/>
      </c>
      <c r="AH82" s="635" t="str">
        <f t="shared" si="137"/>
        <v/>
      </c>
      <c r="AI82" s="635" t="str">
        <f t="shared" si="138"/>
        <v/>
      </c>
      <c r="AJ82" s="635" t="str">
        <f t="shared" si="139"/>
        <v/>
      </c>
      <c r="AK82" s="633" t="str">
        <f t="shared" si="140"/>
        <v/>
      </c>
      <c r="AL82" s="633">
        <v>0</v>
      </c>
      <c r="AM82" s="634">
        <v>0</v>
      </c>
      <c r="AN82" s="633" t="str">
        <f t="shared" si="141"/>
        <v/>
      </c>
      <c r="AO82" s="634">
        <f t="shared" si="113"/>
        <v>0</v>
      </c>
      <c r="AP82" s="633">
        <f t="shared" si="114"/>
        <v>0</v>
      </c>
      <c r="AQ82" s="633">
        <f t="shared" si="115"/>
        <v>0</v>
      </c>
      <c r="AR82" s="633">
        <f t="shared" si="116"/>
        <v>0</v>
      </c>
      <c r="AS82" s="633">
        <f t="shared" si="150"/>
        <v>0</v>
      </c>
      <c r="AT82" s="635">
        <f t="shared" si="117"/>
        <v>0</v>
      </c>
      <c r="AU82" s="635">
        <f t="shared" si="118"/>
        <v>0</v>
      </c>
      <c r="AV82" s="633"/>
      <c r="AW82" s="633"/>
      <c r="AX82" s="635">
        <f t="shared" si="142"/>
        <v>0</v>
      </c>
      <c r="AY82" s="635">
        <f t="shared" si="119"/>
        <v>0</v>
      </c>
      <c r="AZ82" s="635">
        <f t="shared" si="120"/>
        <v>0</v>
      </c>
      <c r="BA82" s="635">
        <f t="shared" si="121"/>
        <v>0</v>
      </c>
      <c r="BB82" s="635">
        <f t="shared" si="122"/>
        <v>0</v>
      </c>
      <c r="BC82" s="633">
        <f t="shared" si="143"/>
        <v>0</v>
      </c>
      <c r="BD82" s="633">
        <f t="shared" si="123"/>
        <v>0</v>
      </c>
      <c r="BE82" s="634">
        <v>0</v>
      </c>
      <c r="BF82" s="633">
        <f t="shared" si="144"/>
        <v>0</v>
      </c>
      <c r="BG82" s="634">
        <f t="shared" si="124"/>
        <v>0</v>
      </c>
      <c r="BH82" s="633">
        <f t="shared" si="125"/>
        <v>0</v>
      </c>
      <c r="BI82" s="633">
        <f t="shared" si="126"/>
        <v>0</v>
      </c>
      <c r="BJ82" s="633">
        <f t="shared" si="127"/>
        <v>0</v>
      </c>
      <c r="BK82" s="633">
        <f t="shared" si="128"/>
        <v>0</v>
      </c>
      <c r="BL82" s="635">
        <f t="shared" si="145"/>
        <v>0</v>
      </c>
      <c r="BM82" s="635">
        <f t="shared" si="146"/>
        <v>0</v>
      </c>
      <c r="BN82" s="633"/>
      <c r="BO82" s="633"/>
      <c r="BP82" s="635">
        <f t="shared" si="147"/>
        <v>0</v>
      </c>
      <c r="BQ82" s="619">
        <f t="shared" si="129"/>
        <v>0</v>
      </c>
      <c r="BR82" s="619">
        <f t="shared" si="130"/>
        <v>1</v>
      </c>
      <c r="BS82" s="619">
        <f t="shared" si="131"/>
        <v>0</v>
      </c>
      <c r="BT82" s="619">
        <f t="shared" si="132"/>
        <v>0</v>
      </c>
      <c r="BU82" s="619">
        <f t="shared" si="133"/>
        <v>0</v>
      </c>
      <c r="BV82" s="619">
        <f t="shared" si="148"/>
        <v>1</v>
      </c>
      <c r="BW82" s="603">
        <f t="shared" si="111"/>
        <v>0</v>
      </c>
      <c r="BX82" s="636">
        <f t="shared" si="149"/>
        <v>1</v>
      </c>
      <c r="BY82" s="603">
        <f t="shared" si="134"/>
        <v>0</v>
      </c>
      <c r="BZ82" s="603">
        <f t="shared" si="135"/>
        <v>0</v>
      </c>
      <c r="CA82" s="589" t="str">
        <f t="shared" si="112"/>
        <v/>
      </c>
      <c r="CB82" s="1097"/>
      <c r="CC82" s="589"/>
      <c r="CD82" s="589"/>
      <c r="CE82" s="589"/>
      <c r="CF82" s="589"/>
      <c r="CG82" s="589"/>
      <c r="CH82" s="589"/>
      <c r="CI82" s="589"/>
      <c r="CJ82" s="589"/>
      <c r="CK82" s="589"/>
      <c r="CL82" s="589"/>
      <c r="CM82" s="589"/>
      <c r="CN82" s="589"/>
      <c r="CO82" s="589"/>
      <c r="CP82" s="589"/>
      <c r="CQ82" s="589"/>
      <c r="CR82" s="589"/>
      <c r="CS82" s="589"/>
      <c r="CT82" s="589"/>
      <c r="CU82" s="589"/>
      <c r="CV82" s="589"/>
      <c r="CW82" s="589"/>
      <c r="CX82" s="589"/>
      <c r="CY82" s="589"/>
      <c r="DA82" s="589"/>
    </row>
    <row r="83" spans="1:105" s="620" customFormat="1">
      <c r="A83" s="620" t="str">
        <f t="shared" si="102"/>
        <v/>
      </c>
      <c r="B83" s="624">
        <v>2202</v>
      </c>
      <c r="C83" s="624">
        <v>57</v>
      </c>
      <c r="D83" s="644" t="str">
        <f>IF(ISNA(VLOOKUP(C83,Master!AQ$60:BC$285,3,FALSE)),"",VLOOKUP(C83,Master!AQ$60:BC$285,3,FALSE))</f>
        <v/>
      </c>
      <c r="E83" s="625" t="str">
        <f>IF(ISNA(VLOOKUP(C83,Master!AQ$60:BC$285,7,FALSE)),"",VLOOKUP(C83,Master!AQ$60:BC$285,7,FALSE))</f>
        <v/>
      </c>
      <c r="F83" s="626" t="str">
        <f>IF(ISNA(VLOOKUP(C83,Master!AQ$60:BC$285,8,FALSE)),"",VLOOKUP(C83,Master!AQ$60:BC$285,8,FALSE))</f>
        <v/>
      </c>
      <c r="G83" s="627" t="str">
        <f>IF(ISNA(VLOOKUP(C83,Master!AQ$60:BC$285,4,FALSE)),"",VLOOKUP(C83,Master!AQ$60:BC$285,4,FALSE))</f>
        <v/>
      </c>
      <c r="H83" s="628" t="str">
        <f>IF(ISNA(VLOOKUP(C83,Master!AQ$60:BC$285,5,FALSE)),"",VLOOKUP(C83,Master!AQ$60:BC$285,5,FALSE))</f>
        <v/>
      </c>
      <c r="I83" s="629" t="str">
        <f>IF(ISNA(VLOOKUP(C83,Master!AQ$60:BC$285,6,FALSE)),"",VLOOKUP(C83,Master!AQ$60:BC$285,6,FALSE))</f>
        <v/>
      </c>
      <c r="J83" s="624" t="str">
        <f t="shared" si="76"/>
        <v/>
      </c>
      <c r="K83" s="625" t="str">
        <f t="shared" ca="1" si="77"/>
        <v/>
      </c>
      <c r="L83" s="624" t="str">
        <f t="shared" si="78"/>
        <v/>
      </c>
      <c r="M83" s="624" t="str">
        <f t="shared" si="79"/>
        <v/>
      </c>
      <c r="N83" s="624" t="str">
        <f t="shared" si="80"/>
        <v/>
      </c>
      <c r="O83" s="630" t="str">
        <f>IF(ISNA(VLOOKUP(C83,Master!AQ$60:BC$285,12,FALSE)),"",VLOOKUP(C83,Master!AQ$60:BC$285,12,FALSE))</f>
        <v/>
      </c>
      <c r="P83" s="631"/>
      <c r="Q83" s="631"/>
      <c r="R83" s="631"/>
      <c r="S83" s="631">
        <f t="shared" si="55"/>
        <v>0</v>
      </c>
      <c r="T83" s="591">
        <f t="shared" si="151"/>
        <v>1</v>
      </c>
      <c r="U83" s="622" t="str">
        <f>IF(ISNA(VLOOKUP(C83,Master!AQ$60:BC$285,10,FALSE)),"",VLOOKUP(C83,Master!AQ$60:BC$285,10,FALSE))</f>
        <v/>
      </c>
      <c r="V83" s="632"/>
      <c r="W83" s="632"/>
      <c r="X83" s="633" t="str">
        <f>IF(ISNA(VLOOKUP(C83,Master!AQ$60:BC$285,11,FALSE)),"",VLOOKUP(C83,Master!AQ$60:BC$285,11,FALSE))</f>
        <v/>
      </c>
      <c r="Y83" s="633" t="str">
        <f>IF(ISNA(VLOOKUP(C83,Master!AQ$60:BC$285,9,FALSE)),"",VLOOKUP(C83,Master!AQ$60:BC$285,9,FALSE))</f>
        <v/>
      </c>
      <c r="Z83" s="634">
        <f t="shared" si="104"/>
        <v>0</v>
      </c>
      <c r="AA83" s="634">
        <f t="shared" si="105"/>
        <v>0</v>
      </c>
      <c r="AB83" s="634">
        <f t="shared" si="106"/>
        <v>0</v>
      </c>
      <c r="AC83" s="634">
        <f t="shared" si="107"/>
        <v>0</v>
      </c>
      <c r="AD83" s="634">
        <f t="shared" si="108"/>
        <v>0</v>
      </c>
      <c r="AE83" s="634">
        <f t="shared" si="109"/>
        <v>0</v>
      </c>
      <c r="AF83" s="635" t="str">
        <f t="shared" si="110"/>
        <v/>
      </c>
      <c r="AG83" s="635" t="str">
        <f t="shared" si="136"/>
        <v/>
      </c>
      <c r="AH83" s="635" t="str">
        <f t="shared" si="137"/>
        <v/>
      </c>
      <c r="AI83" s="635" t="str">
        <f t="shared" si="138"/>
        <v/>
      </c>
      <c r="AJ83" s="635" t="str">
        <f t="shared" si="139"/>
        <v/>
      </c>
      <c r="AK83" s="633" t="str">
        <f t="shared" si="140"/>
        <v/>
      </c>
      <c r="AL83" s="633">
        <v>0</v>
      </c>
      <c r="AM83" s="634">
        <v>0</v>
      </c>
      <c r="AN83" s="633" t="str">
        <f t="shared" si="141"/>
        <v/>
      </c>
      <c r="AO83" s="634">
        <f t="shared" si="113"/>
        <v>0</v>
      </c>
      <c r="AP83" s="633">
        <f t="shared" si="114"/>
        <v>0</v>
      </c>
      <c r="AQ83" s="633">
        <f t="shared" si="115"/>
        <v>0</v>
      </c>
      <c r="AR83" s="633">
        <f t="shared" si="116"/>
        <v>0</v>
      </c>
      <c r="AS83" s="633">
        <f t="shared" si="150"/>
        <v>0</v>
      </c>
      <c r="AT83" s="635">
        <f t="shared" si="117"/>
        <v>0</v>
      </c>
      <c r="AU83" s="635">
        <f t="shared" si="118"/>
        <v>0</v>
      </c>
      <c r="AV83" s="633"/>
      <c r="AW83" s="633"/>
      <c r="AX83" s="635">
        <f t="shared" si="142"/>
        <v>0</v>
      </c>
      <c r="AY83" s="635">
        <f t="shared" si="119"/>
        <v>0</v>
      </c>
      <c r="AZ83" s="635">
        <f t="shared" si="120"/>
        <v>0</v>
      </c>
      <c r="BA83" s="635">
        <f t="shared" si="121"/>
        <v>0</v>
      </c>
      <c r="BB83" s="635">
        <f t="shared" si="122"/>
        <v>0</v>
      </c>
      <c r="BC83" s="633">
        <f t="shared" si="143"/>
        <v>0</v>
      </c>
      <c r="BD83" s="633">
        <f t="shared" si="123"/>
        <v>0</v>
      </c>
      <c r="BE83" s="634">
        <v>0</v>
      </c>
      <c r="BF83" s="633">
        <f t="shared" si="144"/>
        <v>0</v>
      </c>
      <c r="BG83" s="634">
        <f t="shared" si="124"/>
        <v>0</v>
      </c>
      <c r="BH83" s="633">
        <f t="shared" si="125"/>
        <v>0</v>
      </c>
      <c r="BI83" s="633">
        <f t="shared" si="126"/>
        <v>0</v>
      </c>
      <c r="BJ83" s="633">
        <f t="shared" si="127"/>
        <v>0</v>
      </c>
      <c r="BK83" s="633">
        <f t="shared" si="128"/>
        <v>0</v>
      </c>
      <c r="BL83" s="635">
        <f t="shared" si="145"/>
        <v>0</v>
      </c>
      <c r="BM83" s="635">
        <f t="shared" si="146"/>
        <v>0</v>
      </c>
      <c r="BN83" s="633"/>
      <c r="BO83" s="633"/>
      <c r="BP83" s="635">
        <f t="shared" si="147"/>
        <v>0</v>
      </c>
      <c r="BQ83" s="619">
        <f t="shared" si="129"/>
        <v>0</v>
      </c>
      <c r="BR83" s="619">
        <f t="shared" si="130"/>
        <v>1</v>
      </c>
      <c r="BS83" s="619">
        <f t="shared" si="131"/>
        <v>0</v>
      </c>
      <c r="BT83" s="619">
        <f t="shared" si="132"/>
        <v>0</v>
      </c>
      <c r="BU83" s="619">
        <f t="shared" si="133"/>
        <v>0</v>
      </c>
      <c r="BV83" s="619">
        <f t="shared" si="148"/>
        <v>1</v>
      </c>
      <c r="BW83" s="603">
        <f t="shared" si="111"/>
        <v>0</v>
      </c>
      <c r="BX83" s="636">
        <f t="shared" si="149"/>
        <v>1</v>
      </c>
      <c r="BY83" s="603">
        <f t="shared" si="134"/>
        <v>0</v>
      </c>
      <c r="BZ83" s="603">
        <f t="shared" si="135"/>
        <v>0</v>
      </c>
      <c r="CA83" s="589" t="str">
        <f t="shared" si="112"/>
        <v/>
      </c>
      <c r="CB83" s="1097"/>
      <c r="CC83" s="589"/>
      <c r="CD83" s="589"/>
      <c r="CE83" s="589"/>
      <c r="CF83" s="589"/>
      <c r="CG83" s="589"/>
      <c r="CH83" s="589"/>
      <c r="CI83" s="589"/>
      <c r="CJ83" s="589"/>
      <c r="CK83" s="589"/>
      <c r="CL83" s="589"/>
      <c r="CM83" s="589"/>
      <c r="CN83" s="589"/>
      <c r="CO83" s="589"/>
      <c r="CP83" s="589"/>
      <c r="CQ83" s="589"/>
      <c r="CR83" s="589"/>
      <c r="CS83" s="589"/>
      <c r="CT83" s="589"/>
      <c r="CU83" s="589"/>
      <c r="CV83" s="589"/>
      <c r="CW83" s="589"/>
      <c r="CX83" s="589"/>
      <c r="CY83" s="589"/>
      <c r="DA83" s="589"/>
    </row>
    <row r="84" spans="1:105" s="620" customFormat="1">
      <c r="A84" s="620" t="str">
        <f t="shared" si="102"/>
        <v/>
      </c>
      <c r="B84" s="624">
        <v>2202</v>
      </c>
      <c r="C84" s="624">
        <v>58</v>
      </c>
      <c r="D84" s="644" t="str">
        <f>IF(ISNA(VLOOKUP(C84,Master!AQ$60:BC$285,3,FALSE)),"",VLOOKUP(C84,Master!AQ$60:BC$285,3,FALSE))</f>
        <v/>
      </c>
      <c r="E84" s="625" t="str">
        <f>IF(ISNA(VLOOKUP(C84,Master!AQ$60:BC$285,7,FALSE)),"",VLOOKUP(C84,Master!AQ$60:BC$285,7,FALSE))</f>
        <v/>
      </c>
      <c r="F84" s="626" t="str">
        <f>IF(ISNA(VLOOKUP(C84,Master!AQ$60:BC$285,8,FALSE)),"",VLOOKUP(C84,Master!AQ$60:BC$285,8,FALSE))</f>
        <v/>
      </c>
      <c r="G84" s="627" t="str">
        <f>IF(ISNA(VLOOKUP(C84,Master!AQ$60:BC$285,4,FALSE)),"",VLOOKUP(C84,Master!AQ$60:BC$285,4,FALSE))</f>
        <v/>
      </c>
      <c r="H84" s="628" t="str">
        <f>IF(ISNA(VLOOKUP(C84,Master!AQ$60:BC$285,5,FALSE)),"",VLOOKUP(C84,Master!AQ$60:BC$285,5,FALSE))</f>
        <v/>
      </c>
      <c r="I84" s="629" t="str">
        <f>IF(ISNA(VLOOKUP(C84,Master!AQ$60:BC$285,6,FALSE)),"",VLOOKUP(C84,Master!AQ$60:BC$285,6,FALSE))</f>
        <v/>
      </c>
      <c r="J84" s="624" t="str">
        <f t="shared" si="76"/>
        <v/>
      </c>
      <c r="K84" s="625" t="str">
        <f t="shared" ca="1" si="77"/>
        <v/>
      </c>
      <c r="L84" s="624" t="str">
        <f t="shared" si="78"/>
        <v/>
      </c>
      <c r="M84" s="624" t="str">
        <f t="shared" si="79"/>
        <v/>
      </c>
      <c r="N84" s="624" t="str">
        <f t="shared" si="80"/>
        <v/>
      </c>
      <c r="O84" s="630" t="str">
        <f>IF(ISNA(VLOOKUP(C84,Master!AQ$60:BC$285,12,FALSE)),"",VLOOKUP(C84,Master!AQ$60:BC$285,12,FALSE))</f>
        <v/>
      </c>
      <c r="P84" s="631"/>
      <c r="Q84" s="631"/>
      <c r="R84" s="631"/>
      <c r="S84" s="631">
        <f t="shared" si="55"/>
        <v>0</v>
      </c>
      <c r="T84" s="591">
        <f t="shared" si="151"/>
        <v>1</v>
      </c>
      <c r="U84" s="622" t="str">
        <f>IF(ISNA(VLOOKUP(C84,Master!AQ$60:BC$285,10,FALSE)),"",VLOOKUP(C84,Master!AQ$60:BC$285,10,FALSE))</f>
        <v/>
      </c>
      <c r="V84" s="632"/>
      <c r="W84" s="632"/>
      <c r="X84" s="633" t="str">
        <f>IF(ISNA(VLOOKUP(C84,Master!AQ$60:BC$285,11,FALSE)),"",VLOOKUP(C84,Master!AQ$60:BC$285,11,FALSE))</f>
        <v/>
      </c>
      <c r="Y84" s="633" t="str">
        <f>IF(ISNA(VLOOKUP(C84,Master!AQ$60:BC$285,9,FALSE)),"",VLOOKUP(C84,Master!AQ$60:BC$285,9,FALSE))</f>
        <v/>
      </c>
      <c r="Z84" s="634">
        <f t="shared" si="104"/>
        <v>0</v>
      </c>
      <c r="AA84" s="634">
        <f t="shared" si="105"/>
        <v>0</v>
      </c>
      <c r="AB84" s="634">
        <f t="shared" si="106"/>
        <v>0</v>
      </c>
      <c r="AC84" s="634">
        <f t="shared" si="107"/>
        <v>0</v>
      </c>
      <c r="AD84" s="634">
        <f t="shared" si="108"/>
        <v>0</v>
      </c>
      <c r="AE84" s="634">
        <f t="shared" si="109"/>
        <v>0</v>
      </c>
      <c r="AF84" s="635" t="str">
        <f t="shared" si="110"/>
        <v/>
      </c>
      <c r="AG84" s="635" t="str">
        <f t="shared" si="136"/>
        <v/>
      </c>
      <c r="AH84" s="635" t="str">
        <f t="shared" si="137"/>
        <v/>
      </c>
      <c r="AI84" s="635" t="str">
        <f t="shared" si="138"/>
        <v/>
      </c>
      <c r="AJ84" s="635" t="str">
        <f t="shared" si="139"/>
        <v/>
      </c>
      <c r="AK84" s="633" t="str">
        <f t="shared" si="140"/>
        <v/>
      </c>
      <c r="AL84" s="633">
        <v>0</v>
      </c>
      <c r="AM84" s="634">
        <v>0</v>
      </c>
      <c r="AN84" s="633" t="str">
        <f t="shared" si="141"/>
        <v/>
      </c>
      <c r="AO84" s="634">
        <f t="shared" si="113"/>
        <v>0</v>
      </c>
      <c r="AP84" s="633">
        <f t="shared" si="114"/>
        <v>0</v>
      </c>
      <c r="AQ84" s="633">
        <f t="shared" si="115"/>
        <v>0</v>
      </c>
      <c r="AR84" s="633">
        <f t="shared" si="116"/>
        <v>0</v>
      </c>
      <c r="AS84" s="633">
        <f t="shared" si="150"/>
        <v>0</v>
      </c>
      <c r="AT84" s="635">
        <f t="shared" si="117"/>
        <v>0</v>
      </c>
      <c r="AU84" s="635">
        <f t="shared" si="118"/>
        <v>0</v>
      </c>
      <c r="AV84" s="633"/>
      <c r="AW84" s="633"/>
      <c r="AX84" s="635">
        <f t="shared" si="142"/>
        <v>0</v>
      </c>
      <c r="AY84" s="635">
        <f t="shared" si="119"/>
        <v>0</v>
      </c>
      <c r="AZ84" s="635">
        <f t="shared" si="120"/>
        <v>0</v>
      </c>
      <c r="BA84" s="635">
        <f t="shared" si="121"/>
        <v>0</v>
      </c>
      <c r="BB84" s="635">
        <f t="shared" si="122"/>
        <v>0</v>
      </c>
      <c r="BC84" s="633">
        <f t="shared" si="143"/>
        <v>0</v>
      </c>
      <c r="BD84" s="633">
        <f t="shared" si="123"/>
        <v>0</v>
      </c>
      <c r="BE84" s="634">
        <v>0</v>
      </c>
      <c r="BF84" s="633">
        <f t="shared" si="144"/>
        <v>0</v>
      </c>
      <c r="BG84" s="634">
        <f t="shared" si="124"/>
        <v>0</v>
      </c>
      <c r="BH84" s="633">
        <f t="shared" si="125"/>
        <v>0</v>
      </c>
      <c r="BI84" s="633">
        <f t="shared" si="126"/>
        <v>0</v>
      </c>
      <c r="BJ84" s="633">
        <f t="shared" si="127"/>
        <v>0</v>
      </c>
      <c r="BK84" s="633">
        <f t="shared" si="128"/>
        <v>0</v>
      </c>
      <c r="BL84" s="635">
        <f t="shared" si="145"/>
        <v>0</v>
      </c>
      <c r="BM84" s="635">
        <f t="shared" si="146"/>
        <v>0</v>
      </c>
      <c r="BN84" s="633"/>
      <c r="BO84" s="633"/>
      <c r="BP84" s="635">
        <f t="shared" si="147"/>
        <v>0</v>
      </c>
      <c r="BQ84" s="619">
        <f t="shared" si="129"/>
        <v>0</v>
      </c>
      <c r="BR84" s="619">
        <f t="shared" si="130"/>
        <v>1</v>
      </c>
      <c r="BS84" s="619">
        <f t="shared" si="131"/>
        <v>0</v>
      </c>
      <c r="BT84" s="619">
        <f t="shared" si="132"/>
        <v>0</v>
      </c>
      <c r="BU84" s="619">
        <f t="shared" si="133"/>
        <v>0</v>
      </c>
      <c r="BV84" s="619">
        <f t="shared" si="148"/>
        <v>1</v>
      </c>
      <c r="BW84" s="603">
        <f t="shared" si="111"/>
        <v>0</v>
      </c>
      <c r="BX84" s="636">
        <f t="shared" si="149"/>
        <v>1</v>
      </c>
      <c r="BY84" s="603">
        <f t="shared" si="134"/>
        <v>0</v>
      </c>
      <c r="BZ84" s="603">
        <f t="shared" si="135"/>
        <v>0</v>
      </c>
      <c r="CA84" s="589" t="str">
        <f t="shared" si="112"/>
        <v/>
      </c>
      <c r="CB84" s="1097"/>
      <c r="CC84" s="589"/>
      <c r="CD84" s="589"/>
      <c r="CE84" s="589"/>
      <c r="CF84" s="589"/>
      <c r="CG84" s="589"/>
      <c r="CH84" s="589"/>
      <c r="CI84" s="589"/>
      <c r="CJ84" s="589"/>
      <c r="CK84" s="589"/>
      <c r="CL84" s="589"/>
      <c r="CM84" s="589"/>
      <c r="CN84" s="589"/>
      <c r="CO84" s="589"/>
      <c r="CP84" s="589"/>
      <c r="CQ84" s="589"/>
      <c r="CR84" s="589"/>
      <c r="CS84" s="589"/>
      <c r="CT84" s="589"/>
      <c r="CU84" s="589"/>
      <c r="CV84" s="589"/>
      <c r="CW84" s="589"/>
      <c r="CX84" s="589"/>
      <c r="CY84" s="589"/>
      <c r="DA84" s="589"/>
    </row>
    <row r="85" spans="1:105" s="620" customFormat="1">
      <c r="A85" s="620" t="str">
        <f t="shared" si="102"/>
        <v/>
      </c>
      <c r="B85" s="624">
        <v>2202</v>
      </c>
      <c r="C85" s="624">
        <v>59</v>
      </c>
      <c r="D85" s="644" t="str">
        <f>IF(ISNA(VLOOKUP(C85,Master!AQ$60:BC$285,3,FALSE)),"",VLOOKUP(C85,Master!AQ$60:BC$285,3,FALSE))</f>
        <v/>
      </c>
      <c r="E85" s="625" t="str">
        <f>IF(ISNA(VLOOKUP(C85,Master!AQ$60:BC$285,7,FALSE)),"",VLOOKUP(C85,Master!AQ$60:BC$285,7,FALSE))</f>
        <v/>
      </c>
      <c r="F85" s="626" t="str">
        <f>IF(ISNA(VLOOKUP(C85,Master!AQ$60:BC$285,8,FALSE)),"",VLOOKUP(C85,Master!AQ$60:BC$285,8,FALSE))</f>
        <v/>
      </c>
      <c r="G85" s="627" t="str">
        <f>IF(ISNA(VLOOKUP(C85,Master!AQ$60:BC$285,4,FALSE)),"",VLOOKUP(C85,Master!AQ$60:BC$285,4,FALSE))</f>
        <v/>
      </c>
      <c r="H85" s="628" t="str">
        <f>IF(ISNA(VLOOKUP(C85,Master!AQ$60:BC$285,5,FALSE)),"",VLOOKUP(C85,Master!AQ$60:BC$285,5,FALSE))</f>
        <v/>
      </c>
      <c r="I85" s="629" t="str">
        <f>IF(ISNA(VLOOKUP(C85,Master!AQ$60:BC$285,6,FALSE)),"",VLOOKUP(C85,Master!AQ$60:BC$285,6,FALSE))</f>
        <v/>
      </c>
      <c r="J85" s="624" t="str">
        <f t="shared" si="76"/>
        <v/>
      </c>
      <c r="K85" s="625" t="str">
        <f t="shared" ca="1" si="77"/>
        <v/>
      </c>
      <c r="L85" s="624" t="str">
        <f t="shared" si="78"/>
        <v/>
      </c>
      <c r="M85" s="624" t="str">
        <f t="shared" si="79"/>
        <v/>
      </c>
      <c r="N85" s="624" t="str">
        <f t="shared" si="80"/>
        <v/>
      </c>
      <c r="O85" s="630" t="str">
        <f>IF(ISNA(VLOOKUP(C85,Master!AQ$60:BC$285,12,FALSE)),"",VLOOKUP(C85,Master!AQ$60:BC$285,12,FALSE))</f>
        <v/>
      </c>
      <c r="P85" s="631"/>
      <c r="Q85" s="631"/>
      <c r="R85" s="631"/>
      <c r="S85" s="631">
        <f t="shared" si="55"/>
        <v>0</v>
      </c>
      <c r="T85" s="591">
        <f t="shared" si="151"/>
        <v>1</v>
      </c>
      <c r="U85" s="622" t="str">
        <f>IF(ISNA(VLOOKUP(C85,Master!AQ$60:BC$285,10,FALSE)),"",VLOOKUP(C85,Master!AQ$60:BC$285,10,FALSE))</f>
        <v/>
      </c>
      <c r="V85" s="632"/>
      <c r="W85" s="632"/>
      <c r="X85" s="633" t="str">
        <f>IF(ISNA(VLOOKUP(C85,Master!AQ$60:BC$285,11,FALSE)),"",VLOOKUP(C85,Master!AQ$60:BC$285,11,FALSE))</f>
        <v/>
      </c>
      <c r="Y85" s="633" t="str">
        <f>IF(ISNA(VLOOKUP(C85,Master!AQ$60:BC$285,9,FALSE)),"",VLOOKUP(C85,Master!AQ$60:BC$285,9,FALSE))</f>
        <v/>
      </c>
      <c r="Z85" s="634">
        <f t="shared" si="104"/>
        <v>0</v>
      </c>
      <c r="AA85" s="634">
        <f t="shared" si="105"/>
        <v>0</v>
      </c>
      <c r="AB85" s="634">
        <f t="shared" si="106"/>
        <v>0</v>
      </c>
      <c r="AC85" s="634">
        <f t="shared" si="107"/>
        <v>0</v>
      </c>
      <c r="AD85" s="634">
        <f t="shared" si="108"/>
        <v>0</v>
      </c>
      <c r="AE85" s="634">
        <f t="shared" si="109"/>
        <v>0</v>
      </c>
      <c r="AF85" s="635" t="str">
        <f t="shared" si="110"/>
        <v/>
      </c>
      <c r="AG85" s="635" t="str">
        <f t="shared" si="136"/>
        <v/>
      </c>
      <c r="AH85" s="635" t="str">
        <f t="shared" si="137"/>
        <v/>
      </c>
      <c r="AI85" s="635" t="str">
        <f t="shared" si="138"/>
        <v/>
      </c>
      <c r="AJ85" s="635" t="str">
        <f t="shared" si="139"/>
        <v/>
      </c>
      <c r="AK85" s="633" t="str">
        <f t="shared" si="140"/>
        <v/>
      </c>
      <c r="AL85" s="633">
        <v>0</v>
      </c>
      <c r="AM85" s="634">
        <v>0</v>
      </c>
      <c r="AN85" s="633" t="str">
        <f t="shared" si="141"/>
        <v/>
      </c>
      <c r="AO85" s="634">
        <f t="shared" si="113"/>
        <v>0</v>
      </c>
      <c r="AP85" s="633">
        <f t="shared" si="114"/>
        <v>0</v>
      </c>
      <c r="AQ85" s="633">
        <f t="shared" si="115"/>
        <v>0</v>
      </c>
      <c r="AR85" s="633">
        <f t="shared" si="116"/>
        <v>0</v>
      </c>
      <c r="AS85" s="633">
        <f t="shared" si="150"/>
        <v>0</v>
      </c>
      <c r="AT85" s="635">
        <f t="shared" si="117"/>
        <v>0</v>
      </c>
      <c r="AU85" s="635">
        <f t="shared" si="118"/>
        <v>0</v>
      </c>
      <c r="AV85" s="633"/>
      <c r="AW85" s="633"/>
      <c r="AX85" s="635">
        <f t="shared" si="142"/>
        <v>0</v>
      </c>
      <c r="AY85" s="635">
        <f t="shared" si="119"/>
        <v>0</v>
      </c>
      <c r="AZ85" s="635">
        <f t="shared" si="120"/>
        <v>0</v>
      </c>
      <c r="BA85" s="635">
        <f t="shared" si="121"/>
        <v>0</v>
      </c>
      <c r="BB85" s="635">
        <f t="shared" si="122"/>
        <v>0</v>
      </c>
      <c r="BC85" s="633">
        <f t="shared" si="143"/>
        <v>0</v>
      </c>
      <c r="BD85" s="633">
        <f t="shared" si="123"/>
        <v>0</v>
      </c>
      <c r="BE85" s="634">
        <v>0</v>
      </c>
      <c r="BF85" s="633">
        <f t="shared" si="144"/>
        <v>0</v>
      </c>
      <c r="BG85" s="634">
        <f t="shared" si="124"/>
        <v>0</v>
      </c>
      <c r="BH85" s="633">
        <f t="shared" si="125"/>
        <v>0</v>
      </c>
      <c r="BI85" s="633">
        <f t="shared" si="126"/>
        <v>0</v>
      </c>
      <c r="BJ85" s="633">
        <f t="shared" si="127"/>
        <v>0</v>
      </c>
      <c r="BK85" s="633">
        <f t="shared" si="128"/>
        <v>0</v>
      </c>
      <c r="BL85" s="635">
        <f t="shared" si="145"/>
        <v>0</v>
      </c>
      <c r="BM85" s="635">
        <f t="shared" si="146"/>
        <v>0</v>
      </c>
      <c r="BN85" s="633"/>
      <c r="BO85" s="633"/>
      <c r="BP85" s="635">
        <f t="shared" si="147"/>
        <v>0</v>
      </c>
      <c r="BQ85" s="619">
        <f t="shared" si="129"/>
        <v>0</v>
      </c>
      <c r="BR85" s="619">
        <f t="shared" si="130"/>
        <v>1</v>
      </c>
      <c r="BS85" s="619">
        <f t="shared" si="131"/>
        <v>0</v>
      </c>
      <c r="BT85" s="619">
        <f t="shared" si="132"/>
        <v>0</v>
      </c>
      <c r="BU85" s="619">
        <f t="shared" si="133"/>
        <v>0</v>
      </c>
      <c r="BV85" s="619">
        <f t="shared" si="148"/>
        <v>1</v>
      </c>
      <c r="BW85" s="603">
        <f t="shared" si="111"/>
        <v>0</v>
      </c>
      <c r="BX85" s="636">
        <f t="shared" si="149"/>
        <v>1</v>
      </c>
      <c r="BY85" s="603">
        <f t="shared" si="134"/>
        <v>0</v>
      </c>
      <c r="BZ85" s="603">
        <f t="shared" si="135"/>
        <v>0</v>
      </c>
      <c r="CA85" s="589" t="str">
        <f t="shared" si="112"/>
        <v/>
      </c>
      <c r="CB85" s="1097"/>
      <c r="CC85" s="589"/>
      <c r="CD85" s="589"/>
      <c r="CE85" s="589"/>
      <c r="CF85" s="589"/>
      <c r="CG85" s="589"/>
      <c r="CH85" s="589"/>
      <c r="CI85" s="589"/>
      <c r="CJ85" s="589"/>
      <c r="CK85" s="589"/>
      <c r="CL85" s="589"/>
      <c r="CM85" s="589"/>
      <c r="CN85" s="589"/>
      <c r="CO85" s="589"/>
      <c r="CP85" s="589"/>
      <c r="CQ85" s="589"/>
      <c r="CR85" s="589"/>
      <c r="CS85" s="589"/>
      <c r="CT85" s="589"/>
      <c r="CU85" s="589"/>
      <c r="CV85" s="589"/>
      <c r="CW85" s="589"/>
      <c r="CX85" s="589"/>
      <c r="CY85" s="589"/>
      <c r="DA85" s="589"/>
    </row>
    <row r="86" spans="1:105" s="620" customFormat="1">
      <c r="A86" s="620" t="str">
        <f t="shared" si="102"/>
        <v/>
      </c>
      <c r="B86" s="624">
        <v>2202</v>
      </c>
      <c r="C86" s="624">
        <v>60</v>
      </c>
      <c r="D86" s="644" t="str">
        <f>IF(ISNA(VLOOKUP(C86,Master!AQ$60:BC$285,3,FALSE)),"",VLOOKUP(C86,Master!AQ$60:BC$285,3,FALSE))</f>
        <v/>
      </c>
      <c r="E86" s="625" t="str">
        <f>IF(ISNA(VLOOKUP(C86,Master!AQ$60:BC$285,7,FALSE)),"",VLOOKUP(C86,Master!AQ$60:BC$285,7,FALSE))</f>
        <v/>
      </c>
      <c r="F86" s="626" t="str">
        <f>IF(ISNA(VLOOKUP(C86,Master!AQ$60:BC$285,8,FALSE)),"",VLOOKUP(C86,Master!AQ$60:BC$285,8,FALSE))</f>
        <v/>
      </c>
      <c r="G86" s="627" t="str">
        <f>IF(ISNA(VLOOKUP(C86,Master!AQ$60:BC$285,4,FALSE)),"",VLOOKUP(C86,Master!AQ$60:BC$285,4,FALSE))</f>
        <v/>
      </c>
      <c r="H86" s="628" t="str">
        <f>IF(ISNA(VLOOKUP(C86,Master!AQ$60:BC$285,5,FALSE)),"",VLOOKUP(C86,Master!AQ$60:BC$285,5,FALSE))</f>
        <v/>
      </c>
      <c r="I86" s="629" t="str">
        <f>IF(ISNA(VLOOKUP(C86,Master!AQ$60:BC$285,6,FALSE)),"",VLOOKUP(C86,Master!AQ$60:BC$285,6,FALSE))</f>
        <v/>
      </c>
      <c r="J86" s="624" t="str">
        <f t="shared" si="76"/>
        <v/>
      </c>
      <c r="K86" s="625" t="str">
        <f t="shared" ca="1" si="77"/>
        <v/>
      </c>
      <c r="L86" s="624" t="str">
        <f t="shared" si="78"/>
        <v/>
      </c>
      <c r="M86" s="624" t="str">
        <f t="shared" si="79"/>
        <v/>
      </c>
      <c r="N86" s="624" t="str">
        <f t="shared" si="80"/>
        <v/>
      </c>
      <c r="O86" s="630" t="str">
        <f>IF(ISNA(VLOOKUP(C86,Master!AQ$60:BC$285,12,FALSE)),"",VLOOKUP(C86,Master!AQ$60:BC$285,12,FALSE))</f>
        <v/>
      </c>
      <c r="P86" s="631"/>
      <c r="Q86" s="631"/>
      <c r="R86" s="631"/>
      <c r="S86" s="631">
        <f t="shared" si="55"/>
        <v>0</v>
      </c>
      <c r="T86" s="591">
        <f t="shared" si="151"/>
        <v>1</v>
      </c>
      <c r="U86" s="622" t="str">
        <f>IF(ISNA(VLOOKUP(C86,Master!AQ$60:BC$285,10,FALSE)),"",VLOOKUP(C86,Master!AQ$60:BC$285,10,FALSE))</f>
        <v/>
      </c>
      <c r="V86" s="632"/>
      <c r="W86" s="632"/>
      <c r="X86" s="633" t="str">
        <f>IF(ISNA(VLOOKUP(C86,Master!AQ$60:BC$285,11,FALSE)),"",VLOOKUP(C86,Master!AQ$60:BC$285,11,FALSE))</f>
        <v/>
      </c>
      <c r="Y86" s="633" t="str">
        <f>IF(ISNA(VLOOKUP(C86,Master!AQ$60:BC$285,9,FALSE)),"",VLOOKUP(C86,Master!AQ$60:BC$285,9,FALSE))</f>
        <v/>
      </c>
      <c r="Z86" s="634">
        <f t="shared" si="104"/>
        <v>0</v>
      </c>
      <c r="AA86" s="634">
        <f t="shared" si="105"/>
        <v>0</v>
      </c>
      <c r="AB86" s="634">
        <f t="shared" si="106"/>
        <v>0</v>
      </c>
      <c r="AC86" s="634">
        <f t="shared" si="107"/>
        <v>0</v>
      </c>
      <c r="AD86" s="634">
        <f t="shared" si="108"/>
        <v>0</v>
      </c>
      <c r="AE86" s="634">
        <f t="shared" si="109"/>
        <v>0</v>
      </c>
      <c r="AF86" s="635" t="str">
        <f t="shared" si="110"/>
        <v/>
      </c>
      <c r="AG86" s="635" t="str">
        <f t="shared" si="136"/>
        <v/>
      </c>
      <c r="AH86" s="635" t="str">
        <f t="shared" si="137"/>
        <v/>
      </c>
      <c r="AI86" s="635" t="str">
        <f t="shared" si="138"/>
        <v/>
      </c>
      <c r="AJ86" s="635" t="str">
        <f t="shared" si="139"/>
        <v/>
      </c>
      <c r="AK86" s="633" t="str">
        <f t="shared" si="140"/>
        <v/>
      </c>
      <c r="AL86" s="633">
        <v>0</v>
      </c>
      <c r="AM86" s="634">
        <v>0</v>
      </c>
      <c r="AN86" s="633" t="str">
        <f t="shared" si="141"/>
        <v/>
      </c>
      <c r="AO86" s="634">
        <f t="shared" si="113"/>
        <v>0</v>
      </c>
      <c r="AP86" s="633">
        <f t="shared" si="114"/>
        <v>0</v>
      </c>
      <c r="AQ86" s="633">
        <f t="shared" si="115"/>
        <v>0</v>
      </c>
      <c r="AR86" s="633">
        <f t="shared" si="116"/>
        <v>0</v>
      </c>
      <c r="AS86" s="633">
        <f t="shared" si="150"/>
        <v>0</v>
      </c>
      <c r="AT86" s="635">
        <f t="shared" si="117"/>
        <v>0</v>
      </c>
      <c r="AU86" s="635">
        <f t="shared" si="118"/>
        <v>0</v>
      </c>
      <c r="AV86" s="633"/>
      <c r="AW86" s="633"/>
      <c r="AX86" s="635">
        <f t="shared" si="142"/>
        <v>0</v>
      </c>
      <c r="AY86" s="635">
        <f t="shared" si="119"/>
        <v>0</v>
      </c>
      <c r="AZ86" s="635">
        <f t="shared" si="120"/>
        <v>0</v>
      </c>
      <c r="BA86" s="635">
        <f t="shared" si="121"/>
        <v>0</v>
      </c>
      <c r="BB86" s="635">
        <f t="shared" si="122"/>
        <v>0</v>
      </c>
      <c r="BC86" s="633">
        <f t="shared" si="143"/>
        <v>0</v>
      </c>
      <c r="BD86" s="633">
        <f t="shared" si="123"/>
        <v>0</v>
      </c>
      <c r="BE86" s="634">
        <v>0</v>
      </c>
      <c r="BF86" s="633">
        <f t="shared" si="144"/>
        <v>0</v>
      </c>
      <c r="BG86" s="634">
        <f t="shared" si="124"/>
        <v>0</v>
      </c>
      <c r="BH86" s="633">
        <f t="shared" si="125"/>
        <v>0</v>
      </c>
      <c r="BI86" s="633">
        <f t="shared" si="126"/>
        <v>0</v>
      </c>
      <c r="BJ86" s="633">
        <f t="shared" si="127"/>
        <v>0</v>
      </c>
      <c r="BK86" s="633">
        <f t="shared" si="128"/>
        <v>0</v>
      </c>
      <c r="BL86" s="635">
        <f t="shared" si="145"/>
        <v>0</v>
      </c>
      <c r="BM86" s="635">
        <f t="shared" si="146"/>
        <v>0</v>
      </c>
      <c r="BN86" s="633"/>
      <c r="BO86" s="633"/>
      <c r="BP86" s="635">
        <f t="shared" si="147"/>
        <v>0</v>
      </c>
      <c r="BQ86" s="619">
        <f t="shared" si="129"/>
        <v>0</v>
      </c>
      <c r="BR86" s="619">
        <f t="shared" si="130"/>
        <v>1</v>
      </c>
      <c r="BS86" s="619">
        <f t="shared" si="131"/>
        <v>0</v>
      </c>
      <c r="BT86" s="619">
        <f t="shared" si="132"/>
        <v>0</v>
      </c>
      <c r="BU86" s="619">
        <f t="shared" si="133"/>
        <v>0</v>
      </c>
      <c r="BV86" s="619">
        <f t="shared" si="148"/>
        <v>1</v>
      </c>
      <c r="BW86" s="603">
        <f t="shared" si="111"/>
        <v>0</v>
      </c>
      <c r="BX86" s="636">
        <f t="shared" si="149"/>
        <v>1</v>
      </c>
      <c r="BY86" s="603">
        <f t="shared" si="134"/>
        <v>0</v>
      </c>
      <c r="BZ86" s="603">
        <f t="shared" si="135"/>
        <v>0</v>
      </c>
      <c r="CA86" s="589" t="str">
        <f t="shared" si="112"/>
        <v/>
      </c>
      <c r="CB86" s="1097"/>
      <c r="CC86" s="589"/>
      <c r="CD86" s="589"/>
      <c r="CE86" s="589"/>
      <c r="CF86" s="589"/>
      <c r="CG86" s="589"/>
      <c r="CH86" s="589"/>
      <c r="CI86" s="589"/>
      <c r="CJ86" s="589"/>
      <c r="CK86" s="589"/>
      <c r="CL86" s="589"/>
      <c r="CM86" s="589"/>
      <c r="CN86" s="589"/>
      <c r="CO86" s="589"/>
      <c r="CP86" s="589"/>
      <c r="CQ86" s="589"/>
      <c r="CR86" s="589"/>
      <c r="CS86" s="589"/>
      <c r="CT86" s="589"/>
      <c r="CU86" s="589"/>
      <c r="CV86" s="589"/>
      <c r="CW86" s="589"/>
      <c r="CX86" s="589"/>
      <c r="CY86" s="589"/>
      <c r="DA86" s="589"/>
    </row>
    <row r="87" spans="1:105" s="620" customFormat="1">
      <c r="A87" s="620" t="str">
        <f t="shared" si="102"/>
        <v/>
      </c>
      <c r="B87" s="624">
        <v>2202</v>
      </c>
      <c r="C87" s="624">
        <v>61</v>
      </c>
      <c r="D87" s="644" t="str">
        <f>IF(ISNA(VLOOKUP(C87,Master!AQ$60:BC$285,3,FALSE)),"",VLOOKUP(C87,Master!AQ$60:BC$285,3,FALSE))</f>
        <v/>
      </c>
      <c r="E87" s="625" t="str">
        <f>IF(ISNA(VLOOKUP(C87,Master!AQ$60:BC$285,7,FALSE)),"",VLOOKUP(C87,Master!AQ$60:BC$285,7,FALSE))</f>
        <v/>
      </c>
      <c r="F87" s="626" t="str">
        <f>IF(ISNA(VLOOKUP(C87,Master!AQ$60:BC$285,8,FALSE)),"",VLOOKUP(C87,Master!AQ$60:BC$285,8,FALSE))</f>
        <v/>
      </c>
      <c r="G87" s="627" t="str">
        <f>IF(ISNA(VLOOKUP(C87,Master!AQ$60:BC$285,4,FALSE)),"",VLOOKUP(C87,Master!AQ$60:BC$285,4,FALSE))</f>
        <v/>
      </c>
      <c r="H87" s="628" t="str">
        <f>IF(ISNA(VLOOKUP(C87,Master!AQ$60:BC$285,5,FALSE)),"",VLOOKUP(C87,Master!AQ$60:BC$285,5,FALSE))</f>
        <v/>
      </c>
      <c r="I87" s="629" t="str">
        <f>IF(ISNA(VLOOKUP(C87,Master!AQ$60:BC$285,6,FALSE)),"",VLOOKUP(C87,Master!AQ$60:BC$285,6,FALSE))</f>
        <v/>
      </c>
      <c r="J87" s="624" t="str">
        <f t="shared" si="76"/>
        <v/>
      </c>
      <c r="K87" s="625" t="str">
        <f t="shared" ca="1" si="77"/>
        <v/>
      </c>
      <c r="L87" s="624" t="str">
        <f t="shared" si="78"/>
        <v/>
      </c>
      <c r="M87" s="624" t="str">
        <f t="shared" si="79"/>
        <v/>
      </c>
      <c r="N87" s="624" t="str">
        <f t="shared" si="80"/>
        <v/>
      </c>
      <c r="O87" s="630" t="str">
        <f>IF(ISNA(VLOOKUP(C87,Master!AQ$60:BC$285,12,FALSE)),"",VLOOKUP(C87,Master!AQ$60:BC$285,12,FALSE))</f>
        <v/>
      </c>
      <c r="P87" s="631"/>
      <c r="Q87" s="631"/>
      <c r="R87" s="631"/>
      <c r="S87" s="631">
        <f t="shared" si="55"/>
        <v>0</v>
      </c>
      <c r="T87" s="591">
        <f t="shared" si="151"/>
        <v>1</v>
      </c>
      <c r="U87" s="622" t="str">
        <f>IF(ISNA(VLOOKUP(C87,Master!AQ$60:BC$285,10,FALSE)),"",VLOOKUP(C87,Master!AQ$60:BC$285,10,FALSE))</f>
        <v/>
      </c>
      <c r="V87" s="632"/>
      <c r="W87" s="632"/>
      <c r="X87" s="633" t="str">
        <f>IF(ISNA(VLOOKUP(C87,Master!AQ$60:BC$285,11,FALSE)),"",VLOOKUP(C87,Master!AQ$60:BC$285,11,FALSE))</f>
        <v/>
      </c>
      <c r="Y87" s="633" t="str">
        <f>IF(ISNA(VLOOKUP(C87,Master!AQ$60:BC$285,9,FALSE)),"",VLOOKUP(C87,Master!AQ$60:BC$285,9,FALSE))</f>
        <v/>
      </c>
      <c r="Z87" s="634">
        <f t="shared" si="104"/>
        <v>0</v>
      </c>
      <c r="AA87" s="634">
        <f t="shared" si="105"/>
        <v>0</v>
      </c>
      <c r="AB87" s="634">
        <f t="shared" si="106"/>
        <v>0</v>
      </c>
      <c r="AC87" s="634">
        <f t="shared" si="107"/>
        <v>0</v>
      </c>
      <c r="AD87" s="634">
        <f t="shared" si="108"/>
        <v>0</v>
      </c>
      <c r="AE87" s="634">
        <f t="shared" si="109"/>
        <v>0</v>
      </c>
      <c r="AF87" s="635" t="str">
        <f t="shared" si="110"/>
        <v/>
      </c>
      <c r="AG87" s="635" t="str">
        <f t="shared" si="136"/>
        <v/>
      </c>
      <c r="AH87" s="635" t="str">
        <f t="shared" si="137"/>
        <v/>
      </c>
      <c r="AI87" s="635" t="str">
        <f t="shared" si="138"/>
        <v/>
      </c>
      <c r="AJ87" s="635" t="str">
        <f t="shared" si="139"/>
        <v/>
      </c>
      <c r="AK87" s="633" t="str">
        <f t="shared" si="140"/>
        <v/>
      </c>
      <c r="AL87" s="633">
        <v>0</v>
      </c>
      <c r="AM87" s="634">
        <v>0</v>
      </c>
      <c r="AN87" s="633" t="str">
        <f t="shared" si="141"/>
        <v/>
      </c>
      <c r="AO87" s="634">
        <f t="shared" si="113"/>
        <v>0</v>
      </c>
      <c r="AP87" s="633">
        <f t="shared" si="114"/>
        <v>0</v>
      </c>
      <c r="AQ87" s="633">
        <f t="shared" si="115"/>
        <v>0</v>
      </c>
      <c r="AR87" s="633">
        <f t="shared" si="116"/>
        <v>0</v>
      </c>
      <c r="AS87" s="633">
        <f t="shared" si="150"/>
        <v>0</v>
      </c>
      <c r="AT87" s="635">
        <f t="shared" si="117"/>
        <v>0</v>
      </c>
      <c r="AU87" s="635">
        <f t="shared" si="118"/>
        <v>0</v>
      </c>
      <c r="AV87" s="633"/>
      <c r="AW87" s="633"/>
      <c r="AX87" s="635">
        <f t="shared" si="142"/>
        <v>0</v>
      </c>
      <c r="AY87" s="635">
        <f t="shared" si="119"/>
        <v>0</v>
      </c>
      <c r="AZ87" s="635">
        <f t="shared" si="120"/>
        <v>0</v>
      </c>
      <c r="BA87" s="635">
        <f t="shared" si="121"/>
        <v>0</v>
      </c>
      <c r="BB87" s="635">
        <f t="shared" si="122"/>
        <v>0</v>
      </c>
      <c r="BC87" s="633">
        <f t="shared" si="143"/>
        <v>0</v>
      </c>
      <c r="BD87" s="633">
        <f t="shared" si="123"/>
        <v>0</v>
      </c>
      <c r="BE87" s="634">
        <v>0</v>
      </c>
      <c r="BF87" s="633">
        <f t="shared" si="144"/>
        <v>0</v>
      </c>
      <c r="BG87" s="634">
        <f t="shared" si="124"/>
        <v>0</v>
      </c>
      <c r="BH87" s="633">
        <f t="shared" si="125"/>
        <v>0</v>
      </c>
      <c r="BI87" s="633">
        <f t="shared" si="126"/>
        <v>0</v>
      </c>
      <c r="BJ87" s="633">
        <f t="shared" si="127"/>
        <v>0</v>
      </c>
      <c r="BK87" s="633">
        <f t="shared" si="128"/>
        <v>0</v>
      </c>
      <c r="BL87" s="635">
        <f t="shared" si="145"/>
        <v>0</v>
      </c>
      <c r="BM87" s="635">
        <f t="shared" si="146"/>
        <v>0</v>
      </c>
      <c r="BN87" s="633"/>
      <c r="BO87" s="633"/>
      <c r="BP87" s="635">
        <f t="shared" si="147"/>
        <v>0</v>
      </c>
      <c r="BQ87" s="619">
        <f t="shared" si="129"/>
        <v>0</v>
      </c>
      <c r="BR87" s="619">
        <f t="shared" si="130"/>
        <v>1</v>
      </c>
      <c r="BS87" s="619">
        <f t="shared" si="131"/>
        <v>0</v>
      </c>
      <c r="BT87" s="619">
        <f t="shared" si="132"/>
        <v>0</v>
      </c>
      <c r="BU87" s="619">
        <f t="shared" si="133"/>
        <v>0</v>
      </c>
      <c r="BV87" s="619">
        <f t="shared" si="148"/>
        <v>1</v>
      </c>
      <c r="BW87" s="603">
        <f t="shared" si="111"/>
        <v>0</v>
      </c>
      <c r="BX87" s="636">
        <f t="shared" si="149"/>
        <v>1</v>
      </c>
      <c r="BY87" s="603">
        <f t="shared" si="134"/>
        <v>0</v>
      </c>
      <c r="BZ87" s="603">
        <f t="shared" si="135"/>
        <v>0</v>
      </c>
      <c r="CA87" s="589" t="str">
        <f t="shared" si="112"/>
        <v/>
      </c>
      <c r="CB87" s="1097"/>
      <c r="CC87" s="589"/>
      <c r="CD87" s="589"/>
      <c r="CE87" s="589"/>
      <c r="CF87" s="589"/>
      <c r="CG87" s="589"/>
      <c r="CH87" s="589"/>
      <c r="CI87" s="589"/>
      <c r="CJ87" s="589"/>
      <c r="CK87" s="589"/>
      <c r="CL87" s="589"/>
      <c r="CM87" s="589"/>
      <c r="CN87" s="589"/>
      <c r="CO87" s="589"/>
      <c r="CP87" s="589"/>
      <c r="CQ87" s="589"/>
      <c r="CR87" s="589"/>
      <c r="CS87" s="589"/>
      <c r="CT87" s="589"/>
      <c r="CU87" s="589"/>
      <c r="CV87" s="589"/>
      <c r="CW87" s="589"/>
      <c r="CX87" s="589"/>
      <c r="CY87" s="589"/>
      <c r="DA87" s="589"/>
    </row>
    <row r="88" spans="1:105" s="620" customFormat="1">
      <c r="A88" s="620" t="str">
        <f t="shared" si="102"/>
        <v/>
      </c>
      <c r="B88" s="624">
        <v>2202</v>
      </c>
      <c r="C88" s="624">
        <v>62</v>
      </c>
      <c r="D88" s="644" t="str">
        <f>IF(ISNA(VLOOKUP(C88,Master!AQ$60:BC$285,3,FALSE)),"",VLOOKUP(C88,Master!AQ$60:BC$285,3,FALSE))</f>
        <v/>
      </c>
      <c r="E88" s="625" t="str">
        <f>IF(ISNA(VLOOKUP(C88,Master!AQ$60:BC$285,7,FALSE)),"",VLOOKUP(C88,Master!AQ$60:BC$285,7,FALSE))</f>
        <v/>
      </c>
      <c r="F88" s="626" t="str">
        <f>IF(ISNA(VLOOKUP(C88,Master!AQ$60:BC$285,8,FALSE)),"",VLOOKUP(C88,Master!AQ$60:BC$285,8,FALSE))</f>
        <v/>
      </c>
      <c r="G88" s="627" t="str">
        <f>IF(ISNA(VLOOKUP(C88,Master!AQ$60:BC$285,4,FALSE)),"",VLOOKUP(C88,Master!AQ$60:BC$285,4,FALSE))</f>
        <v/>
      </c>
      <c r="H88" s="628" t="str">
        <f>IF(ISNA(VLOOKUP(C88,Master!AQ$60:BC$285,5,FALSE)),"",VLOOKUP(C88,Master!AQ$60:BC$285,5,FALSE))</f>
        <v/>
      </c>
      <c r="I88" s="629" t="str">
        <f>IF(ISNA(VLOOKUP(C88,Master!AQ$60:BC$285,6,FALSE)),"",VLOOKUP(C88,Master!AQ$60:BC$285,6,FALSE))</f>
        <v/>
      </c>
      <c r="J88" s="624" t="str">
        <f t="shared" si="76"/>
        <v/>
      </c>
      <c r="K88" s="625" t="str">
        <f t="shared" ca="1" si="77"/>
        <v/>
      </c>
      <c r="L88" s="624" t="str">
        <f t="shared" si="78"/>
        <v/>
      </c>
      <c r="M88" s="624" t="str">
        <f t="shared" si="79"/>
        <v/>
      </c>
      <c r="N88" s="624" t="str">
        <f t="shared" si="80"/>
        <v/>
      </c>
      <c r="O88" s="630" t="str">
        <f>IF(ISNA(VLOOKUP(C88,Master!AQ$60:BC$285,12,FALSE)),"",VLOOKUP(C88,Master!AQ$60:BC$285,12,FALSE))</f>
        <v/>
      </c>
      <c r="P88" s="631"/>
      <c r="Q88" s="631"/>
      <c r="R88" s="631"/>
      <c r="S88" s="631">
        <f t="shared" si="55"/>
        <v>0</v>
      </c>
      <c r="T88" s="591">
        <f t="shared" si="151"/>
        <v>1</v>
      </c>
      <c r="U88" s="622" t="str">
        <f>IF(ISNA(VLOOKUP(C88,Master!AQ$60:BC$285,10,FALSE)),"",VLOOKUP(C88,Master!AQ$60:BC$285,10,FALSE))</f>
        <v/>
      </c>
      <c r="V88" s="632"/>
      <c r="W88" s="632"/>
      <c r="X88" s="633" t="str">
        <f>IF(ISNA(VLOOKUP(C88,Master!AQ$60:BC$285,11,FALSE)),"",VLOOKUP(C88,Master!AQ$60:BC$285,11,FALSE))</f>
        <v/>
      </c>
      <c r="Y88" s="633" t="str">
        <f>IF(ISNA(VLOOKUP(C88,Master!AQ$60:BC$285,9,FALSE)),"",VLOOKUP(C88,Master!AQ$60:BC$285,9,FALSE))</f>
        <v/>
      </c>
      <c r="Z88" s="634">
        <f t="shared" si="104"/>
        <v>0</v>
      </c>
      <c r="AA88" s="634">
        <f t="shared" si="105"/>
        <v>0</v>
      </c>
      <c r="AB88" s="634">
        <f t="shared" si="106"/>
        <v>0</v>
      </c>
      <c r="AC88" s="634">
        <f t="shared" si="107"/>
        <v>0</v>
      </c>
      <c r="AD88" s="634">
        <f t="shared" si="108"/>
        <v>0</v>
      </c>
      <c r="AE88" s="634">
        <f t="shared" si="109"/>
        <v>0</v>
      </c>
      <c r="AF88" s="635" t="str">
        <f t="shared" si="110"/>
        <v/>
      </c>
      <c r="AG88" s="635" t="str">
        <f t="shared" si="136"/>
        <v/>
      </c>
      <c r="AH88" s="635" t="str">
        <f t="shared" si="137"/>
        <v/>
      </c>
      <c r="AI88" s="635" t="str">
        <f t="shared" si="138"/>
        <v/>
      </c>
      <c r="AJ88" s="635" t="str">
        <f t="shared" si="139"/>
        <v/>
      </c>
      <c r="AK88" s="633" t="str">
        <f t="shared" si="140"/>
        <v/>
      </c>
      <c r="AL88" s="633">
        <v>0</v>
      </c>
      <c r="AM88" s="634">
        <v>0</v>
      </c>
      <c r="AN88" s="633" t="str">
        <f t="shared" si="141"/>
        <v/>
      </c>
      <c r="AO88" s="634">
        <f t="shared" si="113"/>
        <v>0</v>
      </c>
      <c r="AP88" s="633">
        <f t="shared" si="114"/>
        <v>0</v>
      </c>
      <c r="AQ88" s="633">
        <f t="shared" si="115"/>
        <v>0</v>
      </c>
      <c r="AR88" s="633">
        <f t="shared" si="116"/>
        <v>0</v>
      </c>
      <c r="AS88" s="633">
        <f t="shared" si="150"/>
        <v>0</v>
      </c>
      <c r="AT88" s="635">
        <f t="shared" si="117"/>
        <v>0</v>
      </c>
      <c r="AU88" s="635">
        <f t="shared" si="118"/>
        <v>0</v>
      </c>
      <c r="AV88" s="633"/>
      <c r="AW88" s="633"/>
      <c r="AX88" s="635">
        <f t="shared" si="142"/>
        <v>0</v>
      </c>
      <c r="AY88" s="635">
        <f t="shared" si="119"/>
        <v>0</v>
      </c>
      <c r="AZ88" s="635">
        <f t="shared" si="120"/>
        <v>0</v>
      </c>
      <c r="BA88" s="635">
        <f t="shared" si="121"/>
        <v>0</v>
      </c>
      <c r="BB88" s="635">
        <f t="shared" si="122"/>
        <v>0</v>
      </c>
      <c r="BC88" s="633">
        <f t="shared" si="143"/>
        <v>0</v>
      </c>
      <c r="BD88" s="633">
        <f t="shared" si="123"/>
        <v>0</v>
      </c>
      <c r="BE88" s="634">
        <v>0</v>
      </c>
      <c r="BF88" s="633">
        <f t="shared" si="144"/>
        <v>0</v>
      </c>
      <c r="BG88" s="634">
        <f t="shared" si="124"/>
        <v>0</v>
      </c>
      <c r="BH88" s="633">
        <f t="shared" si="125"/>
        <v>0</v>
      </c>
      <c r="BI88" s="633">
        <f t="shared" si="126"/>
        <v>0</v>
      </c>
      <c r="BJ88" s="633">
        <f t="shared" si="127"/>
        <v>0</v>
      </c>
      <c r="BK88" s="633">
        <f t="shared" si="128"/>
        <v>0</v>
      </c>
      <c r="BL88" s="635">
        <f t="shared" si="145"/>
        <v>0</v>
      </c>
      <c r="BM88" s="635">
        <f t="shared" si="146"/>
        <v>0</v>
      </c>
      <c r="BN88" s="633"/>
      <c r="BO88" s="633"/>
      <c r="BP88" s="635">
        <f t="shared" si="147"/>
        <v>0</v>
      </c>
      <c r="BQ88" s="619">
        <f t="shared" si="129"/>
        <v>0</v>
      </c>
      <c r="BR88" s="619">
        <f t="shared" si="130"/>
        <v>1</v>
      </c>
      <c r="BS88" s="619">
        <f t="shared" si="131"/>
        <v>0</v>
      </c>
      <c r="BT88" s="619">
        <f t="shared" si="132"/>
        <v>0</v>
      </c>
      <c r="BU88" s="619">
        <f t="shared" si="133"/>
        <v>0</v>
      </c>
      <c r="BV88" s="619">
        <f t="shared" si="148"/>
        <v>1</v>
      </c>
      <c r="BW88" s="603">
        <f t="shared" si="111"/>
        <v>0</v>
      </c>
      <c r="BX88" s="636">
        <f t="shared" si="149"/>
        <v>1</v>
      </c>
      <c r="BY88" s="603">
        <f t="shared" si="134"/>
        <v>0</v>
      </c>
      <c r="BZ88" s="603">
        <f t="shared" si="135"/>
        <v>0</v>
      </c>
      <c r="CA88" s="589" t="str">
        <f t="shared" si="112"/>
        <v/>
      </c>
      <c r="CB88" s="1097"/>
      <c r="CC88" s="589"/>
      <c r="CD88" s="589"/>
      <c r="CE88" s="589"/>
      <c r="CF88" s="589"/>
      <c r="CG88" s="589"/>
      <c r="CH88" s="589"/>
      <c r="CI88" s="589"/>
      <c r="CJ88" s="589"/>
      <c r="CK88" s="589"/>
      <c r="CL88" s="589"/>
      <c r="CM88" s="589"/>
      <c r="CN88" s="589"/>
      <c r="CO88" s="589"/>
      <c r="CP88" s="589"/>
      <c r="CQ88" s="589"/>
      <c r="CR88" s="589"/>
      <c r="CS88" s="589"/>
      <c r="CT88" s="589"/>
      <c r="CU88" s="589"/>
      <c r="CV88" s="589"/>
      <c r="CW88" s="589"/>
      <c r="CX88" s="589"/>
      <c r="CY88" s="589"/>
      <c r="DA88" s="589"/>
    </row>
    <row r="89" spans="1:105" s="620" customFormat="1">
      <c r="A89" s="620" t="str">
        <f t="shared" si="102"/>
        <v/>
      </c>
      <c r="B89" s="624">
        <v>2202</v>
      </c>
      <c r="C89" s="624">
        <v>63</v>
      </c>
      <c r="D89" s="644" t="str">
        <f>IF(ISNA(VLOOKUP(C89,Master!AQ$60:BC$285,3,FALSE)),"",VLOOKUP(C89,Master!AQ$60:BC$285,3,FALSE))</f>
        <v/>
      </c>
      <c r="E89" s="625" t="str">
        <f>IF(ISNA(VLOOKUP(C89,Master!AQ$60:BC$285,7,FALSE)),"",VLOOKUP(C89,Master!AQ$60:BC$285,7,FALSE))</f>
        <v/>
      </c>
      <c r="F89" s="626" t="str">
        <f>IF(ISNA(VLOOKUP(C89,Master!AQ$60:BC$285,8,FALSE)),"",VLOOKUP(C89,Master!AQ$60:BC$285,8,FALSE))</f>
        <v/>
      </c>
      <c r="G89" s="627" t="str">
        <f>IF(ISNA(VLOOKUP(C89,Master!AQ$60:BC$285,4,FALSE)),"",VLOOKUP(C89,Master!AQ$60:BC$285,4,FALSE))</f>
        <v/>
      </c>
      <c r="H89" s="628" t="str">
        <f>IF(ISNA(VLOOKUP(C89,Master!AQ$60:BC$285,5,FALSE)),"",VLOOKUP(C89,Master!AQ$60:BC$285,5,FALSE))</f>
        <v/>
      </c>
      <c r="I89" s="629" t="str">
        <f>IF(ISNA(VLOOKUP(C89,Master!AQ$60:BC$285,6,FALSE)),"",VLOOKUP(C89,Master!AQ$60:BC$285,6,FALSE))</f>
        <v/>
      </c>
      <c r="J89" s="624" t="str">
        <f t="shared" si="76"/>
        <v/>
      </c>
      <c r="K89" s="625" t="str">
        <f t="shared" ca="1" si="77"/>
        <v/>
      </c>
      <c r="L89" s="624" t="str">
        <f t="shared" si="78"/>
        <v/>
      </c>
      <c r="M89" s="624" t="str">
        <f t="shared" si="79"/>
        <v/>
      </c>
      <c r="N89" s="624" t="str">
        <f t="shared" si="80"/>
        <v/>
      </c>
      <c r="O89" s="630" t="str">
        <f>IF(ISNA(VLOOKUP(C89,Master!AQ$60:BC$285,12,FALSE)),"",VLOOKUP(C89,Master!AQ$60:BC$285,12,FALSE))</f>
        <v/>
      </c>
      <c r="P89" s="631"/>
      <c r="Q89" s="631"/>
      <c r="R89" s="631"/>
      <c r="S89" s="631">
        <f t="shared" si="55"/>
        <v>0</v>
      </c>
      <c r="T89" s="591">
        <f t="shared" si="151"/>
        <v>1</v>
      </c>
      <c r="U89" s="622" t="str">
        <f>IF(ISNA(VLOOKUP(C89,Master!AQ$60:BC$285,10,FALSE)),"",VLOOKUP(C89,Master!AQ$60:BC$285,10,FALSE))</f>
        <v/>
      </c>
      <c r="V89" s="632"/>
      <c r="W89" s="632"/>
      <c r="X89" s="633" t="str">
        <f>IF(ISNA(VLOOKUP(C89,Master!AQ$60:BC$285,11,FALSE)),"",VLOOKUP(C89,Master!AQ$60:BC$285,11,FALSE))</f>
        <v/>
      </c>
      <c r="Y89" s="633" t="str">
        <f>IF(ISNA(VLOOKUP(C89,Master!AQ$60:BC$285,9,FALSE)),"",VLOOKUP(C89,Master!AQ$60:BC$285,9,FALSE))</f>
        <v/>
      </c>
      <c r="Z89" s="634">
        <f t="shared" si="104"/>
        <v>0</v>
      </c>
      <c r="AA89" s="634">
        <f t="shared" si="105"/>
        <v>0</v>
      </c>
      <c r="AB89" s="634">
        <f t="shared" si="106"/>
        <v>0</v>
      </c>
      <c r="AC89" s="634">
        <f t="shared" si="107"/>
        <v>0</v>
      </c>
      <c r="AD89" s="634">
        <f t="shared" si="108"/>
        <v>0</v>
      </c>
      <c r="AE89" s="634">
        <f t="shared" si="109"/>
        <v>0</v>
      </c>
      <c r="AF89" s="635" t="str">
        <f t="shared" si="110"/>
        <v/>
      </c>
      <c r="AG89" s="635" t="str">
        <f t="shared" si="136"/>
        <v/>
      </c>
      <c r="AH89" s="635" t="str">
        <f t="shared" si="137"/>
        <v/>
      </c>
      <c r="AI89" s="635" t="str">
        <f t="shared" si="138"/>
        <v/>
      </c>
      <c r="AJ89" s="635" t="str">
        <f t="shared" si="139"/>
        <v/>
      </c>
      <c r="AK89" s="633" t="str">
        <f t="shared" si="140"/>
        <v/>
      </c>
      <c r="AL89" s="633">
        <v>0</v>
      </c>
      <c r="AM89" s="634">
        <v>0</v>
      </c>
      <c r="AN89" s="633" t="str">
        <f t="shared" si="141"/>
        <v/>
      </c>
      <c r="AO89" s="634">
        <f t="shared" si="113"/>
        <v>0</v>
      </c>
      <c r="AP89" s="633">
        <f t="shared" si="114"/>
        <v>0</v>
      </c>
      <c r="AQ89" s="633">
        <f t="shared" si="115"/>
        <v>0</v>
      </c>
      <c r="AR89" s="633">
        <f t="shared" si="116"/>
        <v>0</v>
      </c>
      <c r="AS89" s="633">
        <f t="shared" si="150"/>
        <v>0</v>
      </c>
      <c r="AT89" s="635">
        <f t="shared" si="117"/>
        <v>0</v>
      </c>
      <c r="AU89" s="635">
        <f t="shared" si="118"/>
        <v>0</v>
      </c>
      <c r="AV89" s="633"/>
      <c r="AW89" s="633"/>
      <c r="AX89" s="635">
        <f t="shared" si="142"/>
        <v>0</v>
      </c>
      <c r="AY89" s="635">
        <f t="shared" si="119"/>
        <v>0</v>
      </c>
      <c r="AZ89" s="635">
        <f t="shared" si="120"/>
        <v>0</v>
      </c>
      <c r="BA89" s="635">
        <f t="shared" si="121"/>
        <v>0</v>
      </c>
      <c r="BB89" s="635">
        <f t="shared" si="122"/>
        <v>0</v>
      </c>
      <c r="BC89" s="633">
        <f t="shared" si="143"/>
        <v>0</v>
      </c>
      <c r="BD89" s="633">
        <f t="shared" si="123"/>
        <v>0</v>
      </c>
      <c r="BE89" s="634">
        <v>0</v>
      </c>
      <c r="BF89" s="633">
        <f t="shared" si="144"/>
        <v>0</v>
      </c>
      <c r="BG89" s="634">
        <f t="shared" si="124"/>
        <v>0</v>
      </c>
      <c r="BH89" s="633">
        <f t="shared" si="125"/>
        <v>0</v>
      </c>
      <c r="BI89" s="633">
        <f t="shared" si="126"/>
        <v>0</v>
      </c>
      <c r="BJ89" s="633">
        <f t="shared" si="127"/>
        <v>0</v>
      </c>
      <c r="BK89" s="633">
        <f t="shared" si="128"/>
        <v>0</v>
      </c>
      <c r="BL89" s="635">
        <f t="shared" si="145"/>
        <v>0</v>
      </c>
      <c r="BM89" s="635">
        <f t="shared" si="146"/>
        <v>0</v>
      </c>
      <c r="BN89" s="633"/>
      <c r="BO89" s="633"/>
      <c r="BP89" s="635">
        <f t="shared" si="147"/>
        <v>0</v>
      </c>
      <c r="BQ89" s="619">
        <f t="shared" si="129"/>
        <v>0</v>
      </c>
      <c r="BR89" s="619">
        <f t="shared" si="130"/>
        <v>1</v>
      </c>
      <c r="BS89" s="619">
        <f t="shared" si="131"/>
        <v>0</v>
      </c>
      <c r="BT89" s="619">
        <f t="shared" si="132"/>
        <v>0</v>
      </c>
      <c r="BU89" s="619">
        <f t="shared" si="133"/>
        <v>0</v>
      </c>
      <c r="BV89" s="619">
        <f t="shared" si="148"/>
        <v>1</v>
      </c>
      <c r="BW89" s="603">
        <f t="shared" si="111"/>
        <v>0</v>
      </c>
      <c r="BX89" s="636">
        <f t="shared" si="149"/>
        <v>1</v>
      </c>
      <c r="BY89" s="603">
        <f t="shared" si="134"/>
        <v>0</v>
      </c>
      <c r="BZ89" s="603">
        <f t="shared" si="135"/>
        <v>0</v>
      </c>
      <c r="CA89" s="589" t="str">
        <f t="shared" si="112"/>
        <v/>
      </c>
      <c r="CB89" s="1097"/>
      <c r="CC89" s="589"/>
      <c r="CD89" s="589"/>
      <c r="CE89" s="589"/>
      <c r="CF89" s="589"/>
      <c r="CG89" s="589"/>
      <c r="CH89" s="589"/>
      <c r="CI89" s="589"/>
      <c r="CJ89" s="589"/>
      <c r="CK89" s="589"/>
      <c r="CL89" s="589"/>
      <c r="CM89" s="589"/>
      <c r="CN89" s="589"/>
      <c r="CO89" s="589"/>
      <c r="CP89" s="589"/>
      <c r="CQ89" s="589"/>
      <c r="CR89" s="589"/>
      <c r="CS89" s="589"/>
      <c r="CT89" s="589"/>
      <c r="CU89" s="589"/>
      <c r="CV89" s="589"/>
      <c r="CW89" s="589"/>
      <c r="CX89" s="589"/>
      <c r="CY89" s="589"/>
      <c r="DA89" s="589"/>
    </row>
    <row r="90" spans="1:105" s="620" customFormat="1">
      <c r="A90" s="620" t="str">
        <f t="shared" si="102"/>
        <v/>
      </c>
      <c r="B90" s="624">
        <v>2202</v>
      </c>
      <c r="C90" s="624">
        <v>64</v>
      </c>
      <c r="D90" s="644" t="str">
        <f>IF(ISNA(VLOOKUP(C90,Master!AQ$60:BC$285,3,FALSE)),"",VLOOKUP(C90,Master!AQ$60:BC$285,3,FALSE))</f>
        <v/>
      </c>
      <c r="E90" s="625" t="str">
        <f>IF(ISNA(VLOOKUP(C90,Master!AQ$60:BC$285,7,FALSE)),"",VLOOKUP(C90,Master!AQ$60:BC$285,7,FALSE))</f>
        <v/>
      </c>
      <c r="F90" s="626" t="str">
        <f>IF(ISNA(VLOOKUP(C90,Master!AQ$60:BC$285,8,FALSE)),"",VLOOKUP(C90,Master!AQ$60:BC$285,8,FALSE))</f>
        <v/>
      </c>
      <c r="G90" s="627" t="str">
        <f>IF(ISNA(VLOOKUP(C90,Master!AQ$60:BC$285,4,FALSE)),"",VLOOKUP(C90,Master!AQ$60:BC$285,4,FALSE))</f>
        <v/>
      </c>
      <c r="H90" s="628" t="str">
        <f>IF(ISNA(VLOOKUP(C90,Master!AQ$60:BC$285,5,FALSE)),"",VLOOKUP(C90,Master!AQ$60:BC$285,5,FALSE))</f>
        <v/>
      </c>
      <c r="I90" s="629" t="str">
        <f>IF(ISNA(VLOOKUP(C90,Master!AQ$60:BC$285,6,FALSE)),"",VLOOKUP(C90,Master!AQ$60:BC$285,6,FALSE))</f>
        <v/>
      </c>
      <c r="J90" s="624" t="str">
        <f t="shared" si="76"/>
        <v/>
      </c>
      <c r="K90" s="625" t="str">
        <f t="shared" ca="1" si="77"/>
        <v/>
      </c>
      <c r="L90" s="624" t="str">
        <f t="shared" si="78"/>
        <v/>
      </c>
      <c r="M90" s="624" t="str">
        <f t="shared" si="79"/>
        <v/>
      </c>
      <c r="N90" s="624" t="str">
        <f t="shared" si="80"/>
        <v/>
      </c>
      <c r="O90" s="630" t="str">
        <f>IF(ISNA(VLOOKUP(C90,Master!AQ$60:BC$285,12,FALSE)),"",VLOOKUP(C90,Master!AQ$60:BC$285,12,FALSE))</f>
        <v/>
      </c>
      <c r="P90" s="631"/>
      <c r="Q90" s="631"/>
      <c r="R90" s="631"/>
      <c r="S90" s="631">
        <f t="shared" si="55"/>
        <v>0</v>
      </c>
      <c r="T90" s="591">
        <f t="shared" si="151"/>
        <v>1</v>
      </c>
      <c r="U90" s="622" t="str">
        <f>IF(ISNA(VLOOKUP(C90,Master!AQ$60:BC$285,10,FALSE)),"",VLOOKUP(C90,Master!AQ$60:BC$285,10,FALSE))</f>
        <v/>
      </c>
      <c r="V90" s="632"/>
      <c r="W90" s="632"/>
      <c r="X90" s="633" t="str">
        <f>IF(ISNA(VLOOKUP(C90,Master!AQ$60:BC$285,11,FALSE)),"",VLOOKUP(C90,Master!AQ$60:BC$285,11,FALSE))</f>
        <v/>
      </c>
      <c r="Y90" s="633" t="str">
        <f>IF(ISNA(VLOOKUP(C90,Master!AQ$60:BC$285,9,FALSE)),"",VLOOKUP(C90,Master!AQ$60:BC$285,9,FALSE))</f>
        <v/>
      </c>
      <c r="Z90" s="634">
        <f t="shared" si="104"/>
        <v>0</v>
      </c>
      <c r="AA90" s="634">
        <f t="shared" si="105"/>
        <v>0</v>
      </c>
      <c r="AB90" s="634">
        <f t="shared" si="106"/>
        <v>0</v>
      </c>
      <c r="AC90" s="634">
        <f t="shared" si="107"/>
        <v>0</v>
      </c>
      <c r="AD90" s="634">
        <f t="shared" si="108"/>
        <v>0</v>
      </c>
      <c r="AE90" s="634">
        <f t="shared" si="109"/>
        <v>0</v>
      </c>
      <c r="AF90" s="635" t="str">
        <f t="shared" si="110"/>
        <v/>
      </c>
      <c r="AG90" s="635" t="str">
        <f t="shared" si="136"/>
        <v/>
      </c>
      <c r="AH90" s="635" t="str">
        <f t="shared" si="137"/>
        <v/>
      </c>
      <c r="AI90" s="635" t="str">
        <f t="shared" si="138"/>
        <v/>
      </c>
      <c r="AJ90" s="635" t="str">
        <f t="shared" si="139"/>
        <v/>
      </c>
      <c r="AK90" s="633" t="str">
        <f t="shared" si="140"/>
        <v/>
      </c>
      <c r="AL90" s="633">
        <v>0</v>
      </c>
      <c r="AM90" s="634">
        <v>0</v>
      </c>
      <c r="AN90" s="633" t="str">
        <f t="shared" si="141"/>
        <v/>
      </c>
      <c r="AO90" s="634">
        <f t="shared" si="113"/>
        <v>0</v>
      </c>
      <c r="AP90" s="633">
        <f t="shared" si="114"/>
        <v>0</v>
      </c>
      <c r="AQ90" s="633">
        <f t="shared" si="115"/>
        <v>0</v>
      </c>
      <c r="AR90" s="633">
        <f t="shared" si="116"/>
        <v>0</v>
      </c>
      <c r="AS90" s="633">
        <f t="shared" si="150"/>
        <v>0</v>
      </c>
      <c r="AT90" s="635">
        <f t="shared" si="117"/>
        <v>0</v>
      </c>
      <c r="AU90" s="635">
        <f t="shared" si="118"/>
        <v>0</v>
      </c>
      <c r="AV90" s="633"/>
      <c r="AW90" s="633"/>
      <c r="AX90" s="635">
        <f t="shared" si="142"/>
        <v>0</v>
      </c>
      <c r="AY90" s="635">
        <f t="shared" si="119"/>
        <v>0</v>
      </c>
      <c r="AZ90" s="635">
        <f t="shared" si="120"/>
        <v>0</v>
      </c>
      <c r="BA90" s="635">
        <f t="shared" si="121"/>
        <v>0</v>
      </c>
      <c r="BB90" s="635">
        <f t="shared" si="122"/>
        <v>0</v>
      </c>
      <c r="BC90" s="633">
        <f t="shared" si="143"/>
        <v>0</v>
      </c>
      <c r="BD90" s="633">
        <f t="shared" si="123"/>
        <v>0</v>
      </c>
      <c r="BE90" s="634">
        <v>0</v>
      </c>
      <c r="BF90" s="633">
        <f t="shared" si="144"/>
        <v>0</v>
      </c>
      <c r="BG90" s="634">
        <f t="shared" si="124"/>
        <v>0</v>
      </c>
      <c r="BH90" s="633">
        <f t="shared" si="125"/>
        <v>0</v>
      </c>
      <c r="BI90" s="633">
        <f t="shared" si="126"/>
        <v>0</v>
      </c>
      <c r="BJ90" s="633">
        <f t="shared" si="127"/>
        <v>0</v>
      </c>
      <c r="BK90" s="633">
        <f t="shared" si="128"/>
        <v>0</v>
      </c>
      <c r="BL90" s="635">
        <f t="shared" si="145"/>
        <v>0</v>
      </c>
      <c r="BM90" s="635">
        <f t="shared" si="146"/>
        <v>0</v>
      </c>
      <c r="BN90" s="633"/>
      <c r="BO90" s="633"/>
      <c r="BP90" s="635">
        <f t="shared" si="147"/>
        <v>0</v>
      </c>
      <c r="BQ90" s="619">
        <f t="shared" si="129"/>
        <v>0</v>
      </c>
      <c r="BR90" s="619">
        <f t="shared" si="130"/>
        <v>1</v>
      </c>
      <c r="BS90" s="619">
        <f t="shared" si="131"/>
        <v>0</v>
      </c>
      <c r="BT90" s="619">
        <f t="shared" si="132"/>
        <v>0</v>
      </c>
      <c r="BU90" s="619">
        <f t="shared" si="133"/>
        <v>0</v>
      </c>
      <c r="BV90" s="619">
        <f t="shared" si="148"/>
        <v>1</v>
      </c>
      <c r="BW90" s="603">
        <f t="shared" si="111"/>
        <v>0</v>
      </c>
      <c r="BX90" s="636">
        <f t="shared" si="149"/>
        <v>1</v>
      </c>
      <c r="BY90" s="603">
        <f t="shared" si="134"/>
        <v>0</v>
      </c>
      <c r="BZ90" s="603">
        <f t="shared" si="135"/>
        <v>0</v>
      </c>
      <c r="CA90" s="589" t="str">
        <f t="shared" si="112"/>
        <v/>
      </c>
      <c r="CB90" s="1097"/>
      <c r="CC90" s="589"/>
      <c r="CD90" s="589"/>
      <c r="CE90" s="589"/>
      <c r="CF90" s="589"/>
      <c r="CG90" s="589"/>
      <c r="CH90" s="589"/>
      <c r="CI90" s="589"/>
      <c r="CJ90" s="589"/>
      <c r="CK90" s="589"/>
      <c r="CL90" s="589"/>
      <c r="CM90" s="589"/>
      <c r="CN90" s="589"/>
      <c r="CO90" s="589"/>
      <c r="CP90" s="589"/>
      <c r="CQ90" s="589"/>
      <c r="CR90" s="589"/>
      <c r="CS90" s="589"/>
      <c r="CT90" s="589"/>
      <c r="CU90" s="589"/>
      <c r="CV90" s="589"/>
      <c r="CW90" s="589"/>
      <c r="CX90" s="589"/>
      <c r="CY90" s="589"/>
      <c r="DA90" s="589"/>
    </row>
    <row r="91" spans="1:105" s="620" customFormat="1">
      <c r="A91" s="620" t="str">
        <f t="shared" si="102"/>
        <v/>
      </c>
      <c r="B91" s="624">
        <v>2202</v>
      </c>
      <c r="C91" s="624">
        <v>65</v>
      </c>
      <c r="D91" s="644" t="str">
        <f>IF(ISNA(VLOOKUP(C91,Master!AQ$60:BC$285,3,FALSE)),"",VLOOKUP(C91,Master!AQ$60:BC$285,3,FALSE))</f>
        <v/>
      </c>
      <c r="E91" s="625" t="str">
        <f>IF(ISNA(VLOOKUP(C91,Master!AQ$60:BC$285,7,FALSE)),"",VLOOKUP(C91,Master!AQ$60:BC$285,7,FALSE))</f>
        <v/>
      </c>
      <c r="F91" s="626" t="str">
        <f>IF(ISNA(VLOOKUP(C91,Master!AQ$60:BC$285,8,FALSE)),"",VLOOKUP(C91,Master!AQ$60:BC$285,8,FALSE))</f>
        <v/>
      </c>
      <c r="G91" s="627" t="str">
        <f>IF(ISNA(VLOOKUP(C91,Master!AQ$60:BC$285,4,FALSE)),"",VLOOKUP(C91,Master!AQ$60:BC$285,4,FALSE))</f>
        <v/>
      </c>
      <c r="H91" s="628" t="str">
        <f>IF(ISNA(VLOOKUP(C91,Master!AQ$60:BC$285,5,FALSE)),"",VLOOKUP(C91,Master!AQ$60:BC$285,5,FALSE))</f>
        <v/>
      </c>
      <c r="I91" s="629" t="str">
        <f>IF(ISNA(VLOOKUP(C91,Master!AQ$60:BC$285,6,FALSE)),"",VLOOKUP(C91,Master!AQ$60:BC$285,6,FALSE))</f>
        <v/>
      </c>
      <c r="J91" s="624" t="str">
        <f t="shared" si="76"/>
        <v/>
      </c>
      <c r="K91" s="625" t="str">
        <f t="shared" ca="1" si="77"/>
        <v/>
      </c>
      <c r="L91" s="624" t="str">
        <f t="shared" si="78"/>
        <v/>
      </c>
      <c r="M91" s="624" t="str">
        <f t="shared" si="79"/>
        <v/>
      </c>
      <c r="N91" s="624" t="str">
        <f t="shared" si="80"/>
        <v/>
      </c>
      <c r="O91" s="630" t="str">
        <f>IF(ISNA(VLOOKUP(C91,Master!AQ$60:BC$285,12,FALSE)),"",VLOOKUP(C91,Master!AQ$60:BC$285,12,FALSE))</f>
        <v/>
      </c>
      <c r="P91" s="631"/>
      <c r="Q91" s="631"/>
      <c r="R91" s="631"/>
      <c r="S91" s="631">
        <f t="shared" ref="S91:S154" si="152">IF(H91="l-10",6774,IF(H91="l-11",6774,IF(H91="l-12",6774,0)))</f>
        <v>0</v>
      </c>
      <c r="T91" s="591">
        <f t="shared" si="151"/>
        <v>1</v>
      </c>
      <c r="U91" s="622" t="str">
        <f>IF(ISNA(VLOOKUP(C91,Master!AQ$60:BC$285,10,FALSE)),"",VLOOKUP(C91,Master!AQ$60:BC$285,10,FALSE))</f>
        <v/>
      </c>
      <c r="V91" s="632"/>
      <c r="W91" s="632"/>
      <c r="X91" s="633" t="str">
        <f>IF(ISNA(VLOOKUP(C91,Master!AQ$60:BC$285,11,FALSE)),"",VLOOKUP(C91,Master!AQ$60:BC$285,11,FALSE))</f>
        <v/>
      </c>
      <c r="Y91" s="633" t="str">
        <f>IF(ISNA(VLOOKUP(C91,Master!AQ$60:BC$285,9,FALSE)),"",VLOOKUP(C91,Master!AQ$60:BC$285,9,FALSE))</f>
        <v/>
      </c>
      <c r="Z91" s="634">
        <f t="shared" si="104"/>
        <v>0</v>
      </c>
      <c r="AA91" s="634">
        <f t="shared" si="105"/>
        <v>0</v>
      </c>
      <c r="AB91" s="634">
        <f t="shared" si="106"/>
        <v>0</v>
      </c>
      <c r="AC91" s="634">
        <f t="shared" si="107"/>
        <v>0</v>
      </c>
      <c r="AD91" s="634">
        <f t="shared" si="108"/>
        <v>0</v>
      </c>
      <c r="AE91" s="634">
        <f t="shared" si="109"/>
        <v>0</v>
      </c>
      <c r="AF91" s="635" t="str">
        <f t="shared" si="110"/>
        <v/>
      </c>
      <c r="AG91" s="635" t="str">
        <f t="shared" si="136"/>
        <v/>
      </c>
      <c r="AH91" s="635" t="str">
        <f t="shared" si="137"/>
        <v/>
      </c>
      <c r="AI91" s="635" t="str">
        <f t="shared" si="138"/>
        <v/>
      </c>
      <c r="AJ91" s="635" t="str">
        <f t="shared" si="139"/>
        <v/>
      </c>
      <c r="AK91" s="633" t="str">
        <f t="shared" si="140"/>
        <v/>
      </c>
      <c r="AL91" s="633">
        <v>0</v>
      </c>
      <c r="AM91" s="634">
        <v>0</v>
      </c>
      <c r="AN91" s="633" t="str">
        <f t="shared" si="141"/>
        <v/>
      </c>
      <c r="AO91" s="634">
        <f t="shared" si="113"/>
        <v>0</v>
      </c>
      <c r="AP91" s="633">
        <f t="shared" si="114"/>
        <v>0</v>
      </c>
      <c r="AQ91" s="633">
        <f t="shared" si="115"/>
        <v>0</v>
      </c>
      <c r="AR91" s="633">
        <f t="shared" si="116"/>
        <v>0</v>
      </c>
      <c r="AS91" s="633">
        <f t="shared" si="150"/>
        <v>0</v>
      </c>
      <c r="AT91" s="635">
        <f t="shared" si="117"/>
        <v>0</v>
      </c>
      <c r="AU91" s="635">
        <f t="shared" si="118"/>
        <v>0</v>
      </c>
      <c r="AV91" s="633"/>
      <c r="AW91" s="633"/>
      <c r="AX91" s="635">
        <f t="shared" si="142"/>
        <v>0</v>
      </c>
      <c r="AY91" s="635">
        <f t="shared" si="119"/>
        <v>0</v>
      </c>
      <c r="AZ91" s="635">
        <f t="shared" si="120"/>
        <v>0</v>
      </c>
      <c r="BA91" s="635">
        <f t="shared" si="121"/>
        <v>0</v>
      </c>
      <c r="BB91" s="635">
        <f t="shared" si="122"/>
        <v>0</v>
      </c>
      <c r="BC91" s="633">
        <f t="shared" si="143"/>
        <v>0</v>
      </c>
      <c r="BD91" s="633">
        <f t="shared" si="123"/>
        <v>0</v>
      </c>
      <c r="BE91" s="634">
        <v>0</v>
      </c>
      <c r="BF91" s="633">
        <f t="shared" si="144"/>
        <v>0</v>
      </c>
      <c r="BG91" s="634">
        <f t="shared" si="124"/>
        <v>0</v>
      </c>
      <c r="BH91" s="633">
        <f t="shared" si="125"/>
        <v>0</v>
      </c>
      <c r="BI91" s="633">
        <f t="shared" si="126"/>
        <v>0</v>
      </c>
      <c r="BJ91" s="633">
        <f t="shared" si="127"/>
        <v>0</v>
      </c>
      <c r="BK91" s="633">
        <f t="shared" si="128"/>
        <v>0</v>
      </c>
      <c r="BL91" s="635">
        <f t="shared" si="145"/>
        <v>0</v>
      </c>
      <c r="BM91" s="635">
        <f t="shared" si="146"/>
        <v>0</v>
      </c>
      <c r="BN91" s="633"/>
      <c r="BO91" s="633"/>
      <c r="BP91" s="635">
        <f t="shared" si="147"/>
        <v>0</v>
      </c>
      <c r="BQ91" s="619">
        <f t="shared" si="129"/>
        <v>0</v>
      </c>
      <c r="BR91" s="619">
        <f t="shared" si="130"/>
        <v>1</v>
      </c>
      <c r="BS91" s="619">
        <f t="shared" si="131"/>
        <v>0</v>
      </c>
      <c r="BT91" s="619">
        <f t="shared" si="132"/>
        <v>0</v>
      </c>
      <c r="BU91" s="619">
        <f t="shared" si="133"/>
        <v>0</v>
      </c>
      <c r="BV91" s="619">
        <f t="shared" si="148"/>
        <v>1</v>
      </c>
      <c r="BW91" s="603">
        <f t="shared" ref="BW91:BW122" si="153">IF((ROUND((SUMPRODUCT(MID(0&amp;E91,LARGE(INDEX(ISNUMBER(--MID(E91,ROW($1:$25),1))* ROW($1:$25),0),ROW($1:$25))+1,1)*10^ROW($1:$25)/10)),-8)/100000000)&gt;=2004,1,0)</f>
        <v>0</v>
      </c>
      <c r="BX91" s="636">
        <f t="shared" si="149"/>
        <v>1</v>
      </c>
      <c r="BY91" s="603">
        <f t="shared" si="134"/>
        <v>0</v>
      </c>
      <c r="BZ91" s="603">
        <f t="shared" si="135"/>
        <v>0</v>
      </c>
      <c r="CA91" s="589" t="str">
        <f t="shared" ref="CA91:CA122" si="154">IF(AND(E91=""),"",IF(AND(E91&lt;=0),"",IF((ROUND((SUMPRODUCT(MID(0&amp;E91,LARGE(INDEX(ISNUMBER(--MID(E91,ROW($1:$70),1))* ROW($1:$70),0),ROW($1:$70))+1,1)*10^ROW($1:$70)/10)),-8)/100000000)&lt;2004,1,0)))</f>
        <v/>
      </c>
      <c r="CB91" s="1097"/>
      <c r="CC91" s="589"/>
      <c r="CD91" s="589"/>
      <c r="CE91" s="589"/>
      <c r="CF91" s="589"/>
      <c r="CG91" s="589"/>
      <c r="CH91" s="589"/>
      <c r="CI91" s="589"/>
      <c r="CJ91" s="589"/>
      <c r="CK91" s="589"/>
      <c r="CL91" s="589"/>
      <c r="CM91" s="589"/>
      <c r="CN91" s="589"/>
      <c r="CO91" s="589"/>
      <c r="CP91" s="589"/>
      <c r="CQ91" s="589"/>
      <c r="CR91" s="589"/>
      <c r="CS91" s="589"/>
      <c r="CT91" s="589"/>
      <c r="CU91" s="589"/>
      <c r="CV91" s="589"/>
      <c r="CW91" s="589"/>
      <c r="CX91" s="589"/>
      <c r="CY91" s="589"/>
      <c r="DA91" s="589"/>
    </row>
    <row r="92" spans="1:105" s="620" customFormat="1">
      <c r="A92" s="620" t="str">
        <f t="shared" si="102"/>
        <v/>
      </c>
      <c r="B92" s="624">
        <v>2202</v>
      </c>
      <c r="C92" s="624">
        <v>66</v>
      </c>
      <c r="D92" s="644" t="str">
        <f>IF(ISNA(VLOOKUP(C92,Master!AQ$60:BC$285,3,FALSE)),"",VLOOKUP(C92,Master!AQ$60:BC$285,3,FALSE))</f>
        <v/>
      </c>
      <c r="E92" s="625" t="str">
        <f>IF(ISNA(VLOOKUP(C92,Master!AQ$60:BC$285,7,FALSE)),"",VLOOKUP(C92,Master!AQ$60:BC$285,7,FALSE))</f>
        <v/>
      </c>
      <c r="F92" s="626" t="str">
        <f>IF(ISNA(VLOOKUP(C92,Master!AQ$60:BC$285,8,FALSE)),"",VLOOKUP(C92,Master!AQ$60:BC$285,8,FALSE))</f>
        <v/>
      </c>
      <c r="G92" s="627" t="str">
        <f>IF(ISNA(VLOOKUP(C92,Master!AQ$60:BC$285,4,FALSE)),"",VLOOKUP(C92,Master!AQ$60:BC$285,4,FALSE))</f>
        <v/>
      </c>
      <c r="H92" s="628" t="str">
        <f>IF(ISNA(VLOOKUP(C92,Master!AQ$60:BC$285,5,FALSE)),"",VLOOKUP(C92,Master!AQ$60:BC$285,5,FALSE))</f>
        <v/>
      </c>
      <c r="I92" s="629" t="str">
        <f>IF(ISNA(VLOOKUP(C92,Master!AQ$60:BC$285,6,FALSE)),"",VLOOKUP(C92,Master!AQ$60:BC$285,6,FALSE))</f>
        <v/>
      </c>
      <c r="J92" s="624" t="str">
        <f t="shared" ref="J92:J155" si="155">IF(AND(I92=""),"",I92*12)</f>
        <v/>
      </c>
      <c r="K92" s="625" t="str">
        <f t="shared" ref="K92:K155" ca="1" si="156">IF(AND(I92=""),"",IF(I92&lt;=0,"",(CONCATENATE("01.07.",(YEAR(TODAY())+1)))))</f>
        <v/>
      </c>
      <c r="L92" s="624" t="str">
        <f t="shared" ref="L92:L155" si="157">IF(AND(I92=""),"",ROUND(ROUND(I92*3%,0),-2)*IF(H92="FIX PAY",0,1)*8)</f>
        <v/>
      </c>
      <c r="M92" s="624" t="str">
        <f t="shared" ref="M92:M155" si="158">IF(AND(I92=""),"",J92+L92)</f>
        <v/>
      </c>
      <c r="N92" s="624" t="str">
        <f t="shared" ref="N92:N155" si="159">IF(AND(I92=""),"",IF(O92="FIX PAY",M92,((IF(O92="FIX PAY",0,AF92*4+I92*8)))))</f>
        <v/>
      </c>
      <c r="O92" s="630" t="str">
        <f>IF(ISNA(VLOOKUP(C92,Master!AQ$60:BC$285,12,FALSE)),"",VLOOKUP(C92,Master!AQ$60:BC$285,12,FALSE))</f>
        <v/>
      </c>
      <c r="P92" s="631"/>
      <c r="Q92" s="631"/>
      <c r="R92" s="631"/>
      <c r="S92" s="631">
        <f t="shared" si="152"/>
        <v>0</v>
      </c>
      <c r="T92" s="591">
        <f t="shared" si="151"/>
        <v>1</v>
      </c>
      <c r="U92" s="622" t="str">
        <f>IF(ISNA(VLOOKUP(C92,Master!AQ$60:BC$285,10,FALSE)),"",VLOOKUP(C92,Master!AQ$60:BC$285,10,FALSE))</f>
        <v/>
      </c>
      <c r="V92" s="632"/>
      <c r="W92" s="632"/>
      <c r="X92" s="633" t="str">
        <f>IF(ISNA(VLOOKUP(C92,Master!AQ$60:BC$285,11,FALSE)),"",VLOOKUP(C92,Master!AQ$60:BC$285,11,FALSE))</f>
        <v/>
      </c>
      <c r="Y92" s="633" t="str">
        <f>IF(ISNA(VLOOKUP(C92,Master!AQ$60:BC$285,9,FALSE)),"",VLOOKUP(C92,Master!AQ$60:BC$285,9,FALSE))</f>
        <v/>
      </c>
      <c r="Z92" s="634">
        <f t="shared" si="104"/>
        <v>0</v>
      </c>
      <c r="AA92" s="634">
        <f t="shared" si="105"/>
        <v>0</v>
      </c>
      <c r="AB92" s="634">
        <f t="shared" si="106"/>
        <v>0</v>
      </c>
      <c r="AC92" s="634">
        <f t="shared" si="107"/>
        <v>0</v>
      </c>
      <c r="AD92" s="634">
        <f t="shared" si="108"/>
        <v>0</v>
      </c>
      <c r="AE92" s="634">
        <f t="shared" si="109"/>
        <v>0</v>
      </c>
      <c r="AF92" s="635" t="str">
        <f t="shared" si="110"/>
        <v/>
      </c>
      <c r="AG92" s="635" t="str">
        <f t="shared" si="136"/>
        <v/>
      </c>
      <c r="AH92" s="635" t="str">
        <f t="shared" si="137"/>
        <v/>
      </c>
      <c r="AI92" s="635" t="str">
        <f t="shared" si="138"/>
        <v/>
      </c>
      <c r="AJ92" s="635" t="str">
        <f t="shared" si="139"/>
        <v/>
      </c>
      <c r="AK92" s="633" t="str">
        <f t="shared" si="140"/>
        <v/>
      </c>
      <c r="AL92" s="633">
        <v>0</v>
      </c>
      <c r="AM92" s="634">
        <v>0</v>
      </c>
      <c r="AN92" s="633" t="str">
        <f t="shared" si="141"/>
        <v/>
      </c>
      <c r="AO92" s="634">
        <f t="shared" si="113"/>
        <v>0</v>
      </c>
      <c r="AP92" s="633">
        <f t="shared" si="114"/>
        <v>0</v>
      </c>
      <c r="AQ92" s="633">
        <f t="shared" si="115"/>
        <v>0</v>
      </c>
      <c r="AR92" s="633">
        <f t="shared" si="116"/>
        <v>0</v>
      </c>
      <c r="AS92" s="633">
        <f t="shared" si="150"/>
        <v>0</v>
      </c>
      <c r="AT92" s="635">
        <f t="shared" si="117"/>
        <v>0</v>
      </c>
      <c r="AU92" s="635">
        <f t="shared" si="118"/>
        <v>0</v>
      </c>
      <c r="AV92" s="633"/>
      <c r="AW92" s="633"/>
      <c r="AX92" s="635">
        <f t="shared" si="142"/>
        <v>0</v>
      </c>
      <c r="AY92" s="635">
        <f t="shared" si="119"/>
        <v>0</v>
      </c>
      <c r="AZ92" s="635">
        <f t="shared" si="120"/>
        <v>0</v>
      </c>
      <c r="BA92" s="635">
        <f t="shared" si="121"/>
        <v>0</v>
      </c>
      <c r="BB92" s="635">
        <f t="shared" si="122"/>
        <v>0</v>
      </c>
      <c r="BC92" s="633">
        <f t="shared" si="143"/>
        <v>0</v>
      </c>
      <c r="BD92" s="633">
        <f t="shared" si="123"/>
        <v>0</v>
      </c>
      <c r="BE92" s="634">
        <v>0</v>
      </c>
      <c r="BF92" s="633">
        <f t="shared" si="144"/>
        <v>0</v>
      </c>
      <c r="BG92" s="634">
        <f t="shared" si="124"/>
        <v>0</v>
      </c>
      <c r="BH92" s="633">
        <f t="shared" si="125"/>
        <v>0</v>
      </c>
      <c r="BI92" s="633">
        <f t="shared" si="126"/>
        <v>0</v>
      </c>
      <c r="BJ92" s="633">
        <f t="shared" si="127"/>
        <v>0</v>
      </c>
      <c r="BK92" s="633">
        <f t="shared" si="128"/>
        <v>0</v>
      </c>
      <c r="BL92" s="635">
        <f t="shared" si="145"/>
        <v>0</v>
      </c>
      <c r="BM92" s="635">
        <f t="shared" si="146"/>
        <v>0</v>
      </c>
      <c r="BN92" s="633"/>
      <c r="BO92" s="633"/>
      <c r="BP92" s="635">
        <f t="shared" si="147"/>
        <v>0</v>
      </c>
      <c r="BQ92" s="619">
        <f t="shared" si="129"/>
        <v>0</v>
      </c>
      <c r="BR92" s="619">
        <f t="shared" si="130"/>
        <v>1</v>
      </c>
      <c r="BS92" s="619">
        <f t="shared" si="131"/>
        <v>0</v>
      </c>
      <c r="BT92" s="619">
        <f t="shared" si="132"/>
        <v>0</v>
      </c>
      <c r="BU92" s="619">
        <f t="shared" si="133"/>
        <v>0</v>
      </c>
      <c r="BV92" s="619">
        <f t="shared" si="148"/>
        <v>1</v>
      </c>
      <c r="BW92" s="603">
        <f t="shared" si="153"/>
        <v>0</v>
      </c>
      <c r="BX92" s="636">
        <f t="shared" si="149"/>
        <v>1</v>
      </c>
      <c r="BY92" s="603">
        <f t="shared" si="134"/>
        <v>0</v>
      </c>
      <c r="BZ92" s="603">
        <f t="shared" si="135"/>
        <v>0</v>
      </c>
      <c r="CA92" s="589" t="str">
        <f t="shared" si="154"/>
        <v/>
      </c>
      <c r="CB92" s="1097"/>
      <c r="CC92" s="589"/>
      <c r="CD92" s="589"/>
      <c r="CE92" s="589"/>
      <c r="CF92" s="589"/>
      <c r="CG92" s="589"/>
      <c r="CH92" s="589"/>
      <c r="CI92" s="589"/>
      <c r="CJ92" s="589"/>
      <c r="CK92" s="589"/>
      <c r="CL92" s="589"/>
      <c r="CM92" s="589"/>
      <c r="CN92" s="589"/>
      <c r="CO92" s="589"/>
      <c r="CP92" s="589"/>
      <c r="CQ92" s="589"/>
      <c r="CR92" s="589"/>
      <c r="CS92" s="589"/>
      <c r="CT92" s="589"/>
      <c r="CU92" s="589"/>
      <c r="CV92" s="589"/>
      <c r="CW92" s="589"/>
      <c r="CX92" s="589"/>
      <c r="CY92" s="589"/>
      <c r="DA92" s="589"/>
    </row>
    <row r="93" spans="1:105" s="620" customFormat="1">
      <c r="A93" s="620" t="str">
        <f t="shared" ref="A93:A156" si="160">IF(I93="","",IF(I93&gt;0,A92+1,""))</f>
        <v/>
      </c>
      <c r="B93" s="624">
        <v>2202</v>
      </c>
      <c r="C93" s="624">
        <v>67</v>
      </c>
      <c r="D93" s="644" t="str">
        <f>IF(ISNA(VLOOKUP(C93,Master!AQ$60:BC$285,3,FALSE)),"",VLOOKUP(C93,Master!AQ$60:BC$285,3,FALSE))</f>
        <v/>
      </c>
      <c r="E93" s="625" t="str">
        <f>IF(ISNA(VLOOKUP(C93,Master!AQ$60:BC$285,7,FALSE)),"",VLOOKUP(C93,Master!AQ$60:BC$285,7,FALSE))</f>
        <v/>
      </c>
      <c r="F93" s="626" t="str">
        <f>IF(ISNA(VLOOKUP(C93,Master!AQ$60:BC$285,8,FALSE)),"",VLOOKUP(C93,Master!AQ$60:BC$285,8,FALSE))</f>
        <v/>
      </c>
      <c r="G93" s="627" t="str">
        <f>IF(ISNA(VLOOKUP(C93,Master!AQ$60:BC$285,4,FALSE)),"",VLOOKUP(C93,Master!AQ$60:BC$285,4,FALSE))</f>
        <v/>
      </c>
      <c r="H93" s="628" t="str">
        <f>IF(ISNA(VLOOKUP(C93,Master!AQ$60:BC$285,5,FALSE)),"",VLOOKUP(C93,Master!AQ$60:BC$285,5,FALSE))</f>
        <v/>
      </c>
      <c r="I93" s="629" t="str">
        <f>IF(ISNA(VLOOKUP(C93,Master!AQ$60:BC$285,6,FALSE)),"",VLOOKUP(C93,Master!AQ$60:BC$285,6,FALSE))</f>
        <v/>
      </c>
      <c r="J93" s="624" t="str">
        <f t="shared" si="155"/>
        <v/>
      </c>
      <c r="K93" s="625" t="str">
        <f t="shared" ca="1" si="156"/>
        <v/>
      </c>
      <c r="L93" s="624" t="str">
        <f t="shared" si="157"/>
        <v/>
      </c>
      <c r="M93" s="624" t="str">
        <f t="shared" si="158"/>
        <v/>
      </c>
      <c r="N93" s="624" t="str">
        <f t="shared" si="159"/>
        <v/>
      </c>
      <c r="O93" s="630" t="str">
        <f>IF(ISNA(VLOOKUP(C93,Master!AQ$60:BC$285,12,FALSE)),"",VLOOKUP(C93,Master!AQ$60:BC$285,12,FALSE))</f>
        <v/>
      </c>
      <c r="P93" s="631"/>
      <c r="Q93" s="631"/>
      <c r="R93" s="631"/>
      <c r="S93" s="631">
        <f t="shared" si="152"/>
        <v>0</v>
      </c>
      <c r="T93" s="591">
        <f t="shared" si="151"/>
        <v>1</v>
      </c>
      <c r="U93" s="622" t="str">
        <f>IF(ISNA(VLOOKUP(C93,Master!AQ$60:BC$285,10,FALSE)),"",VLOOKUP(C93,Master!AQ$60:BC$285,10,FALSE))</f>
        <v/>
      </c>
      <c r="V93" s="632"/>
      <c r="W93" s="632"/>
      <c r="X93" s="633" t="str">
        <f>IF(ISNA(VLOOKUP(C93,Master!AQ$60:BC$285,11,FALSE)),"",VLOOKUP(C93,Master!AQ$60:BC$285,11,FALSE))</f>
        <v/>
      </c>
      <c r="Y93" s="633" t="str">
        <f>IF(ISNA(VLOOKUP(C93,Master!AQ$60:BC$285,9,FALSE)),"",VLOOKUP(C93,Master!AQ$60:BC$285,9,FALSE))</f>
        <v/>
      </c>
      <c r="Z93" s="634">
        <f t="shared" si="104"/>
        <v>0</v>
      </c>
      <c r="AA93" s="634">
        <f t="shared" si="105"/>
        <v>0</v>
      </c>
      <c r="AB93" s="634">
        <f t="shared" si="106"/>
        <v>0</v>
      </c>
      <c r="AC93" s="634">
        <f t="shared" si="107"/>
        <v>0</v>
      </c>
      <c r="AD93" s="634">
        <f t="shared" si="108"/>
        <v>0</v>
      </c>
      <c r="AE93" s="634">
        <f t="shared" si="109"/>
        <v>0</v>
      </c>
      <c r="AF93" s="635" t="str">
        <f t="shared" si="110"/>
        <v/>
      </c>
      <c r="AG93" s="635" t="str">
        <f t="shared" si="136"/>
        <v/>
      </c>
      <c r="AH93" s="635" t="str">
        <f t="shared" si="137"/>
        <v/>
      </c>
      <c r="AI93" s="635" t="str">
        <f t="shared" si="138"/>
        <v/>
      </c>
      <c r="AJ93" s="635" t="str">
        <f t="shared" si="139"/>
        <v/>
      </c>
      <c r="AK93" s="633" t="str">
        <f t="shared" si="140"/>
        <v/>
      </c>
      <c r="AL93" s="633">
        <v>0</v>
      </c>
      <c r="AM93" s="634">
        <v>0</v>
      </c>
      <c r="AN93" s="633" t="str">
        <f t="shared" si="141"/>
        <v/>
      </c>
      <c r="AO93" s="634">
        <f t="shared" si="113"/>
        <v>0</v>
      </c>
      <c r="AP93" s="633">
        <f t="shared" si="114"/>
        <v>0</v>
      </c>
      <c r="AQ93" s="633">
        <f t="shared" si="115"/>
        <v>0</v>
      </c>
      <c r="AR93" s="633">
        <f t="shared" si="116"/>
        <v>0</v>
      </c>
      <c r="AS93" s="633">
        <f t="shared" si="150"/>
        <v>0</v>
      </c>
      <c r="AT93" s="635">
        <f t="shared" si="117"/>
        <v>0</v>
      </c>
      <c r="AU93" s="635">
        <f t="shared" si="118"/>
        <v>0</v>
      </c>
      <c r="AV93" s="633"/>
      <c r="AW93" s="633"/>
      <c r="AX93" s="635">
        <f t="shared" si="142"/>
        <v>0</v>
      </c>
      <c r="AY93" s="635">
        <f t="shared" si="119"/>
        <v>0</v>
      </c>
      <c r="AZ93" s="635">
        <f t="shared" si="120"/>
        <v>0</v>
      </c>
      <c r="BA93" s="635">
        <f t="shared" si="121"/>
        <v>0</v>
      </c>
      <c r="BB93" s="635">
        <f t="shared" si="122"/>
        <v>0</v>
      </c>
      <c r="BC93" s="633">
        <f t="shared" si="143"/>
        <v>0</v>
      </c>
      <c r="BD93" s="633">
        <f t="shared" si="123"/>
        <v>0</v>
      </c>
      <c r="BE93" s="634">
        <v>0</v>
      </c>
      <c r="BF93" s="633">
        <f t="shared" si="144"/>
        <v>0</v>
      </c>
      <c r="BG93" s="634">
        <f t="shared" si="124"/>
        <v>0</v>
      </c>
      <c r="BH93" s="633">
        <f t="shared" si="125"/>
        <v>0</v>
      </c>
      <c r="BI93" s="633">
        <f t="shared" si="126"/>
        <v>0</v>
      </c>
      <c r="BJ93" s="633">
        <f t="shared" si="127"/>
        <v>0</v>
      </c>
      <c r="BK93" s="633">
        <f t="shared" si="128"/>
        <v>0</v>
      </c>
      <c r="BL93" s="635">
        <f t="shared" si="145"/>
        <v>0</v>
      </c>
      <c r="BM93" s="635">
        <f t="shared" si="146"/>
        <v>0</v>
      </c>
      <c r="BN93" s="633"/>
      <c r="BO93" s="633"/>
      <c r="BP93" s="635">
        <f t="shared" si="147"/>
        <v>0</v>
      </c>
      <c r="BQ93" s="619">
        <f t="shared" si="129"/>
        <v>0</v>
      </c>
      <c r="BR93" s="619">
        <f t="shared" si="130"/>
        <v>1</v>
      </c>
      <c r="BS93" s="619">
        <f t="shared" si="131"/>
        <v>0</v>
      </c>
      <c r="BT93" s="619">
        <f t="shared" si="132"/>
        <v>0</v>
      </c>
      <c r="BU93" s="619">
        <f t="shared" si="133"/>
        <v>0</v>
      </c>
      <c r="BV93" s="619">
        <f t="shared" si="148"/>
        <v>1</v>
      </c>
      <c r="BW93" s="603">
        <f t="shared" si="153"/>
        <v>0</v>
      </c>
      <c r="BX93" s="636">
        <f t="shared" si="149"/>
        <v>1</v>
      </c>
      <c r="BY93" s="603">
        <f t="shared" si="134"/>
        <v>0</v>
      </c>
      <c r="BZ93" s="603">
        <f t="shared" si="135"/>
        <v>0</v>
      </c>
      <c r="CA93" s="589" t="str">
        <f t="shared" si="154"/>
        <v/>
      </c>
      <c r="CB93" s="1097"/>
      <c r="CC93" s="589"/>
      <c r="CD93" s="589"/>
      <c r="CE93" s="589"/>
      <c r="CF93" s="589"/>
      <c r="CG93" s="589"/>
      <c r="CH93" s="589"/>
      <c r="CI93" s="589"/>
      <c r="CJ93" s="589"/>
      <c r="CK93" s="589"/>
      <c r="CL93" s="589"/>
      <c r="CM93" s="589"/>
      <c r="CN93" s="589"/>
      <c r="CO93" s="589"/>
      <c r="CP93" s="589"/>
      <c r="CQ93" s="589"/>
      <c r="CR93" s="589"/>
      <c r="CS93" s="589"/>
      <c r="CT93" s="589"/>
      <c r="CU93" s="589"/>
      <c r="CV93" s="589"/>
      <c r="CW93" s="589"/>
      <c r="CX93" s="589"/>
      <c r="CY93" s="589"/>
      <c r="DA93" s="589"/>
    </row>
    <row r="94" spans="1:105" s="620" customFormat="1">
      <c r="A94" s="620" t="str">
        <f t="shared" si="160"/>
        <v/>
      </c>
      <c r="B94" s="624">
        <v>2202</v>
      </c>
      <c r="C94" s="624">
        <v>68</v>
      </c>
      <c r="D94" s="644" t="str">
        <f>IF(ISNA(VLOOKUP(C94,Master!AQ$60:BC$285,3,FALSE)),"",VLOOKUP(C94,Master!AQ$60:BC$285,3,FALSE))</f>
        <v/>
      </c>
      <c r="E94" s="625" t="str">
        <f>IF(ISNA(VLOOKUP(C94,Master!AQ$60:BC$285,7,FALSE)),"",VLOOKUP(C94,Master!AQ$60:BC$285,7,FALSE))</f>
        <v/>
      </c>
      <c r="F94" s="626" t="str">
        <f>IF(ISNA(VLOOKUP(C94,Master!AQ$60:BC$285,8,FALSE)),"",VLOOKUP(C94,Master!AQ$60:BC$285,8,FALSE))</f>
        <v/>
      </c>
      <c r="G94" s="627" t="str">
        <f>IF(ISNA(VLOOKUP(C94,Master!AQ$60:BC$285,4,FALSE)),"",VLOOKUP(C94,Master!AQ$60:BC$285,4,FALSE))</f>
        <v/>
      </c>
      <c r="H94" s="628" t="str">
        <f>IF(ISNA(VLOOKUP(C94,Master!AQ$60:BC$285,5,FALSE)),"",VLOOKUP(C94,Master!AQ$60:BC$285,5,FALSE))</f>
        <v/>
      </c>
      <c r="I94" s="629" t="str">
        <f>IF(ISNA(VLOOKUP(C94,Master!AQ$60:BC$285,6,FALSE)),"",VLOOKUP(C94,Master!AQ$60:BC$285,6,FALSE))</f>
        <v/>
      </c>
      <c r="J94" s="624" t="str">
        <f t="shared" si="155"/>
        <v/>
      </c>
      <c r="K94" s="625" t="str">
        <f t="shared" ca="1" si="156"/>
        <v/>
      </c>
      <c r="L94" s="624" t="str">
        <f t="shared" si="157"/>
        <v/>
      </c>
      <c r="M94" s="624" t="str">
        <f t="shared" si="158"/>
        <v/>
      </c>
      <c r="N94" s="624" t="str">
        <f t="shared" si="159"/>
        <v/>
      </c>
      <c r="O94" s="630" t="str">
        <f>IF(ISNA(VLOOKUP(C94,Master!AQ$60:BC$285,12,FALSE)),"",VLOOKUP(C94,Master!AQ$60:BC$285,12,FALSE))</f>
        <v/>
      </c>
      <c r="P94" s="631"/>
      <c r="Q94" s="631"/>
      <c r="R94" s="631"/>
      <c r="S94" s="631">
        <f t="shared" si="152"/>
        <v>0</v>
      </c>
      <c r="T94" s="591">
        <f t="shared" si="151"/>
        <v>1</v>
      </c>
      <c r="U94" s="622" t="str">
        <f>IF(ISNA(VLOOKUP(C94,Master!AQ$60:BC$285,10,FALSE)),"",VLOOKUP(C94,Master!AQ$60:BC$285,10,FALSE))</f>
        <v/>
      </c>
      <c r="V94" s="632"/>
      <c r="W94" s="632"/>
      <c r="X94" s="633" t="str">
        <f>IF(ISNA(VLOOKUP(C94,Master!AQ$60:BC$285,11,FALSE)),"",VLOOKUP(C94,Master!AQ$60:BC$285,11,FALSE))</f>
        <v/>
      </c>
      <c r="Y94" s="633" t="str">
        <f>IF(ISNA(VLOOKUP(C94,Master!AQ$60:BC$285,9,FALSE)),"",VLOOKUP(C94,Master!AQ$60:BC$285,9,FALSE))</f>
        <v/>
      </c>
      <c r="Z94" s="634">
        <f t="shared" si="104"/>
        <v>0</v>
      </c>
      <c r="AA94" s="634">
        <f t="shared" si="105"/>
        <v>0</v>
      </c>
      <c r="AB94" s="634">
        <f t="shared" si="106"/>
        <v>0</v>
      </c>
      <c r="AC94" s="634">
        <f t="shared" si="107"/>
        <v>0</v>
      </c>
      <c r="AD94" s="634">
        <f t="shared" si="108"/>
        <v>0</v>
      </c>
      <c r="AE94" s="634">
        <f t="shared" si="109"/>
        <v>0</v>
      </c>
      <c r="AF94" s="635" t="str">
        <f t="shared" si="110"/>
        <v/>
      </c>
      <c r="AG94" s="635" t="str">
        <f t="shared" si="136"/>
        <v/>
      </c>
      <c r="AH94" s="635" t="str">
        <f t="shared" si="137"/>
        <v/>
      </c>
      <c r="AI94" s="635" t="str">
        <f t="shared" si="138"/>
        <v/>
      </c>
      <c r="AJ94" s="635" t="str">
        <f t="shared" si="139"/>
        <v/>
      </c>
      <c r="AK94" s="633" t="str">
        <f t="shared" si="140"/>
        <v/>
      </c>
      <c r="AL94" s="633">
        <v>0</v>
      </c>
      <c r="AM94" s="634">
        <v>0</v>
      </c>
      <c r="AN94" s="633" t="str">
        <f t="shared" si="141"/>
        <v/>
      </c>
      <c r="AO94" s="634">
        <f t="shared" si="113"/>
        <v>0</v>
      </c>
      <c r="AP94" s="633">
        <f t="shared" si="114"/>
        <v>0</v>
      </c>
      <c r="AQ94" s="633">
        <f t="shared" si="115"/>
        <v>0</v>
      </c>
      <c r="AR94" s="633">
        <f t="shared" si="116"/>
        <v>0</v>
      </c>
      <c r="AS94" s="633">
        <f t="shared" si="150"/>
        <v>0</v>
      </c>
      <c r="AT94" s="635">
        <f t="shared" si="117"/>
        <v>0</v>
      </c>
      <c r="AU94" s="635">
        <f t="shared" si="118"/>
        <v>0</v>
      </c>
      <c r="AV94" s="633"/>
      <c r="AW94" s="633"/>
      <c r="AX94" s="635">
        <f t="shared" si="142"/>
        <v>0</v>
      </c>
      <c r="AY94" s="635">
        <f t="shared" si="119"/>
        <v>0</v>
      </c>
      <c r="AZ94" s="635">
        <f t="shared" si="120"/>
        <v>0</v>
      </c>
      <c r="BA94" s="635">
        <f t="shared" si="121"/>
        <v>0</v>
      </c>
      <c r="BB94" s="635">
        <f t="shared" si="122"/>
        <v>0</v>
      </c>
      <c r="BC94" s="633">
        <f t="shared" si="143"/>
        <v>0</v>
      </c>
      <c r="BD94" s="633">
        <f t="shared" si="123"/>
        <v>0</v>
      </c>
      <c r="BE94" s="634">
        <v>0</v>
      </c>
      <c r="BF94" s="633">
        <f t="shared" si="144"/>
        <v>0</v>
      </c>
      <c r="BG94" s="634">
        <f t="shared" si="124"/>
        <v>0</v>
      </c>
      <c r="BH94" s="633">
        <f t="shared" si="125"/>
        <v>0</v>
      </c>
      <c r="BI94" s="633">
        <f t="shared" si="126"/>
        <v>0</v>
      </c>
      <c r="BJ94" s="633">
        <f t="shared" si="127"/>
        <v>0</v>
      </c>
      <c r="BK94" s="633">
        <f t="shared" si="128"/>
        <v>0</v>
      </c>
      <c r="BL94" s="635">
        <f t="shared" si="145"/>
        <v>0</v>
      </c>
      <c r="BM94" s="635">
        <f t="shared" si="146"/>
        <v>0</v>
      </c>
      <c r="BN94" s="633"/>
      <c r="BO94" s="633"/>
      <c r="BP94" s="635">
        <f t="shared" si="147"/>
        <v>0</v>
      </c>
      <c r="BQ94" s="619">
        <f t="shared" si="129"/>
        <v>0</v>
      </c>
      <c r="BR94" s="619">
        <f t="shared" si="130"/>
        <v>1</v>
      </c>
      <c r="BS94" s="619">
        <f t="shared" si="131"/>
        <v>0</v>
      </c>
      <c r="BT94" s="619">
        <f t="shared" si="132"/>
        <v>0</v>
      </c>
      <c r="BU94" s="619">
        <f t="shared" si="133"/>
        <v>0</v>
      </c>
      <c r="BV94" s="619">
        <f t="shared" si="148"/>
        <v>1</v>
      </c>
      <c r="BW94" s="603">
        <f t="shared" si="153"/>
        <v>0</v>
      </c>
      <c r="BX94" s="636">
        <f t="shared" si="149"/>
        <v>1</v>
      </c>
      <c r="BY94" s="603">
        <f t="shared" si="134"/>
        <v>0</v>
      </c>
      <c r="BZ94" s="603">
        <f t="shared" si="135"/>
        <v>0</v>
      </c>
      <c r="CA94" s="589" t="str">
        <f t="shared" si="154"/>
        <v/>
      </c>
      <c r="CB94" s="1097"/>
      <c r="CC94" s="589"/>
      <c r="CD94" s="589"/>
      <c r="CE94" s="589"/>
      <c r="CF94" s="589"/>
      <c r="CG94" s="589"/>
      <c r="CH94" s="589"/>
      <c r="CI94" s="589"/>
      <c r="CJ94" s="589"/>
      <c r="CK94" s="589"/>
      <c r="CL94" s="589"/>
      <c r="CM94" s="589"/>
      <c r="CN94" s="589"/>
      <c r="CO94" s="589"/>
      <c r="CP94" s="589"/>
      <c r="CQ94" s="589"/>
      <c r="CR94" s="589"/>
      <c r="CS94" s="589"/>
      <c r="CT94" s="589"/>
      <c r="CU94" s="589"/>
      <c r="CV94" s="589"/>
      <c r="CW94" s="589"/>
      <c r="CX94" s="589"/>
      <c r="CY94" s="589"/>
      <c r="DA94" s="589"/>
    </row>
    <row r="95" spans="1:105" s="620" customFormat="1">
      <c r="A95" s="620" t="str">
        <f t="shared" si="160"/>
        <v/>
      </c>
      <c r="B95" s="624">
        <v>2202</v>
      </c>
      <c r="C95" s="624">
        <v>69</v>
      </c>
      <c r="D95" s="644" t="str">
        <f>IF(ISNA(VLOOKUP(C95,Master!AQ$60:BC$285,3,FALSE)),"",VLOOKUP(C95,Master!AQ$60:BC$285,3,FALSE))</f>
        <v/>
      </c>
      <c r="E95" s="625" t="str">
        <f>IF(ISNA(VLOOKUP(C95,Master!AQ$60:BC$285,7,FALSE)),"",VLOOKUP(C95,Master!AQ$60:BC$285,7,FALSE))</f>
        <v/>
      </c>
      <c r="F95" s="626" t="str">
        <f>IF(ISNA(VLOOKUP(C95,Master!AQ$60:BC$285,8,FALSE)),"",VLOOKUP(C95,Master!AQ$60:BC$285,8,FALSE))</f>
        <v/>
      </c>
      <c r="G95" s="627" t="str">
        <f>IF(ISNA(VLOOKUP(C95,Master!AQ$60:BC$285,4,FALSE)),"",VLOOKUP(C95,Master!AQ$60:BC$285,4,FALSE))</f>
        <v/>
      </c>
      <c r="H95" s="628" t="str">
        <f>IF(ISNA(VLOOKUP(C95,Master!AQ$60:BC$285,5,FALSE)),"",VLOOKUP(C95,Master!AQ$60:BC$285,5,FALSE))</f>
        <v/>
      </c>
      <c r="I95" s="629" t="str">
        <f>IF(ISNA(VLOOKUP(C95,Master!AQ$60:BC$285,6,FALSE)),"",VLOOKUP(C95,Master!AQ$60:BC$285,6,FALSE))</f>
        <v/>
      </c>
      <c r="J95" s="624" t="str">
        <f t="shared" si="155"/>
        <v/>
      </c>
      <c r="K95" s="625" t="str">
        <f t="shared" ca="1" si="156"/>
        <v/>
      </c>
      <c r="L95" s="624" t="str">
        <f t="shared" si="157"/>
        <v/>
      </c>
      <c r="M95" s="624" t="str">
        <f t="shared" si="158"/>
        <v/>
      </c>
      <c r="N95" s="624" t="str">
        <f t="shared" si="159"/>
        <v/>
      </c>
      <c r="O95" s="630" t="str">
        <f>IF(ISNA(VLOOKUP(C95,Master!AQ$60:BC$285,12,FALSE)),"",VLOOKUP(C95,Master!AQ$60:BC$285,12,FALSE))</f>
        <v/>
      </c>
      <c r="P95" s="631"/>
      <c r="Q95" s="631"/>
      <c r="R95" s="631"/>
      <c r="S95" s="631">
        <f t="shared" si="152"/>
        <v>0</v>
      </c>
      <c r="T95" s="591">
        <f t="shared" si="151"/>
        <v>1</v>
      </c>
      <c r="U95" s="622" t="str">
        <f>IF(ISNA(VLOOKUP(C95,Master!AQ$60:BC$285,10,FALSE)),"",VLOOKUP(C95,Master!AQ$60:BC$285,10,FALSE))</f>
        <v/>
      </c>
      <c r="V95" s="632"/>
      <c r="W95" s="632"/>
      <c r="X95" s="633" t="str">
        <f>IF(ISNA(VLOOKUP(C95,Master!AQ$60:BC$285,11,FALSE)),"",VLOOKUP(C95,Master!AQ$60:BC$285,11,FALSE))</f>
        <v/>
      </c>
      <c r="Y95" s="633" t="str">
        <f>IF(ISNA(VLOOKUP(C95,Master!AQ$60:BC$285,9,FALSE)),"",VLOOKUP(C95,Master!AQ$60:BC$285,9,FALSE))</f>
        <v/>
      </c>
      <c r="Z95" s="634">
        <f t="shared" si="104"/>
        <v>0</v>
      </c>
      <c r="AA95" s="634">
        <f t="shared" si="105"/>
        <v>0</v>
      </c>
      <c r="AB95" s="634">
        <f t="shared" si="106"/>
        <v>0</v>
      </c>
      <c r="AC95" s="634">
        <f t="shared" si="107"/>
        <v>0</v>
      </c>
      <c r="AD95" s="634">
        <f t="shared" si="108"/>
        <v>0</v>
      </c>
      <c r="AE95" s="634">
        <f t="shared" si="109"/>
        <v>0</v>
      </c>
      <c r="AF95" s="635" t="str">
        <f t="shared" si="110"/>
        <v/>
      </c>
      <c r="AG95" s="635" t="str">
        <f t="shared" si="136"/>
        <v/>
      </c>
      <c r="AH95" s="635" t="str">
        <f t="shared" si="137"/>
        <v/>
      </c>
      <c r="AI95" s="635" t="str">
        <f t="shared" si="138"/>
        <v/>
      </c>
      <c r="AJ95" s="635" t="str">
        <f t="shared" si="139"/>
        <v/>
      </c>
      <c r="AK95" s="633" t="str">
        <f t="shared" si="140"/>
        <v/>
      </c>
      <c r="AL95" s="633">
        <v>0</v>
      </c>
      <c r="AM95" s="634">
        <v>0</v>
      </c>
      <c r="AN95" s="633" t="str">
        <f t="shared" si="141"/>
        <v/>
      </c>
      <c r="AO95" s="634">
        <f t="shared" si="113"/>
        <v>0</v>
      </c>
      <c r="AP95" s="633">
        <f t="shared" si="114"/>
        <v>0</v>
      </c>
      <c r="AQ95" s="633">
        <f t="shared" si="115"/>
        <v>0</v>
      </c>
      <c r="AR95" s="633">
        <f t="shared" si="116"/>
        <v>0</v>
      </c>
      <c r="AS95" s="633">
        <f t="shared" si="150"/>
        <v>0</v>
      </c>
      <c r="AT95" s="635">
        <f t="shared" si="117"/>
        <v>0</v>
      </c>
      <c r="AU95" s="635">
        <f t="shared" si="118"/>
        <v>0</v>
      </c>
      <c r="AV95" s="633"/>
      <c r="AW95" s="633"/>
      <c r="AX95" s="635">
        <f t="shared" si="142"/>
        <v>0</v>
      </c>
      <c r="AY95" s="635">
        <f t="shared" si="119"/>
        <v>0</v>
      </c>
      <c r="AZ95" s="635">
        <f t="shared" si="120"/>
        <v>0</v>
      </c>
      <c r="BA95" s="635">
        <f t="shared" si="121"/>
        <v>0</v>
      </c>
      <c r="BB95" s="635">
        <f t="shared" si="122"/>
        <v>0</v>
      </c>
      <c r="BC95" s="633">
        <f t="shared" si="143"/>
        <v>0</v>
      </c>
      <c r="BD95" s="633">
        <f t="shared" si="123"/>
        <v>0</v>
      </c>
      <c r="BE95" s="634">
        <v>0</v>
      </c>
      <c r="BF95" s="633">
        <f t="shared" si="144"/>
        <v>0</v>
      </c>
      <c r="BG95" s="634">
        <f t="shared" si="124"/>
        <v>0</v>
      </c>
      <c r="BH95" s="633">
        <f t="shared" si="125"/>
        <v>0</v>
      </c>
      <c r="BI95" s="633">
        <f t="shared" si="126"/>
        <v>0</v>
      </c>
      <c r="BJ95" s="633">
        <f t="shared" si="127"/>
        <v>0</v>
      </c>
      <c r="BK95" s="633">
        <f t="shared" si="128"/>
        <v>0</v>
      </c>
      <c r="BL95" s="635">
        <f t="shared" si="145"/>
        <v>0</v>
      </c>
      <c r="BM95" s="635">
        <f t="shared" si="146"/>
        <v>0</v>
      </c>
      <c r="BN95" s="633"/>
      <c r="BO95" s="633"/>
      <c r="BP95" s="635">
        <f t="shared" si="147"/>
        <v>0</v>
      </c>
      <c r="BQ95" s="619">
        <f t="shared" si="129"/>
        <v>0</v>
      </c>
      <c r="BR95" s="619">
        <f t="shared" si="130"/>
        <v>1</v>
      </c>
      <c r="BS95" s="619">
        <f t="shared" si="131"/>
        <v>0</v>
      </c>
      <c r="BT95" s="619">
        <f t="shared" si="132"/>
        <v>0</v>
      </c>
      <c r="BU95" s="619">
        <f t="shared" si="133"/>
        <v>0</v>
      </c>
      <c r="BV95" s="619">
        <f t="shared" si="148"/>
        <v>1</v>
      </c>
      <c r="BW95" s="603">
        <f t="shared" si="153"/>
        <v>0</v>
      </c>
      <c r="BX95" s="636">
        <f t="shared" si="149"/>
        <v>1</v>
      </c>
      <c r="BY95" s="603">
        <f t="shared" si="134"/>
        <v>0</v>
      </c>
      <c r="BZ95" s="603">
        <f t="shared" si="135"/>
        <v>0</v>
      </c>
      <c r="CA95" s="589" t="str">
        <f t="shared" si="154"/>
        <v/>
      </c>
      <c r="CB95" s="1097"/>
      <c r="CC95" s="589"/>
      <c r="CD95" s="589"/>
      <c r="CE95" s="589"/>
      <c r="CF95" s="589"/>
      <c r="CG95" s="589"/>
      <c r="CH95" s="589"/>
      <c r="CI95" s="589"/>
      <c r="CJ95" s="589"/>
      <c r="CK95" s="589"/>
      <c r="CL95" s="589"/>
      <c r="CM95" s="589"/>
      <c r="CN95" s="589"/>
      <c r="CO95" s="589"/>
      <c r="CP95" s="589"/>
      <c r="CQ95" s="589"/>
      <c r="CR95" s="589"/>
      <c r="CS95" s="589"/>
      <c r="CT95" s="589"/>
      <c r="CU95" s="589"/>
      <c r="CV95" s="589"/>
      <c r="CW95" s="589"/>
      <c r="CX95" s="589"/>
      <c r="CY95" s="589"/>
      <c r="DA95" s="589"/>
    </row>
    <row r="96" spans="1:105" s="620" customFormat="1">
      <c r="A96" s="620" t="str">
        <f t="shared" si="160"/>
        <v/>
      </c>
      <c r="B96" s="624">
        <v>2202</v>
      </c>
      <c r="C96" s="624">
        <v>70</v>
      </c>
      <c r="D96" s="644" t="str">
        <f>IF(ISNA(VLOOKUP(C96,Master!AQ$60:BC$285,3,FALSE)),"",VLOOKUP(C96,Master!AQ$60:BC$285,3,FALSE))</f>
        <v/>
      </c>
      <c r="E96" s="625" t="str">
        <f>IF(ISNA(VLOOKUP(C96,Master!AQ$60:BC$285,7,FALSE)),"",VLOOKUP(C96,Master!AQ$60:BC$285,7,FALSE))</f>
        <v/>
      </c>
      <c r="F96" s="626" t="str">
        <f>IF(ISNA(VLOOKUP(C96,Master!AQ$60:BC$285,8,FALSE)),"",VLOOKUP(C96,Master!AQ$60:BC$285,8,FALSE))</f>
        <v/>
      </c>
      <c r="G96" s="627" t="str">
        <f>IF(ISNA(VLOOKUP(C96,Master!AQ$60:BC$285,4,FALSE)),"",VLOOKUP(C96,Master!AQ$60:BC$285,4,FALSE))</f>
        <v/>
      </c>
      <c r="H96" s="628" t="str">
        <f>IF(ISNA(VLOOKUP(C96,Master!AQ$60:BC$285,5,FALSE)),"",VLOOKUP(C96,Master!AQ$60:BC$285,5,FALSE))</f>
        <v/>
      </c>
      <c r="I96" s="629" t="str">
        <f>IF(ISNA(VLOOKUP(C96,Master!AQ$60:BC$285,6,FALSE)),"",VLOOKUP(C96,Master!AQ$60:BC$285,6,FALSE))</f>
        <v/>
      </c>
      <c r="J96" s="624" t="str">
        <f t="shared" si="155"/>
        <v/>
      </c>
      <c r="K96" s="625" t="str">
        <f t="shared" ca="1" si="156"/>
        <v/>
      </c>
      <c r="L96" s="624" t="str">
        <f t="shared" si="157"/>
        <v/>
      </c>
      <c r="M96" s="624" t="str">
        <f t="shared" si="158"/>
        <v/>
      </c>
      <c r="N96" s="624" t="str">
        <f t="shared" si="159"/>
        <v/>
      </c>
      <c r="O96" s="630" t="str">
        <f>IF(ISNA(VLOOKUP(C96,Master!AQ$60:BC$285,12,FALSE)),"",VLOOKUP(C96,Master!AQ$60:BC$285,12,FALSE))</f>
        <v/>
      </c>
      <c r="P96" s="631"/>
      <c r="Q96" s="631"/>
      <c r="R96" s="631"/>
      <c r="S96" s="631">
        <f t="shared" si="152"/>
        <v>0</v>
      </c>
      <c r="T96" s="591">
        <f t="shared" si="151"/>
        <v>1</v>
      </c>
      <c r="U96" s="622" t="str">
        <f>IF(ISNA(VLOOKUP(C96,Master!AQ$60:BC$285,10,FALSE)),"",VLOOKUP(C96,Master!AQ$60:BC$285,10,FALSE))</f>
        <v/>
      </c>
      <c r="V96" s="632"/>
      <c r="W96" s="632"/>
      <c r="X96" s="633" t="str">
        <f>IF(ISNA(VLOOKUP(C96,Master!AQ$60:BC$285,11,FALSE)),"",VLOOKUP(C96,Master!AQ$60:BC$285,11,FALSE))</f>
        <v/>
      </c>
      <c r="Y96" s="633" t="str">
        <f>IF(ISNA(VLOOKUP(C96,Master!AQ$60:BC$285,9,FALSE)),"",VLOOKUP(C96,Master!AQ$60:BC$285,9,FALSE))</f>
        <v/>
      </c>
      <c r="Z96" s="634">
        <f t="shared" si="104"/>
        <v>0</v>
      </c>
      <c r="AA96" s="634">
        <f t="shared" si="105"/>
        <v>0</v>
      </c>
      <c r="AB96" s="634">
        <f t="shared" si="106"/>
        <v>0</v>
      </c>
      <c r="AC96" s="634">
        <f t="shared" si="107"/>
        <v>0</v>
      </c>
      <c r="AD96" s="634">
        <f t="shared" si="108"/>
        <v>0</v>
      </c>
      <c r="AE96" s="634">
        <f t="shared" si="109"/>
        <v>0</v>
      </c>
      <c r="AF96" s="635" t="str">
        <f t="shared" si="110"/>
        <v/>
      </c>
      <c r="AG96" s="635" t="str">
        <f t="shared" si="136"/>
        <v/>
      </c>
      <c r="AH96" s="635" t="str">
        <f t="shared" si="137"/>
        <v/>
      </c>
      <c r="AI96" s="635" t="str">
        <f t="shared" si="138"/>
        <v/>
      </c>
      <c r="AJ96" s="635" t="str">
        <f t="shared" si="139"/>
        <v/>
      </c>
      <c r="AK96" s="633" t="str">
        <f t="shared" si="140"/>
        <v/>
      </c>
      <c r="AL96" s="633">
        <v>0</v>
      </c>
      <c r="AM96" s="634">
        <v>0</v>
      </c>
      <c r="AN96" s="633" t="str">
        <f t="shared" si="141"/>
        <v/>
      </c>
      <c r="AO96" s="634">
        <f t="shared" si="113"/>
        <v>0</v>
      </c>
      <c r="AP96" s="633">
        <f t="shared" si="114"/>
        <v>0</v>
      </c>
      <c r="AQ96" s="633">
        <f t="shared" si="115"/>
        <v>0</v>
      </c>
      <c r="AR96" s="633">
        <f t="shared" si="116"/>
        <v>0</v>
      </c>
      <c r="AS96" s="633">
        <f t="shared" si="150"/>
        <v>0</v>
      </c>
      <c r="AT96" s="635">
        <f t="shared" si="117"/>
        <v>0</v>
      </c>
      <c r="AU96" s="635">
        <f t="shared" si="118"/>
        <v>0</v>
      </c>
      <c r="AV96" s="633"/>
      <c r="AW96" s="633"/>
      <c r="AX96" s="635">
        <f t="shared" si="142"/>
        <v>0</v>
      </c>
      <c r="AY96" s="635">
        <f t="shared" si="119"/>
        <v>0</v>
      </c>
      <c r="AZ96" s="635">
        <f t="shared" si="120"/>
        <v>0</v>
      </c>
      <c r="BA96" s="635">
        <f t="shared" si="121"/>
        <v>0</v>
      </c>
      <c r="BB96" s="635">
        <f t="shared" si="122"/>
        <v>0</v>
      </c>
      <c r="BC96" s="633">
        <f t="shared" si="143"/>
        <v>0</v>
      </c>
      <c r="BD96" s="633">
        <f t="shared" si="123"/>
        <v>0</v>
      </c>
      <c r="BE96" s="634">
        <v>0</v>
      </c>
      <c r="BF96" s="633">
        <f t="shared" si="144"/>
        <v>0</v>
      </c>
      <c r="BG96" s="634">
        <f t="shared" si="124"/>
        <v>0</v>
      </c>
      <c r="BH96" s="633">
        <f t="shared" si="125"/>
        <v>0</v>
      </c>
      <c r="BI96" s="633">
        <f t="shared" si="126"/>
        <v>0</v>
      </c>
      <c r="BJ96" s="633">
        <f t="shared" si="127"/>
        <v>0</v>
      </c>
      <c r="BK96" s="633">
        <f t="shared" si="128"/>
        <v>0</v>
      </c>
      <c r="BL96" s="635">
        <f t="shared" si="145"/>
        <v>0</v>
      </c>
      <c r="BM96" s="635">
        <f t="shared" si="146"/>
        <v>0</v>
      </c>
      <c r="BN96" s="633"/>
      <c r="BO96" s="633"/>
      <c r="BP96" s="635">
        <f t="shared" si="147"/>
        <v>0</v>
      </c>
      <c r="BQ96" s="619">
        <f t="shared" si="129"/>
        <v>0</v>
      </c>
      <c r="BR96" s="619">
        <f t="shared" si="130"/>
        <v>1</v>
      </c>
      <c r="BS96" s="619">
        <f t="shared" si="131"/>
        <v>0</v>
      </c>
      <c r="BT96" s="619">
        <f t="shared" si="132"/>
        <v>0</v>
      </c>
      <c r="BU96" s="619">
        <f t="shared" si="133"/>
        <v>0</v>
      </c>
      <c r="BV96" s="619">
        <f t="shared" si="148"/>
        <v>1</v>
      </c>
      <c r="BW96" s="603">
        <f t="shared" si="153"/>
        <v>0</v>
      </c>
      <c r="BX96" s="636">
        <f t="shared" si="149"/>
        <v>1</v>
      </c>
      <c r="BY96" s="603">
        <f t="shared" si="134"/>
        <v>0</v>
      </c>
      <c r="BZ96" s="603">
        <f t="shared" si="135"/>
        <v>0</v>
      </c>
      <c r="CA96" s="589" t="str">
        <f t="shared" si="154"/>
        <v/>
      </c>
      <c r="CB96" s="1097"/>
      <c r="CC96" s="589"/>
      <c r="CD96" s="589"/>
      <c r="CE96" s="589"/>
      <c r="CF96" s="589"/>
      <c r="CG96" s="589"/>
      <c r="CH96" s="589"/>
      <c r="CI96" s="589"/>
      <c r="CJ96" s="589"/>
      <c r="CK96" s="589"/>
      <c r="CL96" s="589"/>
      <c r="CM96" s="589"/>
      <c r="CN96" s="589"/>
      <c r="CO96" s="589"/>
      <c r="CP96" s="589"/>
      <c r="CQ96" s="589"/>
      <c r="CR96" s="589"/>
      <c r="CS96" s="589"/>
      <c r="CT96" s="589"/>
      <c r="CU96" s="589"/>
      <c r="CV96" s="589"/>
      <c r="CW96" s="589"/>
      <c r="CX96" s="589"/>
      <c r="CY96" s="589"/>
      <c r="DA96" s="589"/>
    </row>
    <row r="97" spans="1:105" s="620" customFormat="1">
      <c r="A97" s="620" t="str">
        <f t="shared" si="160"/>
        <v/>
      </c>
      <c r="B97" s="624">
        <v>2202</v>
      </c>
      <c r="C97" s="624">
        <v>71</v>
      </c>
      <c r="D97" s="644" t="str">
        <f>IF(ISNA(VLOOKUP(C97,Master!AQ$60:BC$285,3,FALSE)),"",VLOOKUP(C97,Master!AQ$60:BC$285,3,FALSE))</f>
        <v/>
      </c>
      <c r="E97" s="625" t="str">
        <f>IF(ISNA(VLOOKUP(C97,Master!AQ$60:BC$285,7,FALSE)),"",VLOOKUP(C97,Master!AQ$60:BC$285,7,FALSE))</f>
        <v/>
      </c>
      <c r="F97" s="626" t="str">
        <f>IF(ISNA(VLOOKUP(C97,Master!AQ$60:BC$285,8,FALSE)),"",VLOOKUP(C97,Master!AQ$60:BC$285,8,FALSE))</f>
        <v/>
      </c>
      <c r="G97" s="627" t="str">
        <f>IF(ISNA(VLOOKUP(C97,Master!AQ$60:BC$285,4,FALSE)),"",VLOOKUP(C97,Master!AQ$60:BC$285,4,FALSE))</f>
        <v/>
      </c>
      <c r="H97" s="628" t="str">
        <f>IF(ISNA(VLOOKUP(C97,Master!AQ$60:BC$285,5,FALSE)),"",VLOOKUP(C97,Master!AQ$60:BC$285,5,FALSE))</f>
        <v/>
      </c>
      <c r="I97" s="629" t="str">
        <f>IF(ISNA(VLOOKUP(C97,Master!AQ$60:BC$285,6,FALSE)),"",VLOOKUP(C97,Master!AQ$60:BC$285,6,FALSE))</f>
        <v/>
      </c>
      <c r="J97" s="624" t="str">
        <f t="shared" si="155"/>
        <v/>
      </c>
      <c r="K97" s="625" t="str">
        <f t="shared" ca="1" si="156"/>
        <v/>
      </c>
      <c r="L97" s="624" t="str">
        <f t="shared" si="157"/>
        <v/>
      </c>
      <c r="M97" s="624" t="str">
        <f t="shared" si="158"/>
        <v/>
      </c>
      <c r="N97" s="624" t="str">
        <f t="shared" si="159"/>
        <v/>
      </c>
      <c r="O97" s="630" t="str">
        <f>IF(ISNA(VLOOKUP(C97,Master!AQ$60:BC$285,12,FALSE)),"",VLOOKUP(C97,Master!AQ$60:BC$285,12,FALSE))</f>
        <v/>
      </c>
      <c r="P97" s="631"/>
      <c r="Q97" s="631"/>
      <c r="R97" s="631"/>
      <c r="S97" s="631">
        <f t="shared" si="152"/>
        <v>0</v>
      </c>
      <c r="T97" s="591">
        <f t="shared" si="151"/>
        <v>1</v>
      </c>
      <c r="U97" s="622" t="str">
        <f>IF(ISNA(VLOOKUP(C97,Master!AQ$60:BC$285,10,FALSE)),"",VLOOKUP(C97,Master!AQ$60:BC$285,10,FALSE))</f>
        <v/>
      </c>
      <c r="V97" s="632"/>
      <c r="W97" s="632"/>
      <c r="X97" s="633" t="str">
        <f>IF(ISNA(VLOOKUP(C97,Master!AQ$60:BC$285,11,FALSE)),"",VLOOKUP(C97,Master!AQ$60:BC$285,11,FALSE))</f>
        <v/>
      </c>
      <c r="Y97" s="633" t="str">
        <f>IF(ISNA(VLOOKUP(C97,Master!AQ$60:BC$285,9,FALSE)),"",VLOOKUP(C97,Master!AQ$60:BC$285,9,FALSE))</f>
        <v/>
      </c>
      <c r="Z97" s="634">
        <f t="shared" si="104"/>
        <v>0</v>
      </c>
      <c r="AA97" s="634">
        <f t="shared" si="105"/>
        <v>0</v>
      </c>
      <c r="AB97" s="634">
        <f t="shared" si="106"/>
        <v>0</v>
      </c>
      <c r="AC97" s="634">
        <f t="shared" si="107"/>
        <v>0</v>
      </c>
      <c r="AD97" s="634">
        <f t="shared" si="108"/>
        <v>0</v>
      </c>
      <c r="AE97" s="634">
        <f t="shared" si="109"/>
        <v>0</v>
      </c>
      <c r="AF97" s="635" t="str">
        <f t="shared" si="110"/>
        <v/>
      </c>
      <c r="AG97" s="635" t="str">
        <f t="shared" si="136"/>
        <v/>
      </c>
      <c r="AH97" s="635" t="str">
        <f t="shared" si="137"/>
        <v/>
      </c>
      <c r="AI97" s="635" t="str">
        <f t="shared" si="138"/>
        <v/>
      </c>
      <c r="AJ97" s="635" t="str">
        <f t="shared" si="139"/>
        <v/>
      </c>
      <c r="AK97" s="633" t="str">
        <f t="shared" si="140"/>
        <v/>
      </c>
      <c r="AL97" s="633">
        <v>0</v>
      </c>
      <c r="AM97" s="634">
        <v>0</v>
      </c>
      <c r="AN97" s="633" t="str">
        <f t="shared" si="141"/>
        <v/>
      </c>
      <c r="AO97" s="634">
        <f t="shared" si="113"/>
        <v>0</v>
      </c>
      <c r="AP97" s="633">
        <f t="shared" si="114"/>
        <v>0</v>
      </c>
      <c r="AQ97" s="633">
        <f t="shared" si="115"/>
        <v>0</v>
      </c>
      <c r="AR97" s="633">
        <f t="shared" si="116"/>
        <v>0</v>
      </c>
      <c r="AS97" s="633">
        <f t="shared" si="150"/>
        <v>0</v>
      </c>
      <c r="AT97" s="635">
        <f t="shared" si="117"/>
        <v>0</v>
      </c>
      <c r="AU97" s="635">
        <f t="shared" si="118"/>
        <v>0</v>
      </c>
      <c r="AV97" s="633"/>
      <c r="AW97" s="633"/>
      <c r="AX97" s="635">
        <f t="shared" si="142"/>
        <v>0</v>
      </c>
      <c r="AY97" s="635">
        <f t="shared" si="119"/>
        <v>0</v>
      </c>
      <c r="AZ97" s="635">
        <f t="shared" si="120"/>
        <v>0</v>
      </c>
      <c r="BA97" s="635">
        <f t="shared" si="121"/>
        <v>0</v>
      </c>
      <c r="BB97" s="635">
        <f t="shared" si="122"/>
        <v>0</v>
      </c>
      <c r="BC97" s="633">
        <f t="shared" si="143"/>
        <v>0</v>
      </c>
      <c r="BD97" s="633">
        <f t="shared" si="123"/>
        <v>0</v>
      </c>
      <c r="BE97" s="634">
        <v>0</v>
      </c>
      <c r="BF97" s="633">
        <f t="shared" si="144"/>
        <v>0</v>
      </c>
      <c r="BG97" s="634">
        <f t="shared" si="124"/>
        <v>0</v>
      </c>
      <c r="BH97" s="633">
        <f t="shared" si="125"/>
        <v>0</v>
      </c>
      <c r="BI97" s="633">
        <f t="shared" si="126"/>
        <v>0</v>
      </c>
      <c r="BJ97" s="633">
        <f t="shared" si="127"/>
        <v>0</v>
      </c>
      <c r="BK97" s="633">
        <f t="shared" si="128"/>
        <v>0</v>
      </c>
      <c r="BL97" s="635">
        <f t="shared" si="145"/>
        <v>0</v>
      </c>
      <c r="BM97" s="635">
        <f t="shared" si="146"/>
        <v>0</v>
      </c>
      <c r="BN97" s="633"/>
      <c r="BO97" s="633"/>
      <c r="BP97" s="635">
        <f t="shared" si="147"/>
        <v>0</v>
      </c>
      <c r="BQ97" s="619">
        <f t="shared" si="129"/>
        <v>0</v>
      </c>
      <c r="BR97" s="619">
        <f t="shared" si="130"/>
        <v>1</v>
      </c>
      <c r="BS97" s="619">
        <f t="shared" si="131"/>
        <v>0</v>
      </c>
      <c r="BT97" s="619">
        <f t="shared" si="132"/>
        <v>0</v>
      </c>
      <c r="BU97" s="619">
        <f t="shared" si="133"/>
        <v>0</v>
      </c>
      <c r="BV97" s="619">
        <f t="shared" si="148"/>
        <v>1</v>
      </c>
      <c r="BW97" s="603">
        <f t="shared" si="153"/>
        <v>0</v>
      </c>
      <c r="BX97" s="636">
        <f t="shared" si="149"/>
        <v>1</v>
      </c>
      <c r="BY97" s="603">
        <f t="shared" si="134"/>
        <v>0</v>
      </c>
      <c r="BZ97" s="603">
        <f t="shared" si="135"/>
        <v>0</v>
      </c>
      <c r="CA97" s="589" t="str">
        <f t="shared" si="154"/>
        <v/>
      </c>
      <c r="CB97" s="1097"/>
      <c r="CC97" s="589"/>
      <c r="CD97" s="589"/>
      <c r="CE97" s="589"/>
      <c r="CF97" s="589"/>
      <c r="CG97" s="589"/>
      <c r="CH97" s="589"/>
      <c r="CI97" s="589"/>
      <c r="CJ97" s="589"/>
      <c r="CK97" s="589"/>
      <c r="CL97" s="589"/>
      <c r="CM97" s="589"/>
      <c r="CN97" s="589"/>
      <c r="CO97" s="589"/>
      <c r="CP97" s="589"/>
      <c r="CQ97" s="589"/>
      <c r="CR97" s="589"/>
      <c r="CS97" s="589"/>
      <c r="CT97" s="589"/>
      <c r="CU97" s="589"/>
      <c r="CV97" s="589"/>
      <c r="CW97" s="589"/>
      <c r="CX97" s="589"/>
      <c r="CY97" s="589"/>
      <c r="DA97" s="589"/>
    </row>
    <row r="98" spans="1:105" s="620" customFormat="1">
      <c r="A98" s="620" t="str">
        <f t="shared" si="160"/>
        <v/>
      </c>
      <c r="B98" s="624">
        <v>2202</v>
      </c>
      <c r="C98" s="624">
        <v>72</v>
      </c>
      <c r="D98" s="644" t="str">
        <f>IF(ISNA(VLOOKUP(C98,Master!AQ$60:BC$285,3,FALSE)),"",VLOOKUP(C98,Master!AQ$60:BC$285,3,FALSE))</f>
        <v/>
      </c>
      <c r="E98" s="625" t="str">
        <f>IF(ISNA(VLOOKUP(C98,Master!AQ$60:BC$285,7,FALSE)),"",VLOOKUP(C98,Master!AQ$60:BC$285,7,FALSE))</f>
        <v/>
      </c>
      <c r="F98" s="626" t="str">
        <f>IF(ISNA(VLOOKUP(C98,Master!AQ$60:BC$285,8,FALSE)),"",VLOOKUP(C98,Master!AQ$60:BC$285,8,FALSE))</f>
        <v/>
      </c>
      <c r="G98" s="627" t="str">
        <f>IF(ISNA(VLOOKUP(C98,Master!AQ$60:BC$285,4,FALSE)),"",VLOOKUP(C98,Master!AQ$60:BC$285,4,FALSE))</f>
        <v/>
      </c>
      <c r="H98" s="628" t="str">
        <f>IF(ISNA(VLOOKUP(C98,Master!AQ$60:BC$285,5,FALSE)),"",VLOOKUP(C98,Master!AQ$60:BC$285,5,FALSE))</f>
        <v/>
      </c>
      <c r="I98" s="629" t="str">
        <f>IF(ISNA(VLOOKUP(C98,Master!AQ$60:BC$285,6,FALSE)),"",VLOOKUP(C98,Master!AQ$60:BC$285,6,FALSE))</f>
        <v/>
      </c>
      <c r="J98" s="624" t="str">
        <f t="shared" si="155"/>
        <v/>
      </c>
      <c r="K98" s="625" t="str">
        <f t="shared" ca="1" si="156"/>
        <v/>
      </c>
      <c r="L98" s="624" t="str">
        <f t="shared" si="157"/>
        <v/>
      </c>
      <c r="M98" s="624" t="str">
        <f t="shared" si="158"/>
        <v/>
      </c>
      <c r="N98" s="624" t="str">
        <f t="shared" si="159"/>
        <v/>
      </c>
      <c r="O98" s="630" t="str">
        <f>IF(ISNA(VLOOKUP(C98,Master!AQ$60:BC$285,12,FALSE)),"",VLOOKUP(C98,Master!AQ$60:BC$285,12,FALSE))</f>
        <v/>
      </c>
      <c r="P98" s="631"/>
      <c r="Q98" s="631"/>
      <c r="R98" s="631"/>
      <c r="S98" s="631">
        <f t="shared" si="152"/>
        <v>0</v>
      </c>
      <c r="T98" s="591">
        <f t="shared" si="151"/>
        <v>1</v>
      </c>
      <c r="U98" s="622" t="str">
        <f>IF(ISNA(VLOOKUP(C98,Master!AQ$60:BC$285,10,FALSE)),"",VLOOKUP(C98,Master!AQ$60:BC$285,10,FALSE))</f>
        <v/>
      </c>
      <c r="V98" s="632"/>
      <c r="W98" s="632"/>
      <c r="X98" s="633" t="str">
        <f>IF(ISNA(VLOOKUP(C98,Master!AQ$60:BC$285,11,FALSE)),"",VLOOKUP(C98,Master!AQ$60:BC$285,11,FALSE))</f>
        <v/>
      </c>
      <c r="Y98" s="633" t="str">
        <f>IF(ISNA(VLOOKUP(C98,Master!AQ$60:BC$285,9,FALSE)),"",VLOOKUP(C98,Master!AQ$60:BC$285,9,FALSE))</f>
        <v/>
      </c>
      <c r="Z98" s="634">
        <f t="shared" si="104"/>
        <v>0</v>
      </c>
      <c r="AA98" s="634">
        <f t="shared" si="105"/>
        <v>0</v>
      </c>
      <c r="AB98" s="634">
        <f t="shared" si="106"/>
        <v>0</v>
      </c>
      <c r="AC98" s="634">
        <f t="shared" si="107"/>
        <v>0</v>
      </c>
      <c r="AD98" s="634">
        <f t="shared" si="108"/>
        <v>0</v>
      </c>
      <c r="AE98" s="634">
        <f t="shared" si="109"/>
        <v>0</v>
      </c>
      <c r="AF98" s="635" t="str">
        <f t="shared" si="110"/>
        <v/>
      </c>
      <c r="AG98" s="635" t="str">
        <f t="shared" si="136"/>
        <v/>
      </c>
      <c r="AH98" s="635" t="str">
        <f t="shared" si="137"/>
        <v/>
      </c>
      <c r="AI98" s="635" t="str">
        <f t="shared" si="138"/>
        <v/>
      </c>
      <c r="AJ98" s="635" t="str">
        <f t="shared" si="139"/>
        <v/>
      </c>
      <c r="AK98" s="633" t="str">
        <f t="shared" si="140"/>
        <v/>
      </c>
      <c r="AL98" s="633">
        <v>0</v>
      </c>
      <c r="AM98" s="634">
        <v>0</v>
      </c>
      <c r="AN98" s="633" t="str">
        <f t="shared" si="141"/>
        <v/>
      </c>
      <c r="AO98" s="634">
        <f t="shared" si="113"/>
        <v>0</v>
      </c>
      <c r="AP98" s="633">
        <f t="shared" si="114"/>
        <v>0</v>
      </c>
      <c r="AQ98" s="633">
        <f t="shared" si="115"/>
        <v>0</v>
      </c>
      <c r="AR98" s="633">
        <f t="shared" si="116"/>
        <v>0</v>
      </c>
      <c r="AS98" s="633">
        <f t="shared" si="150"/>
        <v>0</v>
      </c>
      <c r="AT98" s="635">
        <f t="shared" si="117"/>
        <v>0</v>
      </c>
      <c r="AU98" s="635">
        <f t="shared" si="118"/>
        <v>0</v>
      </c>
      <c r="AV98" s="633"/>
      <c r="AW98" s="633"/>
      <c r="AX98" s="635">
        <f t="shared" si="142"/>
        <v>0</v>
      </c>
      <c r="AY98" s="635">
        <f t="shared" si="119"/>
        <v>0</v>
      </c>
      <c r="AZ98" s="635">
        <f t="shared" si="120"/>
        <v>0</v>
      </c>
      <c r="BA98" s="635">
        <f t="shared" si="121"/>
        <v>0</v>
      </c>
      <c r="BB98" s="635">
        <f t="shared" si="122"/>
        <v>0</v>
      </c>
      <c r="BC98" s="633">
        <f t="shared" si="143"/>
        <v>0</v>
      </c>
      <c r="BD98" s="633">
        <f t="shared" si="123"/>
        <v>0</v>
      </c>
      <c r="BE98" s="634">
        <v>0</v>
      </c>
      <c r="BF98" s="633">
        <f t="shared" si="144"/>
        <v>0</v>
      </c>
      <c r="BG98" s="634">
        <f t="shared" si="124"/>
        <v>0</v>
      </c>
      <c r="BH98" s="633">
        <f t="shared" si="125"/>
        <v>0</v>
      </c>
      <c r="BI98" s="633">
        <f t="shared" si="126"/>
        <v>0</v>
      </c>
      <c r="BJ98" s="633">
        <f t="shared" si="127"/>
        <v>0</v>
      </c>
      <c r="BK98" s="633">
        <f t="shared" si="128"/>
        <v>0</v>
      </c>
      <c r="BL98" s="635">
        <f t="shared" si="145"/>
        <v>0</v>
      </c>
      <c r="BM98" s="635">
        <f t="shared" si="146"/>
        <v>0</v>
      </c>
      <c r="BN98" s="633"/>
      <c r="BO98" s="633"/>
      <c r="BP98" s="635">
        <f t="shared" si="147"/>
        <v>0</v>
      </c>
      <c r="BQ98" s="619">
        <f t="shared" si="129"/>
        <v>0</v>
      </c>
      <c r="BR98" s="619">
        <f t="shared" si="130"/>
        <v>1</v>
      </c>
      <c r="BS98" s="619">
        <f t="shared" si="131"/>
        <v>0</v>
      </c>
      <c r="BT98" s="619">
        <f t="shared" si="132"/>
        <v>0</v>
      </c>
      <c r="BU98" s="619">
        <f t="shared" si="133"/>
        <v>0</v>
      </c>
      <c r="BV98" s="619">
        <f t="shared" si="148"/>
        <v>1</v>
      </c>
      <c r="BW98" s="603">
        <f t="shared" si="153"/>
        <v>0</v>
      </c>
      <c r="BX98" s="636">
        <f t="shared" si="149"/>
        <v>1</v>
      </c>
      <c r="BY98" s="603">
        <f t="shared" si="134"/>
        <v>0</v>
      </c>
      <c r="BZ98" s="603">
        <f t="shared" si="135"/>
        <v>0</v>
      </c>
      <c r="CA98" s="589" t="str">
        <f t="shared" si="154"/>
        <v/>
      </c>
      <c r="CB98" s="1097"/>
      <c r="CC98" s="589"/>
      <c r="CD98" s="589"/>
      <c r="CE98" s="589"/>
      <c r="CF98" s="589"/>
      <c r="CG98" s="589"/>
      <c r="CH98" s="589"/>
      <c r="CI98" s="589"/>
      <c r="CJ98" s="589"/>
      <c r="CK98" s="589"/>
      <c r="CL98" s="589"/>
      <c r="CM98" s="589"/>
      <c r="CN98" s="589"/>
      <c r="CO98" s="589"/>
      <c r="CP98" s="589"/>
      <c r="CQ98" s="589"/>
      <c r="CR98" s="589"/>
      <c r="CS98" s="589"/>
      <c r="CT98" s="589"/>
      <c r="CU98" s="589"/>
      <c r="CV98" s="589"/>
      <c r="CW98" s="589"/>
      <c r="CX98" s="589"/>
      <c r="CY98" s="589"/>
      <c r="DA98" s="589"/>
    </row>
    <row r="99" spans="1:105" s="620" customFormat="1">
      <c r="A99" s="620" t="str">
        <f t="shared" si="160"/>
        <v/>
      </c>
      <c r="B99" s="624">
        <v>2202</v>
      </c>
      <c r="C99" s="624">
        <v>73</v>
      </c>
      <c r="D99" s="644" t="str">
        <f>IF(ISNA(VLOOKUP(C99,Master!AQ$60:BC$285,3,FALSE)),"",VLOOKUP(C99,Master!AQ$60:BC$285,3,FALSE))</f>
        <v/>
      </c>
      <c r="E99" s="625" t="str">
        <f>IF(ISNA(VLOOKUP(C99,Master!AQ$60:BC$285,7,FALSE)),"",VLOOKUP(C99,Master!AQ$60:BC$285,7,FALSE))</f>
        <v/>
      </c>
      <c r="F99" s="626" t="str">
        <f>IF(ISNA(VLOOKUP(C99,Master!AQ$60:BC$285,8,FALSE)),"",VLOOKUP(C99,Master!AQ$60:BC$285,8,FALSE))</f>
        <v/>
      </c>
      <c r="G99" s="627" t="str">
        <f>IF(ISNA(VLOOKUP(C99,Master!AQ$60:BC$285,4,FALSE)),"",VLOOKUP(C99,Master!AQ$60:BC$285,4,FALSE))</f>
        <v/>
      </c>
      <c r="H99" s="628" t="str">
        <f>IF(ISNA(VLOOKUP(C99,Master!AQ$60:BC$285,5,FALSE)),"",VLOOKUP(C99,Master!AQ$60:BC$285,5,FALSE))</f>
        <v/>
      </c>
      <c r="I99" s="629" t="str">
        <f>IF(ISNA(VLOOKUP(C99,Master!AQ$60:BC$285,6,FALSE)),"",VLOOKUP(C99,Master!AQ$60:BC$285,6,FALSE))</f>
        <v/>
      </c>
      <c r="J99" s="624" t="str">
        <f t="shared" si="155"/>
        <v/>
      </c>
      <c r="K99" s="625" t="str">
        <f t="shared" ca="1" si="156"/>
        <v/>
      </c>
      <c r="L99" s="624" t="str">
        <f t="shared" si="157"/>
        <v/>
      </c>
      <c r="M99" s="624" t="str">
        <f t="shared" si="158"/>
        <v/>
      </c>
      <c r="N99" s="624" t="str">
        <f t="shared" si="159"/>
        <v/>
      </c>
      <c r="O99" s="630" t="str">
        <f>IF(ISNA(VLOOKUP(C99,Master!AQ$60:BC$285,12,FALSE)),"",VLOOKUP(C99,Master!AQ$60:BC$285,12,FALSE))</f>
        <v/>
      </c>
      <c r="P99" s="631"/>
      <c r="Q99" s="631"/>
      <c r="R99" s="631"/>
      <c r="S99" s="631">
        <f t="shared" si="152"/>
        <v>0</v>
      </c>
      <c r="T99" s="591">
        <f t="shared" si="151"/>
        <v>1</v>
      </c>
      <c r="U99" s="622" t="str">
        <f>IF(ISNA(VLOOKUP(C99,Master!AQ$60:BC$285,10,FALSE)),"",VLOOKUP(C99,Master!AQ$60:BC$285,10,FALSE))</f>
        <v/>
      </c>
      <c r="V99" s="632"/>
      <c r="W99" s="632"/>
      <c r="X99" s="633" t="str">
        <f>IF(ISNA(VLOOKUP(C99,Master!AQ$60:BC$285,11,FALSE)),"",VLOOKUP(C99,Master!AQ$60:BC$285,11,FALSE))</f>
        <v/>
      </c>
      <c r="Y99" s="633" t="str">
        <f>IF(ISNA(VLOOKUP(C99,Master!AQ$60:BC$285,9,FALSE)),"",VLOOKUP(C99,Master!AQ$60:BC$285,9,FALSE))</f>
        <v/>
      </c>
      <c r="Z99" s="634">
        <f t="shared" si="104"/>
        <v>0</v>
      </c>
      <c r="AA99" s="634">
        <f t="shared" si="105"/>
        <v>0</v>
      </c>
      <c r="AB99" s="634">
        <f t="shared" si="106"/>
        <v>0</v>
      </c>
      <c r="AC99" s="634">
        <f t="shared" si="107"/>
        <v>0</v>
      </c>
      <c r="AD99" s="634">
        <f t="shared" si="108"/>
        <v>0</v>
      </c>
      <c r="AE99" s="634">
        <f t="shared" si="109"/>
        <v>0</v>
      </c>
      <c r="AF99" s="635" t="str">
        <f t="shared" si="110"/>
        <v/>
      </c>
      <c r="AG99" s="635" t="str">
        <f t="shared" si="136"/>
        <v/>
      </c>
      <c r="AH99" s="635" t="str">
        <f t="shared" si="137"/>
        <v/>
      </c>
      <c r="AI99" s="635" t="str">
        <f t="shared" si="138"/>
        <v/>
      </c>
      <c r="AJ99" s="635" t="str">
        <f t="shared" si="139"/>
        <v/>
      </c>
      <c r="AK99" s="633" t="str">
        <f t="shared" si="140"/>
        <v/>
      </c>
      <c r="AL99" s="633">
        <v>0</v>
      </c>
      <c r="AM99" s="634">
        <v>0</v>
      </c>
      <c r="AN99" s="633" t="str">
        <f t="shared" si="141"/>
        <v/>
      </c>
      <c r="AO99" s="634">
        <f t="shared" si="113"/>
        <v>0</v>
      </c>
      <c r="AP99" s="633">
        <f t="shared" si="114"/>
        <v>0</v>
      </c>
      <c r="AQ99" s="633">
        <f t="shared" si="115"/>
        <v>0</v>
      </c>
      <c r="AR99" s="633">
        <f t="shared" si="116"/>
        <v>0</v>
      </c>
      <c r="AS99" s="633">
        <f t="shared" si="150"/>
        <v>0</v>
      </c>
      <c r="AT99" s="635">
        <f t="shared" si="117"/>
        <v>0</v>
      </c>
      <c r="AU99" s="635">
        <f t="shared" si="118"/>
        <v>0</v>
      </c>
      <c r="AV99" s="633"/>
      <c r="AW99" s="633"/>
      <c r="AX99" s="635">
        <f t="shared" si="142"/>
        <v>0</v>
      </c>
      <c r="AY99" s="635">
        <f t="shared" si="119"/>
        <v>0</v>
      </c>
      <c r="AZ99" s="635">
        <f t="shared" si="120"/>
        <v>0</v>
      </c>
      <c r="BA99" s="635">
        <f t="shared" si="121"/>
        <v>0</v>
      </c>
      <c r="BB99" s="635">
        <f t="shared" si="122"/>
        <v>0</v>
      </c>
      <c r="BC99" s="633">
        <f t="shared" si="143"/>
        <v>0</v>
      </c>
      <c r="BD99" s="633">
        <f t="shared" si="123"/>
        <v>0</v>
      </c>
      <c r="BE99" s="634">
        <v>0</v>
      </c>
      <c r="BF99" s="633">
        <f t="shared" si="144"/>
        <v>0</v>
      </c>
      <c r="BG99" s="634">
        <f t="shared" si="124"/>
        <v>0</v>
      </c>
      <c r="BH99" s="633">
        <f t="shared" si="125"/>
        <v>0</v>
      </c>
      <c r="BI99" s="633">
        <f t="shared" si="126"/>
        <v>0</v>
      </c>
      <c r="BJ99" s="633">
        <f t="shared" si="127"/>
        <v>0</v>
      </c>
      <c r="BK99" s="633">
        <f t="shared" si="128"/>
        <v>0</v>
      </c>
      <c r="BL99" s="635">
        <f t="shared" si="145"/>
        <v>0</v>
      </c>
      <c r="BM99" s="635">
        <f t="shared" si="146"/>
        <v>0</v>
      </c>
      <c r="BN99" s="633"/>
      <c r="BO99" s="633"/>
      <c r="BP99" s="635">
        <f t="shared" si="147"/>
        <v>0</v>
      </c>
      <c r="BQ99" s="619">
        <f t="shared" si="129"/>
        <v>0</v>
      </c>
      <c r="BR99" s="619">
        <f t="shared" si="130"/>
        <v>1</v>
      </c>
      <c r="BS99" s="619">
        <f t="shared" si="131"/>
        <v>0</v>
      </c>
      <c r="BT99" s="619">
        <f t="shared" si="132"/>
        <v>0</v>
      </c>
      <c r="BU99" s="619">
        <f t="shared" si="133"/>
        <v>0</v>
      </c>
      <c r="BV99" s="619">
        <f t="shared" si="148"/>
        <v>1</v>
      </c>
      <c r="BW99" s="603">
        <f t="shared" si="153"/>
        <v>0</v>
      </c>
      <c r="BX99" s="636">
        <f t="shared" si="149"/>
        <v>1</v>
      </c>
      <c r="BY99" s="603">
        <f t="shared" si="134"/>
        <v>0</v>
      </c>
      <c r="BZ99" s="603">
        <f t="shared" si="135"/>
        <v>0</v>
      </c>
      <c r="CA99" s="589" t="str">
        <f t="shared" si="154"/>
        <v/>
      </c>
      <c r="CB99" s="1097"/>
      <c r="CC99" s="589"/>
      <c r="CD99" s="589"/>
      <c r="CE99" s="589"/>
      <c r="CF99" s="589"/>
      <c r="CG99" s="589"/>
      <c r="CH99" s="589"/>
      <c r="CI99" s="589"/>
      <c r="CJ99" s="589"/>
      <c r="CK99" s="589"/>
      <c r="CL99" s="589"/>
      <c r="CM99" s="589"/>
      <c r="CN99" s="589"/>
      <c r="CO99" s="589"/>
      <c r="CP99" s="589"/>
      <c r="CQ99" s="589"/>
      <c r="CR99" s="589"/>
      <c r="CS99" s="589"/>
      <c r="CT99" s="589"/>
      <c r="CU99" s="589"/>
      <c r="CV99" s="589"/>
      <c r="CW99" s="589"/>
      <c r="CX99" s="589"/>
      <c r="CY99" s="589"/>
      <c r="DA99" s="589"/>
    </row>
    <row r="100" spans="1:105" s="620" customFormat="1">
      <c r="A100" s="620" t="str">
        <f t="shared" si="160"/>
        <v/>
      </c>
      <c r="B100" s="624">
        <v>2202</v>
      </c>
      <c r="C100" s="624">
        <v>74</v>
      </c>
      <c r="D100" s="644" t="str">
        <f>IF(ISNA(VLOOKUP(C100,Master!AQ$60:BC$285,3,FALSE)),"",VLOOKUP(C100,Master!AQ$60:BC$285,3,FALSE))</f>
        <v/>
      </c>
      <c r="E100" s="625" t="str">
        <f>IF(ISNA(VLOOKUP(C100,Master!AQ$60:BC$285,7,FALSE)),"",VLOOKUP(C100,Master!AQ$60:BC$285,7,FALSE))</f>
        <v/>
      </c>
      <c r="F100" s="626" t="str">
        <f>IF(ISNA(VLOOKUP(C100,Master!AQ$60:BC$285,8,FALSE)),"",VLOOKUP(C100,Master!AQ$60:BC$285,8,FALSE))</f>
        <v/>
      </c>
      <c r="G100" s="627" t="str">
        <f>IF(ISNA(VLOOKUP(C100,Master!AQ$60:BC$285,4,FALSE)),"",VLOOKUP(C100,Master!AQ$60:BC$285,4,FALSE))</f>
        <v/>
      </c>
      <c r="H100" s="628" t="str">
        <f>IF(ISNA(VLOOKUP(C100,Master!AQ$60:BC$285,5,FALSE)),"",VLOOKUP(C100,Master!AQ$60:BC$285,5,FALSE))</f>
        <v/>
      </c>
      <c r="I100" s="629" t="str">
        <f>IF(ISNA(VLOOKUP(C100,Master!AQ$60:BC$285,6,FALSE)),"",VLOOKUP(C100,Master!AQ$60:BC$285,6,FALSE))</f>
        <v/>
      </c>
      <c r="J100" s="624" t="str">
        <f t="shared" si="155"/>
        <v/>
      </c>
      <c r="K100" s="625" t="str">
        <f t="shared" ca="1" si="156"/>
        <v/>
      </c>
      <c r="L100" s="624" t="str">
        <f t="shared" si="157"/>
        <v/>
      </c>
      <c r="M100" s="624" t="str">
        <f t="shared" si="158"/>
        <v/>
      </c>
      <c r="N100" s="624" t="str">
        <f t="shared" si="159"/>
        <v/>
      </c>
      <c r="O100" s="630" t="str">
        <f>IF(ISNA(VLOOKUP(C100,Master!AQ$60:BC$285,12,FALSE)),"",VLOOKUP(C100,Master!AQ$60:BC$285,12,FALSE))</f>
        <v/>
      </c>
      <c r="P100" s="631"/>
      <c r="Q100" s="631"/>
      <c r="R100" s="631"/>
      <c r="S100" s="631">
        <f t="shared" si="152"/>
        <v>0</v>
      </c>
      <c r="T100" s="591">
        <f t="shared" si="151"/>
        <v>1</v>
      </c>
      <c r="U100" s="622" t="str">
        <f>IF(ISNA(VLOOKUP(C100,Master!AQ$60:BC$285,10,FALSE)),"",VLOOKUP(C100,Master!AQ$60:BC$285,10,FALSE))</f>
        <v/>
      </c>
      <c r="V100" s="632"/>
      <c r="W100" s="632"/>
      <c r="X100" s="633" t="str">
        <f>IF(ISNA(VLOOKUP(C100,Master!AQ$60:BC$285,11,FALSE)),"",VLOOKUP(C100,Master!AQ$60:BC$285,11,FALSE))</f>
        <v/>
      </c>
      <c r="Y100" s="633" t="str">
        <f>IF(ISNA(VLOOKUP(C100,Master!AQ$60:BC$285,9,FALSE)),"",VLOOKUP(C100,Master!AQ$60:BC$285,9,FALSE))</f>
        <v/>
      </c>
      <c r="Z100" s="634">
        <f t="shared" si="104"/>
        <v>0</v>
      </c>
      <c r="AA100" s="634">
        <f t="shared" si="105"/>
        <v>0</v>
      </c>
      <c r="AB100" s="634">
        <f t="shared" si="106"/>
        <v>0</v>
      </c>
      <c r="AC100" s="634">
        <f t="shared" si="107"/>
        <v>0</v>
      </c>
      <c r="AD100" s="634">
        <f t="shared" si="108"/>
        <v>0</v>
      </c>
      <c r="AE100" s="634">
        <f t="shared" si="109"/>
        <v>0</v>
      </c>
      <c r="AF100" s="635" t="str">
        <f t="shared" si="110"/>
        <v/>
      </c>
      <c r="AG100" s="635" t="str">
        <f t="shared" si="136"/>
        <v/>
      </c>
      <c r="AH100" s="635" t="str">
        <f t="shared" si="137"/>
        <v/>
      </c>
      <c r="AI100" s="635" t="str">
        <f t="shared" si="138"/>
        <v/>
      </c>
      <c r="AJ100" s="635" t="str">
        <f t="shared" si="139"/>
        <v/>
      </c>
      <c r="AK100" s="633" t="str">
        <f t="shared" si="140"/>
        <v/>
      </c>
      <c r="AL100" s="633">
        <v>0</v>
      </c>
      <c r="AM100" s="634">
        <v>0</v>
      </c>
      <c r="AN100" s="633" t="str">
        <f t="shared" si="141"/>
        <v/>
      </c>
      <c r="AO100" s="634">
        <f t="shared" si="113"/>
        <v>0</v>
      </c>
      <c r="AP100" s="633">
        <f t="shared" si="114"/>
        <v>0</v>
      </c>
      <c r="AQ100" s="633">
        <f t="shared" si="115"/>
        <v>0</v>
      </c>
      <c r="AR100" s="633">
        <f t="shared" si="116"/>
        <v>0</v>
      </c>
      <c r="AS100" s="633">
        <f t="shared" si="150"/>
        <v>0</v>
      </c>
      <c r="AT100" s="635">
        <f t="shared" si="117"/>
        <v>0</v>
      </c>
      <c r="AU100" s="635">
        <f t="shared" si="118"/>
        <v>0</v>
      </c>
      <c r="AV100" s="633"/>
      <c r="AW100" s="633"/>
      <c r="AX100" s="635">
        <f t="shared" si="142"/>
        <v>0</v>
      </c>
      <c r="AY100" s="635">
        <f t="shared" si="119"/>
        <v>0</v>
      </c>
      <c r="AZ100" s="635">
        <f t="shared" si="120"/>
        <v>0</v>
      </c>
      <c r="BA100" s="635">
        <f t="shared" si="121"/>
        <v>0</v>
      </c>
      <c r="BB100" s="635">
        <f t="shared" si="122"/>
        <v>0</v>
      </c>
      <c r="BC100" s="633">
        <f t="shared" si="143"/>
        <v>0</v>
      </c>
      <c r="BD100" s="633">
        <f t="shared" si="123"/>
        <v>0</v>
      </c>
      <c r="BE100" s="634">
        <v>0</v>
      </c>
      <c r="BF100" s="633">
        <f t="shared" si="144"/>
        <v>0</v>
      </c>
      <c r="BG100" s="634">
        <f t="shared" si="124"/>
        <v>0</v>
      </c>
      <c r="BH100" s="633">
        <f t="shared" si="125"/>
        <v>0</v>
      </c>
      <c r="BI100" s="633">
        <f t="shared" si="126"/>
        <v>0</v>
      </c>
      <c r="BJ100" s="633">
        <f t="shared" si="127"/>
        <v>0</v>
      </c>
      <c r="BK100" s="633">
        <f t="shared" si="128"/>
        <v>0</v>
      </c>
      <c r="BL100" s="635">
        <f t="shared" si="145"/>
        <v>0</v>
      </c>
      <c r="BM100" s="635">
        <f t="shared" si="146"/>
        <v>0</v>
      </c>
      <c r="BN100" s="633"/>
      <c r="BO100" s="633"/>
      <c r="BP100" s="635">
        <f t="shared" si="147"/>
        <v>0</v>
      </c>
      <c r="BQ100" s="619">
        <f t="shared" si="129"/>
        <v>0</v>
      </c>
      <c r="BR100" s="619">
        <f t="shared" si="130"/>
        <v>1</v>
      </c>
      <c r="BS100" s="619">
        <f t="shared" si="131"/>
        <v>0</v>
      </c>
      <c r="BT100" s="619">
        <f t="shared" si="132"/>
        <v>0</v>
      </c>
      <c r="BU100" s="619">
        <f t="shared" si="133"/>
        <v>0</v>
      </c>
      <c r="BV100" s="619">
        <f t="shared" si="148"/>
        <v>1</v>
      </c>
      <c r="BW100" s="603">
        <f t="shared" si="153"/>
        <v>0</v>
      </c>
      <c r="BX100" s="636">
        <f t="shared" si="149"/>
        <v>1</v>
      </c>
      <c r="BY100" s="603">
        <f t="shared" si="134"/>
        <v>0</v>
      </c>
      <c r="BZ100" s="603">
        <f t="shared" si="135"/>
        <v>0</v>
      </c>
      <c r="CA100" s="589" t="str">
        <f t="shared" si="154"/>
        <v/>
      </c>
      <c r="CB100" s="1097"/>
      <c r="CC100" s="589"/>
      <c r="CD100" s="589"/>
      <c r="CE100" s="589"/>
      <c r="CF100" s="589"/>
      <c r="CG100" s="589"/>
      <c r="CH100" s="589"/>
      <c r="CI100" s="589"/>
      <c r="CJ100" s="589"/>
      <c r="CK100" s="589"/>
      <c r="CL100" s="589"/>
      <c r="CM100" s="589"/>
      <c r="CN100" s="589"/>
      <c r="CO100" s="589"/>
      <c r="CP100" s="589"/>
      <c r="CQ100" s="589"/>
      <c r="CR100" s="589"/>
      <c r="CS100" s="589"/>
      <c r="CT100" s="589"/>
      <c r="CU100" s="589"/>
      <c r="CV100" s="589"/>
      <c r="CW100" s="589"/>
      <c r="CX100" s="589"/>
      <c r="CY100" s="589"/>
      <c r="DA100" s="589"/>
    </row>
    <row r="101" spans="1:105" s="620" customFormat="1">
      <c r="A101" s="620" t="str">
        <f t="shared" si="160"/>
        <v/>
      </c>
      <c r="B101" s="624">
        <v>2202</v>
      </c>
      <c r="C101" s="624">
        <v>75</v>
      </c>
      <c r="D101" s="644" t="str">
        <f>IF(ISNA(VLOOKUP(C101,Master!AQ$60:BC$285,3,FALSE)),"",VLOOKUP(C101,Master!AQ$60:BC$285,3,FALSE))</f>
        <v/>
      </c>
      <c r="E101" s="625" t="str">
        <f>IF(ISNA(VLOOKUP(C101,Master!AQ$60:BC$285,7,FALSE)),"",VLOOKUP(C101,Master!AQ$60:BC$285,7,FALSE))</f>
        <v/>
      </c>
      <c r="F101" s="626" t="str">
        <f>IF(ISNA(VLOOKUP(C101,Master!AQ$60:BC$285,8,FALSE)),"",VLOOKUP(C101,Master!AQ$60:BC$285,8,FALSE))</f>
        <v/>
      </c>
      <c r="G101" s="627" t="str">
        <f>IF(ISNA(VLOOKUP(C101,Master!AQ$60:BC$285,4,FALSE)),"",VLOOKUP(C101,Master!AQ$60:BC$285,4,FALSE))</f>
        <v/>
      </c>
      <c r="H101" s="628" t="str">
        <f>IF(ISNA(VLOOKUP(C101,Master!AQ$60:BC$285,5,FALSE)),"",VLOOKUP(C101,Master!AQ$60:BC$285,5,FALSE))</f>
        <v/>
      </c>
      <c r="I101" s="629" t="str">
        <f>IF(ISNA(VLOOKUP(C101,Master!AQ$60:BC$285,6,FALSE)),"",VLOOKUP(C101,Master!AQ$60:BC$285,6,FALSE))</f>
        <v/>
      </c>
      <c r="J101" s="624" t="str">
        <f t="shared" si="155"/>
        <v/>
      </c>
      <c r="K101" s="625" t="str">
        <f t="shared" ca="1" si="156"/>
        <v/>
      </c>
      <c r="L101" s="624" t="str">
        <f t="shared" si="157"/>
        <v/>
      </c>
      <c r="M101" s="624" t="str">
        <f t="shared" si="158"/>
        <v/>
      </c>
      <c r="N101" s="624" t="str">
        <f t="shared" si="159"/>
        <v/>
      </c>
      <c r="O101" s="630" t="str">
        <f>IF(ISNA(VLOOKUP(C101,Master!AQ$60:BC$285,12,FALSE)),"",VLOOKUP(C101,Master!AQ$60:BC$285,12,FALSE))</f>
        <v/>
      </c>
      <c r="P101" s="631"/>
      <c r="Q101" s="631"/>
      <c r="R101" s="631"/>
      <c r="S101" s="631">
        <f t="shared" si="152"/>
        <v>0</v>
      </c>
      <c r="T101" s="591">
        <f t="shared" si="151"/>
        <v>1</v>
      </c>
      <c r="U101" s="622" t="str">
        <f>IF(ISNA(VLOOKUP(C101,Master!AQ$60:BC$285,10,FALSE)),"",VLOOKUP(C101,Master!AQ$60:BC$285,10,FALSE))</f>
        <v/>
      </c>
      <c r="V101" s="632"/>
      <c r="W101" s="632"/>
      <c r="X101" s="633" t="str">
        <f>IF(ISNA(VLOOKUP(C101,Master!AQ$60:BC$285,11,FALSE)),"",VLOOKUP(C101,Master!AQ$60:BC$285,11,FALSE))</f>
        <v/>
      </c>
      <c r="Y101" s="633" t="str">
        <f>IF(ISNA(VLOOKUP(C101,Master!AQ$60:BC$285,9,FALSE)),"",VLOOKUP(C101,Master!AQ$60:BC$285,9,FALSE))</f>
        <v/>
      </c>
      <c r="Z101" s="634">
        <f t="shared" si="104"/>
        <v>0</v>
      </c>
      <c r="AA101" s="634">
        <f t="shared" si="105"/>
        <v>0</v>
      </c>
      <c r="AB101" s="634">
        <f t="shared" si="106"/>
        <v>0</v>
      </c>
      <c r="AC101" s="634">
        <f t="shared" si="107"/>
        <v>0</v>
      </c>
      <c r="AD101" s="634">
        <f t="shared" si="108"/>
        <v>0</v>
      </c>
      <c r="AE101" s="634">
        <f t="shared" si="109"/>
        <v>0</v>
      </c>
      <c r="AF101" s="635" t="str">
        <f t="shared" si="110"/>
        <v/>
      </c>
      <c r="AG101" s="635" t="str">
        <f t="shared" si="136"/>
        <v/>
      </c>
      <c r="AH101" s="635" t="str">
        <f t="shared" si="137"/>
        <v/>
      </c>
      <c r="AI101" s="635" t="str">
        <f t="shared" si="138"/>
        <v/>
      </c>
      <c r="AJ101" s="635" t="str">
        <f t="shared" si="139"/>
        <v/>
      </c>
      <c r="AK101" s="633" t="str">
        <f t="shared" si="140"/>
        <v/>
      </c>
      <c r="AL101" s="633">
        <v>0</v>
      </c>
      <c r="AM101" s="634">
        <v>0</v>
      </c>
      <c r="AN101" s="633" t="str">
        <f t="shared" si="141"/>
        <v/>
      </c>
      <c r="AO101" s="634">
        <f t="shared" si="113"/>
        <v>0</v>
      </c>
      <c r="AP101" s="633">
        <f t="shared" si="114"/>
        <v>0</v>
      </c>
      <c r="AQ101" s="633">
        <f t="shared" si="115"/>
        <v>0</v>
      </c>
      <c r="AR101" s="633">
        <f t="shared" si="116"/>
        <v>0</v>
      </c>
      <c r="AS101" s="633">
        <f t="shared" si="150"/>
        <v>0</v>
      </c>
      <c r="AT101" s="635">
        <f t="shared" si="117"/>
        <v>0</v>
      </c>
      <c r="AU101" s="635">
        <f t="shared" si="118"/>
        <v>0</v>
      </c>
      <c r="AV101" s="633"/>
      <c r="AW101" s="633"/>
      <c r="AX101" s="635">
        <f t="shared" si="142"/>
        <v>0</v>
      </c>
      <c r="AY101" s="635">
        <f t="shared" si="119"/>
        <v>0</v>
      </c>
      <c r="AZ101" s="635">
        <f t="shared" si="120"/>
        <v>0</v>
      </c>
      <c r="BA101" s="635">
        <f t="shared" si="121"/>
        <v>0</v>
      </c>
      <c r="BB101" s="635">
        <f t="shared" si="122"/>
        <v>0</v>
      </c>
      <c r="BC101" s="633">
        <f t="shared" si="143"/>
        <v>0</v>
      </c>
      <c r="BD101" s="633">
        <f t="shared" si="123"/>
        <v>0</v>
      </c>
      <c r="BE101" s="634">
        <v>0</v>
      </c>
      <c r="BF101" s="633">
        <f t="shared" si="144"/>
        <v>0</v>
      </c>
      <c r="BG101" s="634">
        <f t="shared" si="124"/>
        <v>0</v>
      </c>
      <c r="BH101" s="633">
        <f t="shared" si="125"/>
        <v>0</v>
      </c>
      <c r="BI101" s="633">
        <f t="shared" si="126"/>
        <v>0</v>
      </c>
      <c r="BJ101" s="633">
        <f t="shared" si="127"/>
        <v>0</v>
      </c>
      <c r="BK101" s="633">
        <f t="shared" si="128"/>
        <v>0</v>
      </c>
      <c r="BL101" s="635">
        <f t="shared" si="145"/>
        <v>0</v>
      </c>
      <c r="BM101" s="635">
        <f t="shared" si="146"/>
        <v>0</v>
      </c>
      <c r="BN101" s="633"/>
      <c r="BO101" s="633"/>
      <c r="BP101" s="635">
        <f t="shared" si="147"/>
        <v>0</v>
      </c>
      <c r="BQ101" s="619">
        <f t="shared" si="129"/>
        <v>0</v>
      </c>
      <c r="BR101" s="619">
        <f t="shared" si="130"/>
        <v>1</v>
      </c>
      <c r="BS101" s="619">
        <f t="shared" si="131"/>
        <v>0</v>
      </c>
      <c r="BT101" s="619">
        <f t="shared" si="132"/>
        <v>0</v>
      </c>
      <c r="BU101" s="619">
        <f t="shared" si="133"/>
        <v>0</v>
      </c>
      <c r="BV101" s="619">
        <f t="shared" si="148"/>
        <v>1</v>
      </c>
      <c r="BW101" s="603">
        <f t="shared" si="153"/>
        <v>0</v>
      </c>
      <c r="BX101" s="636">
        <f t="shared" si="149"/>
        <v>1</v>
      </c>
      <c r="BY101" s="603">
        <f t="shared" si="134"/>
        <v>0</v>
      </c>
      <c r="BZ101" s="603">
        <f t="shared" si="135"/>
        <v>0</v>
      </c>
      <c r="CA101" s="589" t="str">
        <f t="shared" si="154"/>
        <v/>
      </c>
      <c r="CB101" s="1097"/>
      <c r="CC101" s="589"/>
      <c r="CD101" s="589"/>
      <c r="CE101" s="589"/>
      <c r="CF101" s="589"/>
      <c r="CG101" s="589"/>
      <c r="CH101" s="589"/>
      <c r="CI101" s="589"/>
      <c r="CJ101" s="589"/>
      <c r="CK101" s="589"/>
      <c r="CL101" s="589"/>
      <c r="CM101" s="589"/>
      <c r="CN101" s="589"/>
      <c r="CO101" s="589"/>
      <c r="CP101" s="589"/>
      <c r="CQ101" s="589"/>
      <c r="CR101" s="589"/>
      <c r="CS101" s="589"/>
      <c r="CT101" s="589"/>
      <c r="CU101" s="589"/>
      <c r="CV101" s="589"/>
      <c r="CW101" s="589"/>
      <c r="CX101" s="589"/>
      <c r="CY101" s="589"/>
      <c r="DA101" s="589"/>
    </row>
    <row r="102" spans="1:105" s="620" customFormat="1">
      <c r="A102" s="620" t="str">
        <f t="shared" si="160"/>
        <v/>
      </c>
      <c r="B102" s="624">
        <v>2202</v>
      </c>
      <c r="C102" s="624">
        <v>76</v>
      </c>
      <c r="D102" s="644" t="str">
        <f>IF(ISNA(VLOOKUP(C102,Master!AQ$60:BC$285,3,FALSE)),"",VLOOKUP(C102,Master!AQ$60:BC$285,3,FALSE))</f>
        <v/>
      </c>
      <c r="E102" s="625" t="str">
        <f>IF(ISNA(VLOOKUP(C102,Master!AQ$60:BC$285,7,FALSE)),"",VLOOKUP(C102,Master!AQ$60:BC$285,7,FALSE))</f>
        <v/>
      </c>
      <c r="F102" s="626" t="str">
        <f>IF(ISNA(VLOOKUP(C102,Master!AQ$60:BC$285,8,FALSE)),"",VLOOKUP(C102,Master!AQ$60:BC$285,8,FALSE))</f>
        <v/>
      </c>
      <c r="G102" s="627" t="str">
        <f>IF(ISNA(VLOOKUP(C102,Master!AQ$60:BC$285,4,FALSE)),"",VLOOKUP(C102,Master!AQ$60:BC$285,4,FALSE))</f>
        <v/>
      </c>
      <c r="H102" s="628" t="str">
        <f>IF(ISNA(VLOOKUP(C102,Master!AQ$60:BC$285,5,FALSE)),"",VLOOKUP(C102,Master!AQ$60:BC$285,5,FALSE))</f>
        <v/>
      </c>
      <c r="I102" s="629" t="str">
        <f>IF(ISNA(VLOOKUP(C102,Master!AQ$60:BC$285,6,FALSE)),"",VLOOKUP(C102,Master!AQ$60:BC$285,6,FALSE))</f>
        <v/>
      </c>
      <c r="J102" s="624" t="str">
        <f t="shared" si="155"/>
        <v/>
      </c>
      <c r="K102" s="625" t="str">
        <f t="shared" ca="1" si="156"/>
        <v/>
      </c>
      <c r="L102" s="624" t="str">
        <f t="shared" si="157"/>
        <v/>
      </c>
      <c r="M102" s="624" t="str">
        <f t="shared" si="158"/>
        <v/>
      </c>
      <c r="N102" s="624" t="str">
        <f t="shared" si="159"/>
        <v/>
      </c>
      <c r="O102" s="630" t="str">
        <f>IF(ISNA(VLOOKUP(C102,Master!AQ$60:BC$285,12,FALSE)),"",VLOOKUP(C102,Master!AQ$60:BC$285,12,FALSE))</f>
        <v/>
      </c>
      <c r="P102" s="631"/>
      <c r="Q102" s="631"/>
      <c r="R102" s="631"/>
      <c r="S102" s="631">
        <f t="shared" si="152"/>
        <v>0</v>
      </c>
      <c r="T102" s="591">
        <f t="shared" si="151"/>
        <v>1</v>
      </c>
      <c r="U102" s="622" t="str">
        <f>IF(ISNA(VLOOKUP(C102,Master!AQ$60:BC$285,10,FALSE)),"",VLOOKUP(C102,Master!AQ$60:BC$285,10,FALSE))</f>
        <v/>
      </c>
      <c r="V102" s="632"/>
      <c r="W102" s="632"/>
      <c r="X102" s="633" t="str">
        <f>IF(ISNA(VLOOKUP(C102,Master!AQ$60:BC$285,11,FALSE)),"",VLOOKUP(C102,Master!AQ$60:BC$285,11,FALSE))</f>
        <v/>
      </c>
      <c r="Y102" s="633" t="str">
        <f>IF(ISNA(VLOOKUP(C102,Master!AQ$60:BC$285,9,FALSE)),"",VLOOKUP(C102,Master!AQ$60:BC$285,9,FALSE))</f>
        <v/>
      </c>
      <c r="Z102" s="634">
        <f t="shared" si="104"/>
        <v>0</v>
      </c>
      <c r="AA102" s="634">
        <f t="shared" si="105"/>
        <v>0</v>
      </c>
      <c r="AB102" s="634">
        <f t="shared" si="106"/>
        <v>0</v>
      </c>
      <c r="AC102" s="634">
        <f t="shared" si="107"/>
        <v>0</v>
      </c>
      <c r="AD102" s="634">
        <f t="shared" si="108"/>
        <v>0</v>
      </c>
      <c r="AE102" s="634">
        <f t="shared" si="109"/>
        <v>0</v>
      </c>
      <c r="AF102" s="635" t="str">
        <f t="shared" si="110"/>
        <v/>
      </c>
      <c r="AG102" s="635" t="str">
        <f t="shared" si="136"/>
        <v/>
      </c>
      <c r="AH102" s="635" t="str">
        <f t="shared" si="137"/>
        <v/>
      </c>
      <c r="AI102" s="635" t="str">
        <f t="shared" si="138"/>
        <v/>
      </c>
      <c r="AJ102" s="635" t="str">
        <f t="shared" si="139"/>
        <v/>
      </c>
      <c r="AK102" s="633" t="str">
        <f t="shared" si="140"/>
        <v/>
      </c>
      <c r="AL102" s="633">
        <v>0</v>
      </c>
      <c r="AM102" s="634">
        <v>0</v>
      </c>
      <c r="AN102" s="633" t="str">
        <f t="shared" si="141"/>
        <v/>
      </c>
      <c r="AO102" s="634">
        <f t="shared" si="113"/>
        <v>0</v>
      </c>
      <c r="AP102" s="633">
        <f t="shared" si="114"/>
        <v>0</v>
      </c>
      <c r="AQ102" s="633">
        <f t="shared" si="115"/>
        <v>0</v>
      </c>
      <c r="AR102" s="633">
        <f t="shared" si="116"/>
        <v>0</v>
      </c>
      <c r="AS102" s="633">
        <f t="shared" si="150"/>
        <v>0</v>
      </c>
      <c r="AT102" s="635">
        <f t="shared" si="117"/>
        <v>0</v>
      </c>
      <c r="AU102" s="635">
        <f t="shared" si="118"/>
        <v>0</v>
      </c>
      <c r="AV102" s="633"/>
      <c r="AW102" s="633"/>
      <c r="AX102" s="635">
        <f t="shared" si="142"/>
        <v>0</v>
      </c>
      <c r="AY102" s="635">
        <f t="shared" si="119"/>
        <v>0</v>
      </c>
      <c r="AZ102" s="635">
        <f t="shared" si="120"/>
        <v>0</v>
      </c>
      <c r="BA102" s="635">
        <f t="shared" si="121"/>
        <v>0</v>
      </c>
      <c r="BB102" s="635">
        <f t="shared" si="122"/>
        <v>0</v>
      </c>
      <c r="BC102" s="633">
        <f t="shared" si="143"/>
        <v>0</v>
      </c>
      <c r="BD102" s="633">
        <f t="shared" si="123"/>
        <v>0</v>
      </c>
      <c r="BE102" s="634">
        <v>0</v>
      </c>
      <c r="BF102" s="633">
        <f t="shared" si="144"/>
        <v>0</v>
      </c>
      <c r="BG102" s="634">
        <f t="shared" si="124"/>
        <v>0</v>
      </c>
      <c r="BH102" s="633">
        <f t="shared" si="125"/>
        <v>0</v>
      </c>
      <c r="BI102" s="633">
        <f t="shared" si="126"/>
        <v>0</v>
      </c>
      <c r="BJ102" s="633">
        <f t="shared" si="127"/>
        <v>0</v>
      </c>
      <c r="BK102" s="633">
        <f t="shared" si="128"/>
        <v>0</v>
      </c>
      <c r="BL102" s="635">
        <f t="shared" si="145"/>
        <v>0</v>
      </c>
      <c r="BM102" s="635">
        <f t="shared" si="146"/>
        <v>0</v>
      </c>
      <c r="BN102" s="633"/>
      <c r="BO102" s="633"/>
      <c r="BP102" s="635">
        <f t="shared" si="147"/>
        <v>0</v>
      </c>
      <c r="BQ102" s="619">
        <f t="shared" si="129"/>
        <v>0</v>
      </c>
      <c r="BR102" s="619">
        <f t="shared" si="130"/>
        <v>1</v>
      </c>
      <c r="BS102" s="619">
        <f t="shared" si="131"/>
        <v>0</v>
      </c>
      <c r="BT102" s="619">
        <f t="shared" si="132"/>
        <v>0</v>
      </c>
      <c r="BU102" s="619">
        <f t="shared" si="133"/>
        <v>0</v>
      </c>
      <c r="BV102" s="619">
        <f t="shared" si="148"/>
        <v>1</v>
      </c>
      <c r="BW102" s="603">
        <f t="shared" si="153"/>
        <v>0</v>
      </c>
      <c r="BX102" s="636">
        <f t="shared" si="149"/>
        <v>1</v>
      </c>
      <c r="BY102" s="603">
        <f t="shared" si="134"/>
        <v>0</v>
      </c>
      <c r="BZ102" s="603">
        <f t="shared" si="135"/>
        <v>0</v>
      </c>
      <c r="CA102" s="589" t="str">
        <f t="shared" si="154"/>
        <v/>
      </c>
      <c r="CB102" s="1097"/>
      <c r="CC102" s="589"/>
      <c r="CD102" s="589"/>
      <c r="CE102" s="589"/>
      <c r="CF102" s="589"/>
      <c r="CG102" s="589"/>
      <c r="CH102" s="589"/>
      <c r="CI102" s="589"/>
      <c r="CJ102" s="589"/>
      <c r="CK102" s="589"/>
      <c r="CL102" s="589"/>
      <c r="CM102" s="589"/>
      <c r="CN102" s="589"/>
      <c r="CO102" s="589"/>
      <c r="CP102" s="589"/>
      <c r="CQ102" s="589"/>
      <c r="CR102" s="589"/>
      <c r="CS102" s="589"/>
      <c r="CT102" s="589"/>
      <c r="CU102" s="589"/>
      <c r="CV102" s="589"/>
      <c r="CW102" s="589"/>
      <c r="CX102" s="589"/>
      <c r="CY102" s="589"/>
      <c r="DA102" s="589"/>
    </row>
    <row r="103" spans="1:105" s="620" customFormat="1">
      <c r="A103" s="620" t="str">
        <f t="shared" si="160"/>
        <v/>
      </c>
      <c r="B103" s="624">
        <v>2202</v>
      </c>
      <c r="C103" s="624">
        <v>77</v>
      </c>
      <c r="D103" s="644" t="str">
        <f>IF(ISNA(VLOOKUP(C103,Master!AQ$60:BC$285,3,FALSE)),"",VLOOKUP(C103,Master!AQ$60:BC$285,3,FALSE))</f>
        <v/>
      </c>
      <c r="E103" s="625" t="str">
        <f>IF(ISNA(VLOOKUP(C103,Master!AQ$60:BC$285,7,FALSE)),"",VLOOKUP(C103,Master!AQ$60:BC$285,7,FALSE))</f>
        <v/>
      </c>
      <c r="F103" s="626" t="str">
        <f>IF(ISNA(VLOOKUP(C103,Master!AQ$60:BC$285,8,FALSE)),"",VLOOKUP(C103,Master!AQ$60:BC$285,8,FALSE))</f>
        <v/>
      </c>
      <c r="G103" s="627" t="str">
        <f>IF(ISNA(VLOOKUP(C103,Master!AQ$60:BC$285,4,FALSE)),"",VLOOKUP(C103,Master!AQ$60:BC$285,4,FALSE))</f>
        <v/>
      </c>
      <c r="H103" s="628" t="str">
        <f>IF(ISNA(VLOOKUP(C103,Master!AQ$60:BC$285,5,FALSE)),"",VLOOKUP(C103,Master!AQ$60:BC$285,5,FALSE))</f>
        <v/>
      </c>
      <c r="I103" s="629" t="str">
        <f>IF(ISNA(VLOOKUP(C103,Master!AQ$60:BC$285,6,FALSE)),"",VLOOKUP(C103,Master!AQ$60:BC$285,6,FALSE))</f>
        <v/>
      </c>
      <c r="J103" s="624" t="str">
        <f t="shared" si="155"/>
        <v/>
      </c>
      <c r="K103" s="625" t="str">
        <f t="shared" ca="1" si="156"/>
        <v/>
      </c>
      <c r="L103" s="624" t="str">
        <f t="shared" si="157"/>
        <v/>
      </c>
      <c r="M103" s="624" t="str">
        <f t="shared" si="158"/>
        <v/>
      </c>
      <c r="N103" s="624" t="str">
        <f t="shared" si="159"/>
        <v/>
      </c>
      <c r="O103" s="630" t="str">
        <f>IF(ISNA(VLOOKUP(C103,Master!AQ$60:BC$285,12,FALSE)),"",VLOOKUP(C103,Master!AQ$60:BC$285,12,FALSE))</f>
        <v/>
      </c>
      <c r="P103" s="631"/>
      <c r="Q103" s="631"/>
      <c r="R103" s="631"/>
      <c r="S103" s="631">
        <f t="shared" si="152"/>
        <v>0</v>
      </c>
      <c r="T103" s="591">
        <f t="shared" si="151"/>
        <v>1</v>
      </c>
      <c r="U103" s="622" t="str">
        <f>IF(ISNA(VLOOKUP(C103,Master!AQ$60:BC$285,10,FALSE)),"",VLOOKUP(C103,Master!AQ$60:BC$285,10,FALSE))</f>
        <v/>
      </c>
      <c r="V103" s="632"/>
      <c r="W103" s="632"/>
      <c r="X103" s="633" t="str">
        <f>IF(ISNA(VLOOKUP(C103,Master!AQ$60:BC$285,11,FALSE)),"",VLOOKUP(C103,Master!AQ$60:BC$285,11,FALSE))</f>
        <v/>
      </c>
      <c r="Y103" s="633" t="str">
        <f>IF(ISNA(VLOOKUP(C103,Master!AQ$60:BC$285,9,FALSE)),"",VLOOKUP(C103,Master!AQ$60:BC$285,9,FALSE))</f>
        <v/>
      </c>
      <c r="Z103" s="634">
        <f t="shared" si="104"/>
        <v>0</v>
      </c>
      <c r="AA103" s="634">
        <f t="shared" si="105"/>
        <v>0</v>
      </c>
      <c r="AB103" s="634">
        <f t="shared" si="106"/>
        <v>0</v>
      </c>
      <c r="AC103" s="634">
        <f t="shared" si="107"/>
        <v>0</v>
      </c>
      <c r="AD103" s="634">
        <f t="shared" si="108"/>
        <v>0</v>
      </c>
      <c r="AE103" s="634">
        <f t="shared" si="109"/>
        <v>0</v>
      </c>
      <c r="AF103" s="635" t="str">
        <f t="shared" si="110"/>
        <v/>
      </c>
      <c r="AG103" s="635" t="str">
        <f t="shared" si="136"/>
        <v/>
      </c>
      <c r="AH103" s="635" t="str">
        <f t="shared" si="137"/>
        <v/>
      </c>
      <c r="AI103" s="635" t="str">
        <f t="shared" si="138"/>
        <v/>
      </c>
      <c r="AJ103" s="635" t="str">
        <f t="shared" si="139"/>
        <v/>
      </c>
      <c r="AK103" s="633" t="str">
        <f t="shared" si="140"/>
        <v/>
      </c>
      <c r="AL103" s="633">
        <v>0</v>
      </c>
      <c r="AM103" s="634">
        <v>0</v>
      </c>
      <c r="AN103" s="633" t="str">
        <f t="shared" si="141"/>
        <v/>
      </c>
      <c r="AO103" s="634">
        <f t="shared" si="113"/>
        <v>0</v>
      </c>
      <c r="AP103" s="633">
        <f t="shared" si="114"/>
        <v>0</v>
      </c>
      <c r="AQ103" s="633">
        <f t="shared" si="115"/>
        <v>0</v>
      </c>
      <c r="AR103" s="633">
        <f t="shared" si="116"/>
        <v>0</v>
      </c>
      <c r="AS103" s="633">
        <f t="shared" si="150"/>
        <v>0</v>
      </c>
      <c r="AT103" s="635">
        <f t="shared" si="117"/>
        <v>0</v>
      </c>
      <c r="AU103" s="635">
        <f t="shared" si="118"/>
        <v>0</v>
      </c>
      <c r="AV103" s="633"/>
      <c r="AW103" s="633"/>
      <c r="AX103" s="635">
        <f t="shared" si="142"/>
        <v>0</v>
      </c>
      <c r="AY103" s="635">
        <f t="shared" si="119"/>
        <v>0</v>
      </c>
      <c r="AZ103" s="635">
        <f t="shared" si="120"/>
        <v>0</v>
      </c>
      <c r="BA103" s="635">
        <f t="shared" si="121"/>
        <v>0</v>
      </c>
      <c r="BB103" s="635">
        <f t="shared" si="122"/>
        <v>0</v>
      </c>
      <c r="BC103" s="633">
        <f t="shared" si="143"/>
        <v>0</v>
      </c>
      <c r="BD103" s="633">
        <f t="shared" si="123"/>
        <v>0</v>
      </c>
      <c r="BE103" s="634">
        <v>0</v>
      </c>
      <c r="BF103" s="633">
        <f t="shared" si="144"/>
        <v>0</v>
      </c>
      <c r="BG103" s="634">
        <f t="shared" si="124"/>
        <v>0</v>
      </c>
      <c r="BH103" s="633">
        <f t="shared" si="125"/>
        <v>0</v>
      </c>
      <c r="BI103" s="633">
        <f t="shared" si="126"/>
        <v>0</v>
      </c>
      <c r="BJ103" s="633">
        <f t="shared" si="127"/>
        <v>0</v>
      </c>
      <c r="BK103" s="633">
        <f t="shared" si="128"/>
        <v>0</v>
      </c>
      <c r="BL103" s="635">
        <f t="shared" si="145"/>
        <v>0</v>
      </c>
      <c r="BM103" s="635">
        <f t="shared" si="146"/>
        <v>0</v>
      </c>
      <c r="BN103" s="633"/>
      <c r="BO103" s="633"/>
      <c r="BP103" s="635">
        <f t="shared" si="147"/>
        <v>0</v>
      </c>
      <c r="BQ103" s="619">
        <f t="shared" si="129"/>
        <v>0</v>
      </c>
      <c r="BR103" s="619">
        <f t="shared" si="130"/>
        <v>1</v>
      </c>
      <c r="BS103" s="619">
        <f t="shared" si="131"/>
        <v>0</v>
      </c>
      <c r="BT103" s="619">
        <f t="shared" si="132"/>
        <v>0</v>
      </c>
      <c r="BU103" s="619">
        <f t="shared" si="133"/>
        <v>0</v>
      </c>
      <c r="BV103" s="619">
        <f t="shared" si="148"/>
        <v>1</v>
      </c>
      <c r="BW103" s="603">
        <f t="shared" si="153"/>
        <v>0</v>
      </c>
      <c r="BX103" s="636">
        <f t="shared" si="149"/>
        <v>1</v>
      </c>
      <c r="BY103" s="603">
        <f t="shared" si="134"/>
        <v>0</v>
      </c>
      <c r="BZ103" s="603">
        <f t="shared" si="135"/>
        <v>0</v>
      </c>
      <c r="CA103" s="589" t="str">
        <f t="shared" si="154"/>
        <v/>
      </c>
      <c r="CB103" s="1097"/>
      <c r="CC103" s="589"/>
      <c r="CD103" s="589"/>
      <c r="CE103" s="589"/>
      <c r="CF103" s="589"/>
      <c r="CG103" s="589"/>
      <c r="CH103" s="589"/>
      <c r="CI103" s="589"/>
      <c r="CJ103" s="589"/>
      <c r="CK103" s="589"/>
      <c r="CL103" s="589"/>
      <c r="CM103" s="589"/>
      <c r="CN103" s="589"/>
      <c r="CO103" s="589"/>
      <c r="CP103" s="589"/>
      <c r="CQ103" s="589"/>
      <c r="CR103" s="589"/>
      <c r="CS103" s="589"/>
      <c r="CT103" s="589"/>
      <c r="CU103" s="589"/>
      <c r="CV103" s="589"/>
      <c r="CW103" s="589"/>
      <c r="CX103" s="589"/>
      <c r="CY103" s="589"/>
      <c r="DA103" s="589"/>
    </row>
    <row r="104" spans="1:105" s="620" customFormat="1">
      <c r="A104" s="620" t="str">
        <f t="shared" si="160"/>
        <v/>
      </c>
      <c r="B104" s="624">
        <v>2202</v>
      </c>
      <c r="C104" s="624">
        <v>78</v>
      </c>
      <c r="D104" s="644" t="str">
        <f>IF(ISNA(VLOOKUP(C104,Master!AQ$60:BC$285,3,FALSE)),"",VLOOKUP(C104,Master!AQ$60:BC$285,3,FALSE))</f>
        <v/>
      </c>
      <c r="E104" s="625" t="str">
        <f>IF(ISNA(VLOOKUP(C104,Master!AQ$60:BC$285,7,FALSE)),"",VLOOKUP(C104,Master!AQ$60:BC$285,7,FALSE))</f>
        <v/>
      </c>
      <c r="F104" s="626" t="str">
        <f>IF(ISNA(VLOOKUP(C104,Master!AQ$60:BC$285,8,FALSE)),"",VLOOKUP(C104,Master!AQ$60:BC$285,8,FALSE))</f>
        <v/>
      </c>
      <c r="G104" s="627" t="str">
        <f>IF(ISNA(VLOOKUP(C104,Master!AQ$60:BC$285,4,FALSE)),"",VLOOKUP(C104,Master!AQ$60:BC$285,4,FALSE))</f>
        <v/>
      </c>
      <c r="H104" s="628" t="str">
        <f>IF(ISNA(VLOOKUP(C104,Master!AQ$60:BC$285,5,FALSE)),"",VLOOKUP(C104,Master!AQ$60:BC$285,5,FALSE))</f>
        <v/>
      </c>
      <c r="I104" s="629" t="str">
        <f>IF(ISNA(VLOOKUP(C104,Master!AQ$60:BC$285,6,FALSE)),"",VLOOKUP(C104,Master!AQ$60:BC$285,6,FALSE))</f>
        <v/>
      </c>
      <c r="J104" s="624" t="str">
        <f t="shared" si="155"/>
        <v/>
      </c>
      <c r="K104" s="625" t="str">
        <f t="shared" ca="1" si="156"/>
        <v/>
      </c>
      <c r="L104" s="624" t="str">
        <f t="shared" si="157"/>
        <v/>
      </c>
      <c r="M104" s="624" t="str">
        <f t="shared" si="158"/>
        <v/>
      </c>
      <c r="N104" s="624" t="str">
        <f t="shared" si="159"/>
        <v/>
      </c>
      <c r="O104" s="630" t="str">
        <f>IF(ISNA(VLOOKUP(C104,Master!AQ$60:BC$285,12,FALSE)),"",VLOOKUP(C104,Master!AQ$60:BC$285,12,FALSE))</f>
        <v/>
      </c>
      <c r="P104" s="631"/>
      <c r="Q104" s="631"/>
      <c r="R104" s="631"/>
      <c r="S104" s="631">
        <f t="shared" si="152"/>
        <v>0</v>
      </c>
      <c r="T104" s="591">
        <f t="shared" si="151"/>
        <v>1</v>
      </c>
      <c r="U104" s="622" t="str">
        <f>IF(ISNA(VLOOKUP(C104,Master!AQ$60:BC$285,10,FALSE)),"",VLOOKUP(C104,Master!AQ$60:BC$285,10,FALSE))</f>
        <v/>
      </c>
      <c r="V104" s="632"/>
      <c r="W104" s="632"/>
      <c r="X104" s="633" t="str">
        <f>IF(ISNA(VLOOKUP(C104,Master!AQ$60:BC$285,11,FALSE)),"",VLOOKUP(C104,Master!AQ$60:BC$285,11,FALSE))</f>
        <v/>
      </c>
      <c r="Y104" s="633" t="str">
        <f>IF(ISNA(VLOOKUP(C104,Master!AQ$60:BC$285,9,FALSE)),"",VLOOKUP(C104,Master!AQ$60:BC$285,9,FALSE))</f>
        <v/>
      </c>
      <c r="Z104" s="634">
        <f t="shared" si="104"/>
        <v>0</v>
      </c>
      <c r="AA104" s="634">
        <f t="shared" si="105"/>
        <v>0</v>
      </c>
      <c r="AB104" s="634">
        <f t="shared" si="106"/>
        <v>0</v>
      </c>
      <c r="AC104" s="634">
        <f t="shared" si="107"/>
        <v>0</v>
      </c>
      <c r="AD104" s="634">
        <f t="shared" si="108"/>
        <v>0</v>
      </c>
      <c r="AE104" s="634">
        <f t="shared" si="109"/>
        <v>0</v>
      </c>
      <c r="AF104" s="635" t="str">
        <f t="shared" si="110"/>
        <v/>
      </c>
      <c r="AG104" s="635" t="str">
        <f t="shared" si="136"/>
        <v/>
      </c>
      <c r="AH104" s="635" t="str">
        <f t="shared" si="137"/>
        <v/>
      </c>
      <c r="AI104" s="635" t="str">
        <f t="shared" si="138"/>
        <v/>
      </c>
      <c r="AJ104" s="635" t="str">
        <f t="shared" si="139"/>
        <v/>
      </c>
      <c r="AK104" s="633" t="str">
        <f t="shared" si="140"/>
        <v/>
      </c>
      <c r="AL104" s="633">
        <v>0</v>
      </c>
      <c r="AM104" s="634">
        <v>0</v>
      </c>
      <c r="AN104" s="633" t="str">
        <f t="shared" si="141"/>
        <v/>
      </c>
      <c r="AO104" s="634">
        <f t="shared" si="113"/>
        <v>0</v>
      </c>
      <c r="AP104" s="633">
        <f t="shared" si="114"/>
        <v>0</v>
      </c>
      <c r="AQ104" s="633">
        <f t="shared" si="115"/>
        <v>0</v>
      </c>
      <c r="AR104" s="633">
        <f t="shared" si="116"/>
        <v>0</v>
      </c>
      <c r="AS104" s="633">
        <f t="shared" si="150"/>
        <v>0</v>
      </c>
      <c r="AT104" s="635">
        <f t="shared" si="117"/>
        <v>0</v>
      </c>
      <c r="AU104" s="635">
        <f t="shared" si="118"/>
        <v>0</v>
      </c>
      <c r="AV104" s="633"/>
      <c r="AW104" s="633"/>
      <c r="AX104" s="635">
        <f t="shared" si="142"/>
        <v>0</v>
      </c>
      <c r="AY104" s="635">
        <f t="shared" si="119"/>
        <v>0</v>
      </c>
      <c r="AZ104" s="635">
        <f t="shared" si="120"/>
        <v>0</v>
      </c>
      <c r="BA104" s="635">
        <f t="shared" si="121"/>
        <v>0</v>
      </c>
      <c r="BB104" s="635">
        <f t="shared" si="122"/>
        <v>0</v>
      </c>
      <c r="BC104" s="633">
        <f t="shared" si="143"/>
        <v>0</v>
      </c>
      <c r="BD104" s="633">
        <f t="shared" si="123"/>
        <v>0</v>
      </c>
      <c r="BE104" s="634">
        <v>0</v>
      </c>
      <c r="BF104" s="633">
        <f t="shared" si="144"/>
        <v>0</v>
      </c>
      <c r="BG104" s="634">
        <f t="shared" si="124"/>
        <v>0</v>
      </c>
      <c r="BH104" s="633">
        <f t="shared" si="125"/>
        <v>0</v>
      </c>
      <c r="BI104" s="633">
        <f t="shared" si="126"/>
        <v>0</v>
      </c>
      <c r="BJ104" s="633">
        <f t="shared" si="127"/>
        <v>0</v>
      </c>
      <c r="BK104" s="633">
        <f t="shared" si="128"/>
        <v>0</v>
      </c>
      <c r="BL104" s="635">
        <f t="shared" si="145"/>
        <v>0</v>
      </c>
      <c r="BM104" s="635">
        <f t="shared" si="146"/>
        <v>0</v>
      </c>
      <c r="BN104" s="633"/>
      <c r="BO104" s="633"/>
      <c r="BP104" s="635">
        <f t="shared" si="147"/>
        <v>0</v>
      </c>
      <c r="BQ104" s="619">
        <f t="shared" si="129"/>
        <v>0</v>
      </c>
      <c r="BR104" s="619">
        <f t="shared" si="130"/>
        <v>1</v>
      </c>
      <c r="BS104" s="619">
        <f t="shared" si="131"/>
        <v>0</v>
      </c>
      <c r="BT104" s="619">
        <f t="shared" si="132"/>
        <v>0</v>
      </c>
      <c r="BU104" s="619">
        <f t="shared" si="133"/>
        <v>0</v>
      </c>
      <c r="BV104" s="619">
        <f t="shared" si="148"/>
        <v>1</v>
      </c>
      <c r="BW104" s="603">
        <f t="shared" si="153"/>
        <v>0</v>
      </c>
      <c r="BX104" s="636">
        <f t="shared" si="149"/>
        <v>1</v>
      </c>
      <c r="BY104" s="603">
        <f t="shared" si="134"/>
        <v>0</v>
      </c>
      <c r="BZ104" s="603">
        <f t="shared" si="135"/>
        <v>0</v>
      </c>
      <c r="CA104" s="589" t="str">
        <f t="shared" si="154"/>
        <v/>
      </c>
      <c r="CB104" s="1097"/>
      <c r="CC104" s="589"/>
      <c r="CD104" s="589"/>
      <c r="CE104" s="589"/>
      <c r="CF104" s="589"/>
      <c r="CG104" s="589"/>
      <c r="CH104" s="589"/>
      <c r="CI104" s="589"/>
      <c r="CJ104" s="589"/>
      <c r="CK104" s="589"/>
      <c r="CL104" s="589"/>
      <c r="CM104" s="589"/>
      <c r="CN104" s="589"/>
      <c r="CO104" s="589"/>
      <c r="CP104" s="589"/>
      <c r="CQ104" s="589"/>
      <c r="CR104" s="589"/>
      <c r="CS104" s="589"/>
      <c r="CT104" s="589"/>
      <c r="CU104" s="589"/>
      <c r="CV104" s="589"/>
      <c r="CW104" s="589"/>
      <c r="CX104" s="589"/>
      <c r="CY104" s="589"/>
      <c r="DA104" s="589"/>
    </row>
    <row r="105" spans="1:105" s="620" customFormat="1">
      <c r="A105" s="620" t="str">
        <f t="shared" si="160"/>
        <v/>
      </c>
      <c r="B105" s="624">
        <v>2202</v>
      </c>
      <c r="C105" s="624">
        <v>79</v>
      </c>
      <c r="D105" s="644" t="str">
        <f>IF(ISNA(VLOOKUP(C105,Master!AQ$60:BC$285,3,FALSE)),"",VLOOKUP(C105,Master!AQ$60:BC$285,3,FALSE))</f>
        <v/>
      </c>
      <c r="E105" s="625" t="str">
        <f>IF(ISNA(VLOOKUP(C105,Master!AQ$60:BC$285,7,FALSE)),"",VLOOKUP(C105,Master!AQ$60:BC$285,7,FALSE))</f>
        <v/>
      </c>
      <c r="F105" s="626" t="str">
        <f>IF(ISNA(VLOOKUP(C105,Master!AQ$60:BC$285,8,FALSE)),"",VLOOKUP(C105,Master!AQ$60:BC$285,8,FALSE))</f>
        <v/>
      </c>
      <c r="G105" s="627" t="str">
        <f>IF(ISNA(VLOOKUP(C105,Master!AQ$60:BC$285,4,FALSE)),"",VLOOKUP(C105,Master!AQ$60:BC$285,4,FALSE))</f>
        <v/>
      </c>
      <c r="H105" s="628" t="str">
        <f>IF(ISNA(VLOOKUP(C105,Master!AQ$60:BC$285,5,FALSE)),"",VLOOKUP(C105,Master!AQ$60:BC$285,5,FALSE))</f>
        <v/>
      </c>
      <c r="I105" s="629" t="str">
        <f>IF(ISNA(VLOOKUP(C105,Master!AQ$60:BC$285,6,FALSE)),"",VLOOKUP(C105,Master!AQ$60:BC$285,6,FALSE))</f>
        <v/>
      </c>
      <c r="J105" s="624" t="str">
        <f t="shared" si="155"/>
        <v/>
      </c>
      <c r="K105" s="625" t="str">
        <f t="shared" ca="1" si="156"/>
        <v/>
      </c>
      <c r="L105" s="624" t="str">
        <f t="shared" si="157"/>
        <v/>
      </c>
      <c r="M105" s="624" t="str">
        <f t="shared" si="158"/>
        <v/>
      </c>
      <c r="N105" s="624" t="str">
        <f t="shared" si="159"/>
        <v/>
      </c>
      <c r="O105" s="630" t="str">
        <f>IF(ISNA(VLOOKUP(C105,Master!AQ$60:BC$285,12,FALSE)),"",VLOOKUP(C105,Master!AQ$60:BC$285,12,FALSE))</f>
        <v/>
      </c>
      <c r="P105" s="631"/>
      <c r="Q105" s="631"/>
      <c r="R105" s="631"/>
      <c r="S105" s="631">
        <f t="shared" si="152"/>
        <v>0</v>
      </c>
      <c r="T105" s="591">
        <f t="shared" si="151"/>
        <v>1</v>
      </c>
      <c r="U105" s="622" t="str">
        <f>IF(ISNA(VLOOKUP(C105,Master!AQ$60:BC$285,10,FALSE)),"",VLOOKUP(C105,Master!AQ$60:BC$285,10,FALSE))</f>
        <v/>
      </c>
      <c r="V105" s="632"/>
      <c r="W105" s="632"/>
      <c r="X105" s="633" t="str">
        <f>IF(ISNA(VLOOKUP(C105,Master!AQ$60:BC$285,11,FALSE)),"",VLOOKUP(C105,Master!AQ$60:BC$285,11,FALSE))</f>
        <v/>
      </c>
      <c r="Y105" s="633" t="str">
        <f>IF(ISNA(VLOOKUP(C105,Master!AQ$60:BC$285,9,FALSE)),"",VLOOKUP(C105,Master!AQ$60:BC$285,9,FALSE))</f>
        <v/>
      </c>
      <c r="Z105" s="634">
        <f t="shared" si="104"/>
        <v>0</v>
      </c>
      <c r="AA105" s="634">
        <f t="shared" si="105"/>
        <v>0</v>
      </c>
      <c r="AB105" s="634">
        <f t="shared" si="106"/>
        <v>0</v>
      </c>
      <c r="AC105" s="634">
        <f t="shared" si="107"/>
        <v>0</v>
      </c>
      <c r="AD105" s="634">
        <f t="shared" si="108"/>
        <v>0</v>
      </c>
      <c r="AE105" s="634">
        <f t="shared" si="109"/>
        <v>0</v>
      </c>
      <c r="AF105" s="635" t="str">
        <f t="shared" si="110"/>
        <v/>
      </c>
      <c r="AG105" s="635" t="str">
        <f t="shared" si="136"/>
        <v/>
      </c>
      <c r="AH105" s="635" t="str">
        <f t="shared" si="137"/>
        <v/>
      </c>
      <c r="AI105" s="635" t="str">
        <f t="shared" si="138"/>
        <v/>
      </c>
      <c r="AJ105" s="635" t="str">
        <f t="shared" si="139"/>
        <v/>
      </c>
      <c r="AK105" s="633" t="str">
        <f t="shared" si="140"/>
        <v/>
      </c>
      <c r="AL105" s="633">
        <v>0</v>
      </c>
      <c r="AM105" s="634">
        <v>0</v>
      </c>
      <c r="AN105" s="633" t="str">
        <f t="shared" si="141"/>
        <v/>
      </c>
      <c r="AO105" s="634">
        <f t="shared" si="113"/>
        <v>0</v>
      </c>
      <c r="AP105" s="633">
        <f t="shared" si="114"/>
        <v>0</v>
      </c>
      <c r="AQ105" s="633">
        <f t="shared" si="115"/>
        <v>0</v>
      </c>
      <c r="AR105" s="633">
        <f t="shared" si="116"/>
        <v>0</v>
      </c>
      <c r="AS105" s="633">
        <f t="shared" si="150"/>
        <v>0</v>
      </c>
      <c r="AT105" s="635">
        <f t="shared" si="117"/>
        <v>0</v>
      </c>
      <c r="AU105" s="635">
        <f t="shared" si="118"/>
        <v>0</v>
      </c>
      <c r="AV105" s="633"/>
      <c r="AW105" s="633"/>
      <c r="AX105" s="635">
        <f t="shared" si="142"/>
        <v>0</v>
      </c>
      <c r="AY105" s="635">
        <f t="shared" si="119"/>
        <v>0</v>
      </c>
      <c r="AZ105" s="635">
        <f t="shared" si="120"/>
        <v>0</v>
      </c>
      <c r="BA105" s="635">
        <f t="shared" si="121"/>
        <v>0</v>
      </c>
      <c r="BB105" s="635">
        <f t="shared" si="122"/>
        <v>0</v>
      </c>
      <c r="BC105" s="633">
        <f t="shared" si="143"/>
        <v>0</v>
      </c>
      <c r="BD105" s="633">
        <f t="shared" si="123"/>
        <v>0</v>
      </c>
      <c r="BE105" s="634">
        <v>0</v>
      </c>
      <c r="BF105" s="633">
        <f t="shared" si="144"/>
        <v>0</v>
      </c>
      <c r="BG105" s="634">
        <f t="shared" si="124"/>
        <v>0</v>
      </c>
      <c r="BH105" s="633">
        <f t="shared" si="125"/>
        <v>0</v>
      </c>
      <c r="BI105" s="633">
        <f t="shared" si="126"/>
        <v>0</v>
      </c>
      <c r="BJ105" s="633">
        <f t="shared" si="127"/>
        <v>0</v>
      </c>
      <c r="BK105" s="633">
        <f t="shared" si="128"/>
        <v>0</v>
      </c>
      <c r="BL105" s="635">
        <f t="shared" si="145"/>
        <v>0</v>
      </c>
      <c r="BM105" s="635">
        <f t="shared" si="146"/>
        <v>0</v>
      </c>
      <c r="BN105" s="633"/>
      <c r="BO105" s="633"/>
      <c r="BP105" s="635">
        <f t="shared" si="147"/>
        <v>0</v>
      </c>
      <c r="BQ105" s="619">
        <f t="shared" si="129"/>
        <v>0</v>
      </c>
      <c r="BR105" s="619">
        <f t="shared" si="130"/>
        <v>1</v>
      </c>
      <c r="BS105" s="619">
        <f t="shared" si="131"/>
        <v>0</v>
      </c>
      <c r="BT105" s="619">
        <f t="shared" si="132"/>
        <v>0</v>
      </c>
      <c r="BU105" s="619">
        <f t="shared" si="133"/>
        <v>0</v>
      </c>
      <c r="BV105" s="619">
        <f t="shared" si="148"/>
        <v>1</v>
      </c>
      <c r="BW105" s="603">
        <f t="shared" si="153"/>
        <v>0</v>
      </c>
      <c r="BX105" s="636">
        <f t="shared" si="149"/>
        <v>1</v>
      </c>
      <c r="BY105" s="603">
        <f t="shared" si="134"/>
        <v>0</v>
      </c>
      <c r="BZ105" s="603">
        <f t="shared" si="135"/>
        <v>0</v>
      </c>
      <c r="CA105" s="589" t="str">
        <f t="shared" si="154"/>
        <v/>
      </c>
      <c r="CB105" s="1097"/>
      <c r="CC105" s="589"/>
      <c r="CD105" s="589"/>
      <c r="CE105" s="589"/>
      <c r="CF105" s="589"/>
      <c r="CG105" s="589"/>
      <c r="CH105" s="589"/>
      <c r="CI105" s="589"/>
      <c r="CJ105" s="589"/>
      <c r="CK105" s="589"/>
      <c r="CL105" s="589"/>
      <c r="CM105" s="589"/>
      <c r="CN105" s="589"/>
      <c r="CO105" s="589"/>
      <c r="CP105" s="589"/>
      <c r="CQ105" s="589"/>
      <c r="CR105" s="589"/>
      <c r="CS105" s="589"/>
      <c r="CT105" s="589"/>
      <c r="CU105" s="589"/>
      <c r="CV105" s="589"/>
      <c r="CW105" s="589"/>
      <c r="CX105" s="589"/>
      <c r="CY105" s="589"/>
      <c r="DA105" s="589"/>
    </row>
    <row r="106" spans="1:105" s="620" customFormat="1">
      <c r="A106" s="620" t="str">
        <f t="shared" si="160"/>
        <v/>
      </c>
      <c r="B106" s="624">
        <v>2202</v>
      </c>
      <c r="C106" s="624">
        <v>80</v>
      </c>
      <c r="D106" s="644" t="str">
        <f>IF(ISNA(VLOOKUP(C106,Master!AQ$60:BC$285,3,FALSE)),"",VLOOKUP(C106,Master!AQ$60:BC$285,3,FALSE))</f>
        <v/>
      </c>
      <c r="E106" s="625" t="str">
        <f>IF(ISNA(VLOOKUP(C106,Master!AQ$60:BC$285,7,FALSE)),"",VLOOKUP(C106,Master!AQ$60:BC$285,7,FALSE))</f>
        <v/>
      </c>
      <c r="F106" s="626" t="str">
        <f>IF(ISNA(VLOOKUP(C106,Master!AQ$60:BC$285,8,FALSE)),"",VLOOKUP(C106,Master!AQ$60:BC$285,8,FALSE))</f>
        <v/>
      </c>
      <c r="G106" s="627" t="str">
        <f>IF(ISNA(VLOOKUP(C106,Master!AQ$60:BC$285,4,FALSE)),"",VLOOKUP(C106,Master!AQ$60:BC$285,4,FALSE))</f>
        <v/>
      </c>
      <c r="H106" s="628" t="str">
        <f>IF(ISNA(VLOOKUP(C106,Master!AQ$60:BC$285,5,FALSE)),"",VLOOKUP(C106,Master!AQ$60:BC$285,5,FALSE))</f>
        <v/>
      </c>
      <c r="I106" s="629" t="str">
        <f>IF(ISNA(VLOOKUP(C106,Master!AQ$60:BC$285,6,FALSE)),"",VLOOKUP(C106,Master!AQ$60:BC$285,6,FALSE))</f>
        <v/>
      </c>
      <c r="J106" s="624" t="str">
        <f t="shared" si="155"/>
        <v/>
      </c>
      <c r="K106" s="625" t="str">
        <f t="shared" ca="1" si="156"/>
        <v/>
      </c>
      <c r="L106" s="624" t="str">
        <f t="shared" si="157"/>
        <v/>
      </c>
      <c r="M106" s="624" t="str">
        <f t="shared" si="158"/>
        <v/>
      </c>
      <c r="N106" s="624" t="str">
        <f t="shared" si="159"/>
        <v/>
      </c>
      <c r="O106" s="630" t="str">
        <f>IF(ISNA(VLOOKUP(C106,Master!AQ$60:BC$285,12,FALSE)),"",VLOOKUP(C106,Master!AQ$60:BC$285,12,FALSE))</f>
        <v/>
      </c>
      <c r="P106" s="631"/>
      <c r="Q106" s="631"/>
      <c r="R106" s="631"/>
      <c r="S106" s="631">
        <f t="shared" si="152"/>
        <v>0</v>
      </c>
      <c r="T106" s="591">
        <f t="shared" si="151"/>
        <v>1</v>
      </c>
      <c r="U106" s="622" t="str">
        <f>IF(ISNA(VLOOKUP(C106,Master!AQ$60:BC$285,10,FALSE)),"",VLOOKUP(C106,Master!AQ$60:BC$285,10,FALSE))</f>
        <v/>
      </c>
      <c r="V106" s="632"/>
      <c r="W106" s="632"/>
      <c r="X106" s="633" t="str">
        <f>IF(ISNA(VLOOKUP(C106,Master!AQ$60:BC$285,11,FALSE)),"",VLOOKUP(C106,Master!AQ$60:BC$285,11,FALSE))</f>
        <v/>
      </c>
      <c r="Y106" s="633" t="str">
        <f>IF(ISNA(VLOOKUP(C106,Master!AQ$60:BC$285,9,FALSE)),"",VLOOKUP(C106,Master!AQ$60:BC$285,9,FALSE))</f>
        <v/>
      </c>
      <c r="Z106" s="634">
        <f t="shared" si="104"/>
        <v>0</v>
      </c>
      <c r="AA106" s="634">
        <f t="shared" si="105"/>
        <v>0</v>
      </c>
      <c r="AB106" s="634">
        <f t="shared" si="106"/>
        <v>0</v>
      </c>
      <c r="AC106" s="634">
        <f t="shared" si="107"/>
        <v>0</v>
      </c>
      <c r="AD106" s="634">
        <f t="shared" si="108"/>
        <v>0</v>
      </c>
      <c r="AE106" s="634">
        <f t="shared" si="109"/>
        <v>0</v>
      </c>
      <c r="AF106" s="635" t="str">
        <f t="shared" si="110"/>
        <v/>
      </c>
      <c r="AG106" s="635" t="str">
        <f t="shared" si="136"/>
        <v/>
      </c>
      <c r="AH106" s="635" t="str">
        <f t="shared" si="137"/>
        <v/>
      </c>
      <c r="AI106" s="635" t="str">
        <f t="shared" si="138"/>
        <v/>
      </c>
      <c r="AJ106" s="635" t="str">
        <f t="shared" si="139"/>
        <v/>
      </c>
      <c r="AK106" s="633" t="str">
        <f t="shared" si="140"/>
        <v/>
      </c>
      <c r="AL106" s="633">
        <v>0</v>
      </c>
      <c r="AM106" s="634">
        <v>0</v>
      </c>
      <c r="AN106" s="633" t="str">
        <f t="shared" si="141"/>
        <v/>
      </c>
      <c r="AO106" s="634">
        <f t="shared" si="113"/>
        <v>0</v>
      </c>
      <c r="AP106" s="633">
        <f t="shared" si="114"/>
        <v>0</v>
      </c>
      <c r="AQ106" s="633">
        <f t="shared" si="115"/>
        <v>0</v>
      </c>
      <c r="AR106" s="633">
        <f t="shared" si="116"/>
        <v>0</v>
      </c>
      <c r="AS106" s="633">
        <f t="shared" si="150"/>
        <v>0</v>
      </c>
      <c r="AT106" s="635">
        <f t="shared" si="117"/>
        <v>0</v>
      </c>
      <c r="AU106" s="635">
        <f t="shared" si="118"/>
        <v>0</v>
      </c>
      <c r="AV106" s="633"/>
      <c r="AW106" s="633"/>
      <c r="AX106" s="635">
        <f t="shared" si="142"/>
        <v>0</v>
      </c>
      <c r="AY106" s="635">
        <f t="shared" si="119"/>
        <v>0</v>
      </c>
      <c r="AZ106" s="635">
        <f t="shared" si="120"/>
        <v>0</v>
      </c>
      <c r="BA106" s="635">
        <f t="shared" si="121"/>
        <v>0</v>
      </c>
      <c r="BB106" s="635">
        <f t="shared" si="122"/>
        <v>0</v>
      </c>
      <c r="BC106" s="633">
        <f t="shared" si="143"/>
        <v>0</v>
      </c>
      <c r="BD106" s="633">
        <f t="shared" si="123"/>
        <v>0</v>
      </c>
      <c r="BE106" s="634">
        <v>0</v>
      </c>
      <c r="BF106" s="633">
        <f t="shared" si="144"/>
        <v>0</v>
      </c>
      <c r="BG106" s="634">
        <f t="shared" si="124"/>
        <v>0</v>
      </c>
      <c r="BH106" s="633">
        <f t="shared" si="125"/>
        <v>0</v>
      </c>
      <c r="BI106" s="633">
        <f t="shared" si="126"/>
        <v>0</v>
      </c>
      <c r="BJ106" s="633">
        <f t="shared" si="127"/>
        <v>0</v>
      </c>
      <c r="BK106" s="633">
        <f t="shared" si="128"/>
        <v>0</v>
      </c>
      <c r="BL106" s="635">
        <f t="shared" si="145"/>
        <v>0</v>
      </c>
      <c r="BM106" s="635">
        <f t="shared" si="146"/>
        <v>0</v>
      </c>
      <c r="BN106" s="633"/>
      <c r="BO106" s="633"/>
      <c r="BP106" s="635">
        <f t="shared" si="147"/>
        <v>0</v>
      </c>
      <c r="BQ106" s="619">
        <f t="shared" si="129"/>
        <v>0</v>
      </c>
      <c r="BR106" s="619">
        <f t="shared" si="130"/>
        <v>1</v>
      </c>
      <c r="BS106" s="619">
        <f t="shared" si="131"/>
        <v>0</v>
      </c>
      <c r="BT106" s="619">
        <f t="shared" si="132"/>
        <v>0</v>
      </c>
      <c r="BU106" s="619">
        <f t="shared" si="133"/>
        <v>0</v>
      </c>
      <c r="BV106" s="619">
        <f t="shared" si="148"/>
        <v>1</v>
      </c>
      <c r="BW106" s="603">
        <f t="shared" si="153"/>
        <v>0</v>
      </c>
      <c r="BX106" s="636">
        <f t="shared" si="149"/>
        <v>1</v>
      </c>
      <c r="BY106" s="603">
        <f t="shared" si="134"/>
        <v>0</v>
      </c>
      <c r="BZ106" s="603">
        <f t="shared" si="135"/>
        <v>0</v>
      </c>
      <c r="CA106" s="589" t="str">
        <f t="shared" si="154"/>
        <v/>
      </c>
      <c r="CB106" s="1097"/>
      <c r="CC106" s="589"/>
      <c r="CD106" s="589"/>
      <c r="CE106" s="589"/>
      <c r="CF106" s="589"/>
      <c r="CG106" s="589"/>
      <c r="CH106" s="589"/>
      <c r="CI106" s="589"/>
      <c r="CJ106" s="589"/>
      <c r="CK106" s="589"/>
      <c r="CL106" s="589"/>
      <c r="CM106" s="589"/>
      <c r="CN106" s="589"/>
      <c r="CO106" s="589"/>
      <c r="CP106" s="589"/>
      <c r="CQ106" s="589"/>
      <c r="CR106" s="589"/>
      <c r="CS106" s="589"/>
      <c r="CT106" s="589"/>
      <c r="CU106" s="589"/>
      <c r="CV106" s="589"/>
      <c r="CW106" s="589"/>
      <c r="CX106" s="589"/>
      <c r="CY106" s="589"/>
      <c r="DA106" s="589"/>
    </row>
    <row r="107" spans="1:105" s="620" customFormat="1">
      <c r="A107" s="620" t="str">
        <f t="shared" si="160"/>
        <v/>
      </c>
      <c r="B107" s="624">
        <v>2202</v>
      </c>
      <c r="C107" s="624">
        <v>81</v>
      </c>
      <c r="D107" s="644" t="str">
        <f>IF(ISNA(VLOOKUP(C107,Master!AQ$60:BC$285,3,FALSE)),"",VLOOKUP(C107,Master!AQ$60:BC$285,3,FALSE))</f>
        <v/>
      </c>
      <c r="E107" s="625" t="str">
        <f>IF(ISNA(VLOOKUP(C107,Master!AQ$60:BC$285,7,FALSE)),"",VLOOKUP(C107,Master!AQ$60:BC$285,7,FALSE))</f>
        <v/>
      </c>
      <c r="F107" s="626" t="str">
        <f>IF(ISNA(VLOOKUP(C107,Master!AQ$60:BC$285,8,FALSE)),"",VLOOKUP(C107,Master!AQ$60:BC$285,8,FALSE))</f>
        <v/>
      </c>
      <c r="G107" s="627" t="str">
        <f>IF(ISNA(VLOOKUP(C107,Master!AQ$60:BC$285,4,FALSE)),"",VLOOKUP(C107,Master!AQ$60:BC$285,4,FALSE))</f>
        <v/>
      </c>
      <c r="H107" s="628" t="str">
        <f>IF(ISNA(VLOOKUP(C107,Master!AQ$60:BC$285,5,FALSE)),"",VLOOKUP(C107,Master!AQ$60:BC$285,5,FALSE))</f>
        <v/>
      </c>
      <c r="I107" s="629" t="str">
        <f>IF(ISNA(VLOOKUP(C107,Master!AQ$60:BC$285,6,FALSE)),"",VLOOKUP(C107,Master!AQ$60:BC$285,6,FALSE))</f>
        <v/>
      </c>
      <c r="J107" s="624" t="str">
        <f t="shared" si="155"/>
        <v/>
      </c>
      <c r="K107" s="625" t="str">
        <f t="shared" ca="1" si="156"/>
        <v/>
      </c>
      <c r="L107" s="624" t="str">
        <f t="shared" si="157"/>
        <v/>
      </c>
      <c r="M107" s="624" t="str">
        <f t="shared" si="158"/>
        <v/>
      </c>
      <c r="N107" s="624" t="str">
        <f t="shared" si="159"/>
        <v/>
      </c>
      <c r="O107" s="630" t="str">
        <f>IF(ISNA(VLOOKUP(C107,Master!AQ$60:BC$285,12,FALSE)),"",VLOOKUP(C107,Master!AQ$60:BC$285,12,FALSE))</f>
        <v/>
      </c>
      <c r="P107" s="631"/>
      <c r="Q107" s="631"/>
      <c r="R107" s="631"/>
      <c r="S107" s="631">
        <f t="shared" si="152"/>
        <v>0</v>
      </c>
      <c r="T107" s="591">
        <f t="shared" si="151"/>
        <v>1</v>
      </c>
      <c r="U107" s="622" t="str">
        <f>IF(ISNA(VLOOKUP(C107,Master!AQ$60:BC$285,10,FALSE)),"",VLOOKUP(C107,Master!AQ$60:BC$285,10,FALSE))</f>
        <v/>
      </c>
      <c r="V107" s="632"/>
      <c r="W107" s="632"/>
      <c r="X107" s="633" t="str">
        <f>IF(ISNA(VLOOKUP(C107,Master!AQ$60:BC$285,11,FALSE)),"",VLOOKUP(C107,Master!AQ$60:BC$285,11,FALSE))</f>
        <v/>
      </c>
      <c r="Y107" s="633" t="str">
        <f>IF(ISNA(VLOOKUP(C107,Master!AQ$60:BC$285,9,FALSE)),"",VLOOKUP(C107,Master!AQ$60:BC$285,9,FALSE))</f>
        <v/>
      </c>
      <c r="Z107" s="634">
        <f t="shared" si="104"/>
        <v>0</v>
      </c>
      <c r="AA107" s="634">
        <f t="shared" si="105"/>
        <v>0</v>
      </c>
      <c r="AB107" s="634">
        <f t="shared" si="106"/>
        <v>0</v>
      </c>
      <c r="AC107" s="634">
        <f t="shared" si="107"/>
        <v>0</v>
      </c>
      <c r="AD107" s="634">
        <f t="shared" si="108"/>
        <v>0</v>
      </c>
      <c r="AE107" s="634">
        <f t="shared" si="109"/>
        <v>0</v>
      </c>
      <c r="AF107" s="635" t="str">
        <f t="shared" si="110"/>
        <v/>
      </c>
      <c r="AG107" s="635" t="str">
        <f t="shared" si="136"/>
        <v/>
      </c>
      <c r="AH107" s="635" t="str">
        <f t="shared" si="137"/>
        <v/>
      </c>
      <c r="AI107" s="635" t="str">
        <f t="shared" si="138"/>
        <v/>
      </c>
      <c r="AJ107" s="635" t="str">
        <f t="shared" si="139"/>
        <v/>
      </c>
      <c r="AK107" s="633" t="str">
        <f t="shared" si="140"/>
        <v/>
      </c>
      <c r="AL107" s="633">
        <v>0</v>
      </c>
      <c r="AM107" s="634">
        <v>0</v>
      </c>
      <c r="AN107" s="633" t="str">
        <f t="shared" si="141"/>
        <v/>
      </c>
      <c r="AO107" s="634">
        <f t="shared" si="113"/>
        <v>0</v>
      </c>
      <c r="AP107" s="633">
        <f t="shared" si="114"/>
        <v>0</v>
      </c>
      <c r="AQ107" s="633">
        <f t="shared" si="115"/>
        <v>0</v>
      </c>
      <c r="AR107" s="633">
        <f t="shared" si="116"/>
        <v>0</v>
      </c>
      <c r="AS107" s="633">
        <f t="shared" si="150"/>
        <v>0</v>
      </c>
      <c r="AT107" s="635">
        <f t="shared" si="117"/>
        <v>0</v>
      </c>
      <c r="AU107" s="635">
        <f t="shared" si="118"/>
        <v>0</v>
      </c>
      <c r="AV107" s="633"/>
      <c r="AW107" s="633"/>
      <c r="AX107" s="635">
        <f t="shared" si="142"/>
        <v>0</v>
      </c>
      <c r="AY107" s="635">
        <f t="shared" si="119"/>
        <v>0</v>
      </c>
      <c r="AZ107" s="635">
        <f t="shared" si="120"/>
        <v>0</v>
      </c>
      <c r="BA107" s="635">
        <f t="shared" si="121"/>
        <v>0</v>
      </c>
      <c r="BB107" s="635">
        <f t="shared" si="122"/>
        <v>0</v>
      </c>
      <c r="BC107" s="633">
        <f t="shared" si="143"/>
        <v>0</v>
      </c>
      <c r="BD107" s="633">
        <f t="shared" si="123"/>
        <v>0</v>
      </c>
      <c r="BE107" s="634">
        <v>0</v>
      </c>
      <c r="BF107" s="633">
        <f t="shared" si="144"/>
        <v>0</v>
      </c>
      <c r="BG107" s="634">
        <f t="shared" si="124"/>
        <v>0</v>
      </c>
      <c r="BH107" s="633">
        <f t="shared" si="125"/>
        <v>0</v>
      </c>
      <c r="BI107" s="633">
        <f t="shared" si="126"/>
        <v>0</v>
      </c>
      <c r="BJ107" s="633">
        <f t="shared" si="127"/>
        <v>0</v>
      </c>
      <c r="BK107" s="633">
        <f t="shared" si="128"/>
        <v>0</v>
      </c>
      <c r="BL107" s="635">
        <f t="shared" si="145"/>
        <v>0</v>
      </c>
      <c r="BM107" s="635">
        <f t="shared" si="146"/>
        <v>0</v>
      </c>
      <c r="BN107" s="633"/>
      <c r="BO107" s="633"/>
      <c r="BP107" s="635">
        <f t="shared" si="147"/>
        <v>0</v>
      </c>
      <c r="BQ107" s="619">
        <f t="shared" si="129"/>
        <v>0</v>
      </c>
      <c r="BR107" s="619">
        <f t="shared" si="130"/>
        <v>1</v>
      </c>
      <c r="BS107" s="619">
        <f t="shared" si="131"/>
        <v>0</v>
      </c>
      <c r="BT107" s="619">
        <f t="shared" si="132"/>
        <v>0</v>
      </c>
      <c r="BU107" s="619">
        <f t="shared" si="133"/>
        <v>0</v>
      </c>
      <c r="BV107" s="619">
        <f t="shared" si="148"/>
        <v>1</v>
      </c>
      <c r="BW107" s="603">
        <f t="shared" si="153"/>
        <v>0</v>
      </c>
      <c r="BX107" s="636">
        <f t="shared" si="149"/>
        <v>1</v>
      </c>
      <c r="BY107" s="603">
        <f t="shared" si="134"/>
        <v>0</v>
      </c>
      <c r="BZ107" s="603">
        <f t="shared" si="135"/>
        <v>0</v>
      </c>
      <c r="CA107" s="589" t="str">
        <f t="shared" si="154"/>
        <v/>
      </c>
      <c r="CB107" s="1097"/>
      <c r="CC107" s="589"/>
      <c r="CD107" s="589"/>
      <c r="CE107" s="589"/>
      <c r="CF107" s="589"/>
      <c r="CG107" s="589"/>
      <c r="CH107" s="589"/>
      <c r="CI107" s="589"/>
      <c r="CJ107" s="589"/>
      <c r="CK107" s="589"/>
      <c r="CL107" s="589"/>
      <c r="CM107" s="589"/>
      <c r="CN107" s="589"/>
      <c r="CO107" s="589"/>
      <c r="CP107" s="589"/>
      <c r="CQ107" s="589"/>
      <c r="CR107" s="589"/>
      <c r="CS107" s="589"/>
      <c r="CT107" s="589"/>
      <c r="CU107" s="589"/>
      <c r="CV107" s="589"/>
      <c r="CW107" s="589"/>
      <c r="CX107" s="589"/>
      <c r="CY107" s="589"/>
      <c r="DA107" s="589"/>
    </row>
    <row r="108" spans="1:105" s="620" customFormat="1">
      <c r="A108" s="620" t="str">
        <f t="shared" si="160"/>
        <v/>
      </c>
      <c r="B108" s="624">
        <v>2202</v>
      </c>
      <c r="C108" s="624">
        <v>82</v>
      </c>
      <c r="D108" s="644" t="str">
        <f>IF(ISNA(VLOOKUP(C108,Master!AQ$60:BC$285,3,FALSE)),"",VLOOKUP(C108,Master!AQ$60:BC$285,3,FALSE))</f>
        <v/>
      </c>
      <c r="E108" s="625" t="str">
        <f>IF(ISNA(VLOOKUP(C108,Master!AQ$60:BC$285,7,FALSE)),"",VLOOKUP(C108,Master!AQ$60:BC$285,7,FALSE))</f>
        <v/>
      </c>
      <c r="F108" s="626" t="str">
        <f>IF(ISNA(VLOOKUP(C108,Master!AQ$60:BC$285,8,FALSE)),"",VLOOKUP(C108,Master!AQ$60:BC$285,8,FALSE))</f>
        <v/>
      </c>
      <c r="G108" s="627" t="str">
        <f>IF(ISNA(VLOOKUP(C108,Master!AQ$60:BC$285,4,FALSE)),"",VLOOKUP(C108,Master!AQ$60:BC$285,4,FALSE))</f>
        <v/>
      </c>
      <c r="H108" s="628" t="str">
        <f>IF(ISNA(VLOOKUP(C108,Master!AQ$60:BC$285,5,FALSE)),"",VLOOKUP(C108,Master!AQ$60:BC$285,5,FALSE))</f>
        <v/>
      </c>
      <c r="I108" s="629" t="str">
        <f>IF(ISNA(VLOOKUP(C108,Master!AQ$60:BC$285,6,FALSE)),"",VLOOKUP(C108,Master!AQ$60:BC$285,6,FALSE))</f>
        <v/>
      </c>
      <c r="J108" s="624" t="str">
        <f t="shared" si="155"/>
        <v/>
      </c>
      <c r="K108" s="625" t="str">
        <f t="shared" ca="1" si="156"/>
        <v/>
      </c>
      <c r="L108" s="624" t="str">
        <f t="shared" si="157"/>
        <v/>
      </c>
      <c r="M108" s="624" t="str">
        <f t="shared" si="158"/>
        <v/>
      </c>
      <c r="N108" s="624" t="str">
        <f t="shared" si="159"/>
        <v/>
      </c>
      <c r="O108" s="630" t="str">
        <f>IF(ISNA(VLOOKUP(C108,Master!AQ$60:BC$285,12,FALSE)),"",VLOOKUP(C108,Master!AQ$60:BC$285,12,FALSE))</f>
        <v/>
      </c>
      <c r="P108" s="631"/>
      <c r="Q108" s="631"/>
      <c r="R108" s="631"/>
      <c r="S108" s="631">
        <f t="shared" si="152"/>
        <v>0</v>
      </c>
      <c r="T108" s="591">
        <f t="shared" si="151"/>
        <v>1</v>
      </c>
      <c r="U108" s="622" t="str">
        <f>IF(ISNA(VLOOKUP(C108,Master!AQ$60:BC$285,10,FALSE)),"",VLOOKUP(C108,Master!AQ$60:BC$285,10,FALSE))</f>
        <v/>
      </c>
      <c r="V108" s="632"/>
      <c r="W108" s="632"/>
      <c r="X108" s="633" t="str">
        <f>IF(ISNA(VLOOKUP(C108,Master!AQ$60:BC$285,11,FALSE)),"",VLOOKUP(C108,Master!AQ$60:BC$285,11,FALSE))</f>
        <v/>
      </c>
      <c r="Y108" s="633" t="str">
        <f>IF(ISNA(VLOOKUP(C108,Master!AQ$60:BC$285,9,FALSE)),"",VLOOKUP(C108,Master!AQ$60:BC$285,9,FALSE))</f>
        <v/>
      </c>
      <c r="Z108" s="634">
        <f t="shared" si="104"/>
        <v>0</v>
      </c>
      <c r="AA108" s="634">
        <f t="shared" si="105"/>
        <v>0</v>
      </c>
      <c r="AB108" s="634">
        <f t="shared" si="106"/>
        <v>0</v>
      </c>
      <c r="AC108" s="634">
        <f t="shared" si="107"/>
        <v>0</v>
      </c>
      <c r="AD108" s="634">
        <f t="shared" si="108"/>
        <v>0</v>
      </c>
      <c r="AE108" s="634">
        <f t="shared" si="109"/>
        <v>0</v>
      </c>
      <c r="AF108" s="635" t="str">
        <f t="shared" si="110"/>
        <v/>
      </c>
      <c r="AG108" s="635" t="str">
        <f t="shared" si="136"/>
        <v/>
      </c>
      <c r="AH108" s="635" t="str">
        <f t="shared" si="137"/>
        <v/>
      </c>
      <c r="AI108" s="635" t="str">
        <f t="shared" si="138"/>
        <v/>
      </c>
      <c r="AJ108" s="635" t="str">
        <f t="shared" si="139"/>
        <v/>
      </c>
      <c r="AK108" s="633" t="str">
        <f t="shared" si="140"/>
        <v/>
      </c>
      <c r="AL108" s="633">
        <v>0</v>
      </c>
      <c r="AM108" s="634">
        <v>0</v>
      </c>
      <c r="AN108" s="633" t="str">
        <f t="shared" si="141"/>
        <v/>
      </c>
      <c r="AO108" s="634">
        <f t="shared" si="113"/>
        <v>0</v>
      </c>
      <c r="AP108" s="633">
        <f t="shared" si="114"/>
        <v>0</v>
      </c>
      <c r="AQ108" s="633">
        <f t="shared" si="115"/>
        <v>0</v>
      </c>
      <c r="AR108" s="633">
        <f t="shared" si="116"/>
        <v>0</v>
      </c>
      <c r="AS108" s="633">
        <f t="shared" si="150"/>
        <v>0</v>
      </c>
      <c r="AT108" s="635">
        <f t="shared" si="117"/>
        <v>0</v>
      </c>
      <c r="AU108" s="635">
        <f t="shared" si="118"/>
        <v>0</v>
      </c>
      <c r="AV108" s="633"/>
      <c r="AW108" s="633"/>
      <c r="AX108" s="635">
        <f t="shared" si="142"/>
        <v>0</v>
      </c>
      <c r="AY108" s="635">
        <f t="shared" si="119"/>
        <v>0</v>
      </c>
      <c r="AZ108" s="635">
        <f t="shared" si="120"/>
        <v>0</v>
      </c>
      <c r="BA108" s="635">
        <f t="shared" si="121"/>
        <v>0</v>
      </c>
      <c r="BB108" s="635">
        <f t="shared" si="122"/>
        <v>0</v>
      </c>
      <c r="BC108" s="633">
        <f t="shared" si="143"/>
        <v>0</v>
      </c>
      <c r="BD108" s="633">
        <f t="shared" si="123"/>
        <v>0</v>
      </c>
      <c r="BE108" s="634">
        <v>0</v>
      </c>
      <c r="BF108" s="633">
        <f t="shared" si="144"/>
        <v>0</v>
      </c>
      <c r="BG108" s="634">
        <f t="shared" si="124"/>
        <v>0</v>
      </c>
      <c r="BH108" s="633">
        <f t="shared" si="125"/>
        <v>0</v>
      </c>
      <c r="BI108" s="633">
        <f t="shared" si="126"/>
        <v>0</v>
      </c>
      <c r="BJ108" s="633">
        <f t="shared" si="127"/>
        <v>0</v>
      </c>
      <c r="BK108" s="633">
        <f t="shared" si="128"/>
        <v>0</v>
      </c>
      <c r="BL108" s="635">
        <f t="shared" si="145"/>
        <v>0</v>
      </c>
      <c r="BM108" s="635">
        <f t="shared" si="146"/>
        <v>0</v>
      </c>
      <c r="BN108" s="633"/>
      <c r="BO108" s="633"/>
      <c r="BP108" s="635">
        <f t="shared" si="147"/>
        <v>0</v>
      </c>
      <c r="BQ108" s="619">
        <f t="shared" si="129"/>
        <v>0</v>
      </c>
      <c r="BR108" s="619">
        <f t="shared" si="130"/>
        <v>1</v>
      </c>
      <c r="BS108" s="619">
        <f t="shared" si="131"/>
        <v>0</v>
      </c>
      <c r="BT108" s="619">
        <f t="shared" si="132"/>
        <v>0</v>
      </c>
      <c r="BU108" s="619">
        <f t="shared" si="133"/>
        <v>0</v>
      </c>
      <c r="BV108" s="619">
        <f t="shared" si="148"/>
        <v>1</v>
      </c>
      <c r="BW108" s="603">
        <f t="shared" si="153"/>
        <v>0</v>
      </c>
      <c r="BX108" s="636">
        <f t="shared" si="149"/>
        <v>1</v>
      </c>
      <c r="BY108" s="603">
        <f t="shared" si="134"/>
        <v>0</v>
      </c>
      <c r="BZ108" s="603">
        <f t="shared" si="135"/>
        <v>0</v>
      </c>
      <c r="CA108" s="589" t="str">
        <f t="shared" si="154"/>
        <v/>
      </c>
      <c r="CB108" s="1097"/>
      <c r="CC108" s="589"/>
      <c r="CD108" s="589"/>
      <c r="CE108" s="589"/>
      <c r="CF108" s="589"/>
      <c r="CG108" s="589"/>
      <c r="CH108" s="589"/>
      <c r="CI108" s="589"/>
      <c r="CJ108" s="589"/>
      <c r="CK108" s="589"/>
      <c r="CL108" s="589"/>
      <c r="CM108" s="589"/>
      <c r="CN108" s="589"/>
      <c r="CO108" s="589"/>
      <c r="CP108" s="589"/>
      <c r="CQ108" s="589"/>
      <c r="CR108" s="589"/>
      <c r="CS108" s="589"/>
      <c r="CT108" s="589"/>
      <c r="CU108" s="589"/>
      <c r="CV108" s="589"/>
      <c r="CW108" s="589"/>
      <c r="CX108" s="589"/>
      <c r="CY108" s="589"/>
      <c r="DA108" s="589"/>
    </row>
    <row r="109" spans="1:105" s="620" customFormat="1">
      <c r="A109" s="620" t="str">
        <f t="shared" si="160"/>
        <v/>
      </c>
      <c r="B109" s="624">
        <v>2202</v>
      </c>
      <c r="C109" s="624">
        <v>83</v>
      </c>
      <c r="D109" s="644" t="str">
        <f>IF(ISNA(VLOOKUP(C109,Master!AQ$60:BC$285,3,FALSE)),"",VLOOKUP(C109,Master!AQ$60:BC$285,3,FALSE))</f>
        <v/>
      </c>
      <c r="E109" s="625" t="str">
        <f>IF(ISNA(VLOOKUP(C109,Master!AQ$60:BC$285,7,FALSE)),"",VLOOKUP(C109,Master!AQ$60:BC$285,7,FALSE))</f>
        <v/>
      </c>
      <c r="F109" s="626" t="str">
        <f>IF(ISNA(VLOOKUP(C109,Master!AQ$60:BC$285,8,FALSE)),"",VLOOKUP(C109,Master!AQ$60:BC$285,8,FALSE))</f>
        <v/>
      </c>
      <c r="G109" s="627" t="str">
        <f>IF(ISNA(VLOOKUP(C109,Master!AQ$60:BC$285,4,FALSE)),"",VLOOKUP(C109,Master!AQ$60:BC$285,4,FALSE))</f>
        <v/>
      </c>
      <c r="H109" s="628" t="str">
        <f>IF(ISNA(VLOOKUP(C109,Master!AQ$60:BC$285,5,FALSE)),"",VLOOKUP(C109,Master!AQ$60:BC$285,5,FALSE))</f>
        <v/>
      </c>
      <c r="I109" s="629" t="str">
        <f>IF(ISNA(VLOOKUP(C109,Master!AQ$60:BC$285,6,FALSE)),"",VLOOKUP(C109,Master!AQ$60:BC$285,6,FALSE))</f>
        <v/>
      </c>
      <c r="J109" s="624" t="str">
        <f t="shared" si="155"/>
        <v/>
      </c>
      <c r="K109" s="625" t="str">
        <f t="shared" ca="1" si="156"/>
        <v/>
      </c>
      <c r="L109" s="624" t="str">
        <f t="shared" si="157"/>
        <v/>
      </c>
      <c r="M109" s="624" t="str">
        <f t="shared" si="158"/>
        <v/>
      </c>
      <c r="N109" s="624" t="str">
        <f t="shared" si="159"/>
        <v/>
      </c>
      <c r="O109" s="630" t="str">
        <f>IF(ISNA(VLOOKUP(C109,Master!AQ$60:BC$285,12,FALSE)),"",VLOOKUP(C109,Master!AQ$60:BC$285,12,FALSE))</f>
        <v/>
      </c>
      <c r="P109" s="631"/>
      <c r="Q109" s="631"/>
      <c r="R109" s="631"/>
      <c r="S109" s="631">
        <f t="shared" si="152"/>
        <v>0</v>
      </c>
      <c r="T109" s="591">
        <f t="shared" si="151"/>
        <v>1</v>
      </c>
      <c r="U109" s="622" t="str">
        <f>IF(ISNA(VLOOKUP(C109,Master!AQ$60:BC$285,10,FALSE)),"",VLOOKUP(C109,Master!AQ$60:BC$285,10,FALSE))</f>
        <v/>
      </c>
      <c r="V109" s="632"/>
      <c r="W109" s="632"/>
      <c r="X109" s="633" t="str">
        <f>IF(ISNA(VLOOKUP(C109,Master!AQ$60:BC$285,11,FALSE)),"",VLOOKUP(C109,Master!AQ$60:BC$285,11,FALSE))</f>
        <v/>
      </c>
      <c r="Y109" s="633" t="str">
        <f>IF(ISNA(VLOOKUP(C109,Master!AQ$60:BC$285,9,FALSE)),"",VLOOKUP(C109,Master!AQ$60:BC$285,9,FALSE))</f>
        <v/>
      </c>
      <c r="Z109" s="634">
        <f t="shared" si="104"/>
        <v>0</v>
      </c>
      <c r="AA109" s="634">
        <f t="shared" si="105"/>
        <v>0</v>
      </c>
      <c r="AB109" s="634">
        <f t="shared" si="106"/>
        <v>0</v>
      </c>
      <c r="AC109" s="634">
        <f t="shared" si="107"/>
        <v>0</v>
      </c>
      <c r="AD109" s="634">
        <f t="shared" si="108"/>
        <v>0</v>
      </c>
      <c r="AE109" s="634">
        <f t="shared" si="109"/>
        <v>0</v>
      </c>
      <c r="AF109" s="635" t="str">
        <f t="shared" si="110"/>
        <v/>
      </c>
      <c r="AG109" s="635" t="str">
        <f t="shared" si="136"/>
        <v/>
      </c>
      <c r="AH109" s="635" t="str">
        <f t="shared" si="137"/>
        <v/>
      </c>
      <c r="AI109" s="635" t="str">
        <f t="shared" si="138"/>
        <v/>
      </c>
      <c r="AJ109" s="635" t="str">
        <f t="shared" si="139"/>
        <v/>
      </c>
      <c r="AK109" s="633" t="str">
        <f t="shared" si="140"/>
        <v/>
      </c>
      <c r="AL109" s="633">
        <v>0</v>
      </c>
      <c r="AM109" s="634">
        <v>0</v>
      </c>
      <c r="AN109" s="633" t="str">
        <f t="shared" si="141"/>
        <v/>
      </c>
      <c r="AO109" s="634">
        <f t="shared" si="113"/>
        <v>0</v>
      </c>
      <c r="AP109" s="633">
        <f t="shared" si="114"/>
        <v>0</v>
      </c>
      <c r="AQ109" s="633">
        <f t="shared" si="115"/>
        <v>0</v>
      </c>
      <c r="AR109" s="633">
        <f t="shared" si="116"/>
        <v>0</v>
      </c>
      <c r="AS109" s="633">
        <f t="shared" si="150"/>
        <v>0</v>
      </c>
      <c r="AT109" s="635">
        <f t="shared" si="117"/>
        <v>0</v>
      </c>
      <c r="AU109" s="635">
        <f t="shared" si="118"/>
        <v>0</v>
      </c>
      <c r="AV109" s="633"/>
      <c r="AW109" s="633"/>
      <c r="AX109" s="635">
        <f t="shared" si="142"/>
        <v>0</v>
      </c>
      <c r="AY109" s="635">
        <f t="shared" si="119"/>
        <v>0</v>
      </c>
      <c r="AZ109" s="635">
        <f t="shared" si="120"/>
        <v>0</v>
      </c>
      <c r="BA109" s="635">
        <f t="shared" si="121"/>
        <v>0</v>
      </c>
      <c r="BB109" s="635">
        <f t="shared" si="122"/>
        <v>0</v>
      </c>
      <c r="BC109" s="633">
        <f t="shared" si="143"/>
        <v>0</v>
      </c>
      <c r="BD109" s="633">
        <f t="shared" si="123"/>
        <v>0</v>
      </c>
      <c r="BE109" s="634">
        <v>0</v>
      </c>
      <c r="BF109" s="633">
        <f t="shared" si="144"/>
        <v>0</v>
      </c>
      <c r="BG109" s="634">
        <f t="shared" si="124"/>
        <v>0</v>
      </c>
      <c r="BH109" s="633">
        <f t="shared" si="125"/>
        <v>0</v>
      </c>
      <c r="BI109" s="633">
        <f t="shared" si="126"/>
        <v>0</v>
      </c>
      <c r="BJ109" s="633">
        <f t="shared" si="127"/>
        <v>0</v>
      </c>
      <c r="BK109" s="633">
        <f t="shared" si="128"/>
        <v>0</v>
      </c>
      <c r="BL109" s="635">
        <f t="shared" si="145"/>
        <v>0</v>
      </c>
      <c r="BM109" s="635">
        <f t="shared" si="146"/>
        <v>0</v>
      </c>
      <c r="BN109" s="633"/>
      <c r="BO109" s="633"/>
      <c r="BP109" s="635">
        <f t="shared" si="147"/>
        <v>0</v>
      </c>
      <c r="BQ109" s="619">
        <f t="shared" si="129"/>
        <v>0</v>
      </c>
      <c r="BR109" s="619">
        <f t="shared" si="130"/>
        <v>1</v>
      </c>
      <c r="BS109" s="619">
        <f t="shared" si="131"/>
        <v>0</v>
      </c>
      <c r="BT109" s="619">
        <f t="shared" si="132"/>
        <v>0</v>
      </c>
      <c r="BU109" s="619">
        <f t="shared" si="133"/>
        <v>0</v>
      </c>
      <c r="BV109" s="619">
        <f t="shared" si="148"/>
        <v>1</v>
      </c>
      <c r="BW109" s="603">
        <f t="shared" si="153"/>
        <v>0</v>
      </c>
      <c r="BX109" s="636">
        <f t="shared" si="149"/>
        <v>1</v>
      </c>
      <c r="BY109" s="603">
        <f t="shared" si="134"/>
        <v>0</v>
      </c>
      <c r="BZ109" s="603">
        <f t="shared" si="135"/>
        <v>0</v>
      </c>
      <c r="CA109" s="589" t="str">
        <f t="shared" si="154"/>
        <v/>
      </c>
      <c r="CB109" s="1097"/>
      <c r="CC109" s="589"/>
      <c r="CD109" s="589"/>
      <c r="CE109" s="589"/>
      <c r="CF109" s="589"/>
      <c r="CG109" s="589"/>
      <c r="CH109" s="589"/>
      <c r="CI109" s="589"/>
      <c r="CJ109" s="589"/>
      <c r="CK109" s="589"/>
      <c r="CL109" s="589"/>
      <c r="CM109" s="589"/>
      <c r="CN109" s="589"/>
      <c r="CO109" s="589"/>
      <c r="CP109" s="589"/>
      <c r="CQ109" s="589"/>
      <c r="CR109" s="589"/>
      <c r="CS109" s="589"/>
      <c r="CT109" s="589"/>
      <c r="CU109" s="589"/>
      <c r="CV109" s="589"/>
      <c r="CW109" s="589"/>
      <c r="CX109" s="589"/>
      <c r="CY109" s="589"/>
      <c r="DA109" s="589"/>
    </row>
    <row r="110" spans="1:105" s="620" customFormat="1">
      <c r="A110" s="620" t="str">
        <f t="shared" si="160"/>
        <v/>
      </c>
      <c r="B110" s="624">
        <v>2202</v>
      </c>
      <c r="C110" s="624">
        <v>84</v>
      </c>
      <c r="D110" s="644" t="str">
        <f>IF(ISNA(VLOOKUP(C110,Master!AQ$60:BC$285,3,FALSE)),"",VLOOKUP(C110,Master!AQ$60:BC$285,3,FALSE))</f>
        <v/>
      </c>
      <c r="E110" s="625" t="str">
        <f>IF(ISNA(VLOOKUP(C110,Master!AQ$60:BC$285,7,FALSE)),"",VLOOKUP(C110,Master!AQ$60:BC$285,7,FALSE))</f>
        <v/>
      </c>
      <c r="F110" s="626" t="str">
        <f>IF(ISNA(VLOOKUP(C110,Master!AQ$60:BC$285,8,FALSE)),"",VLOOKUP(C110,Master!AQ$60:BC$285,8,FALSE))</f>
        <v/>
      </c>
      <c r="G110" s="627" t="str">
        <f>IF(ISNA(VLOOKUP(C110,Master!AQ$60:BC$285,4,FALSE)),"",VLOOKUP(C110,Master!AQ$60:BC$285,4,FALSE))</f>
        <v/>
      </c>
      <c r="H110" s="628" t="str">
        <f>IF(ISNA(VLOOKUP(C110,Master!AQ$60:BC$285,5,FALSE)),"",VLOOKUP(C110,Master!AQ$60:BC$285,5,FALSE))</f>
        <v/>
      </c>
      <c r="I110" s="629" t="str">
        <f>IF(ISNA(VLOOKUP(C110,Master!AQ$60:BC$285,6,FALSE)),"",VLOOKUP(C110,Master!AQ$60:BC$285,6,FALSE))</f>
        <v/>
      </c>
      <c r="J110" s="624" t="str">
        <f t="shared" si="155"/>
        <v/>
      </c>
      <c r="K110" s="625" t="str">
        <f t="shared" ca="1" si="156"/>
        <v/>
      </c>
      <c r="L110" s="624" t="str">
        <f t="shared" si="157"/>
        <v/>
      </c>
      <c r="M110" s="624" t="str">
        <f t="shared" si="158"/>
        <v/>
      </c>
      <c r="N110" s="624" t="str">
        <f t="shared" si="159"/>
        <v/>
      </c>
      <c r="O110" s="630" t="str">
        <f>IF(ISNA(VLOOKUP(C110,Master!AQ$60:BC$285,12,FALSE)),"",VLOOKUP(C110,Master!AQ$60:BC$285,12,FALSE))</f>
        <v/>
      </c>
      <c r="P110" s="631"/>
      <c r="Q110" s="631"/>
      <c r="R110" s="631"/>
      <c r="S110" s="631">
        <f t="shared" si="152"/>
        <v>0</v>
      </c>
      <c r="T110" s="591">
        <f t="shared" si="151"/>
        <v>1</v>
      </c>
      <c r="U110" s="622" t="str">
        <f>IF(ISNA(VLOOKUP(C110,Master!AQ$60:BC$285,10,FALSE)),"",VLOOKUP(C110,Master!AQ$60:BC$285,10,FALSE))</f>
        <v/>
      </c>
      <c r="V110" s="632"/>
      <c r="W110" s="632"/>
      <c r="X110" s="633" t="str">
        <f>IF(ISNA(VLOOKUP(C110,Master!AQ$60:BC$285,11,FALSE)),"",VLOOKUP(C110,Master!AQ$60:BC$285,11,FALSE))</f>
        <v/>
      </c>
      <c r="Y110" s="633" t="str">
        <f>IF(ISNA(VLOOKUP(C110,Master!AQ$60:BC$285,9,FALSE)),"",VLOOKUP(C110,Master!AQ$60:BC$285,9,FALSE))</f>
        <v/>
      </c>
      <c r="Z110" s="634">
        <f t="shared" si="104"/>
        <v>0</v>
      </c>
      <c r="AA110" s="634">
        <f t="shared" si="105"/>
        <v>0</v>
      </c>
      <c r="AB110" s="634">
        <f t="shared" si="106"/>
        <v>0</v>
      </c>
      <c r="AC110" s="634">
        <f t="shared" si="107"/>
        <v>0</v>
      </c>
      <c r="AD110" s="634">
        <f t="shared" si="108"/>
        <v>0</v>
      </c>
      <c r="AE110" s="634">
        <f t="shared" si="109"/>
        <v>0</v>
      </c>
      <c r="AF110" s="635" t="str">
        <f t="shared" si="110"/>
        <v/>
      </c>
      <c r="AG110" s="635" t="str">
        <f t="shared" si="136"/>
        <v/>
      </c>
      <c r="AH110" s="635" t="str">
        <f t="shared" si="137"/>
        <v/>
      </c>
      <c r="AI110" s="635" t="str">
        <f t="shared" si="138"/>
        <v/>
      </c>
      <c r="AJ110" s="635" t="str">
        <f t="shared" si="139"/>
        <v/>
      </c>
      <c r="AK110" s="633" t="str">
        <f t="shared" si="140"/>
        <v/>
      </c>
      <c r="AL110" s="633">
        <v>0</v>
      </c>
      <c r="AM110" s="634">
        <v>0</v>
      </c>
      <c r="AN110" s="633" t="str">
        <f t="shared" si="141"/>
        <v/>
      </c>
      <c r="AO110" s="634">
        <f t="shared" si="113"/>
        <v>0</v>
      </c>
      <c r="AP110" s="633">
        <f t="shared" si="114"/>
        <v>0</v>
      </c>
      <c r="AQ110" s="633">
        <f t="shared" si="115"/>
        <v>0</v>
      </c>
      <c r="AR110" s="633">
        <f t="shared" si="116"/>
        <v>0</v>
      </c>
      <c r="AS110" s="633">
        <f t="shared" si="150"/>
        <v>0</v>
      </c>
      <c r="AT110" s="635">
        <f t="shared" si="117"/>
        <v>0</v>
      </c>
      <c r="AU110" s="635">
        <f t="shared" si="118"/>
        <v>0</v>
      </c>
      <c r="AV110" s="633"/>
      <c r="AW110" s="633"/>
      <c r="AX110" s="635">
        <f t="shared" si="142"/>
        <v>0</v>
      </c>
      <c r="AY110" s="635">
        <f t="shared" si="119"/>
        <v>0</v>
      </c>
      <c r="AZ110" s="635">
        <f t="shared" si="120"/>
        <v>0</v>
      </c>
      <c r="BA110" s="635">
        <f t="shared" si="121"/>
        <v>0</v>
      </c>
      <c r="BB110" s="635">
        <f t="shared" si="122"/>
        <v>0</v>
      </c>
      <c r="BC110" s="633">
        <f t="shared" si="143"/>
        <v>0</v>
      </c>
      <c r="BD110" s="633">
        <f t="shared" si="123"/>
        <v>0</v>
      </c>
      <c r="BE110" s="634">
        <v>0</v>
      </c>
      <c r="BF110" s="633">
        <f t="shared" si="144"/>
        <v>0</v>
      </c>
      <c r="BG110" s="634">
        <f t="shared" si="124"/>
        <v>0</v>
      </c>
      <c r="BH110" s="633">
        <f t="shared" si="125"/>
        <v>0</v>
      </c>
      <c r="BI110" s="633">
        <f t="shared" si="126"/>
        <v>0</v>
      </c>
      <c r="BJ110" s="633">
        <f t="shared" si="127"/>
        <v>0</v>
      </c>
      <c r="BK110" s="633">
        <f t="shared" si="128"/>
        <v>0</v>
      </c>
      <c r="BL110" s="635">
        <f t="shared" si="145"/>
        <v>0</v>
      </c>
      <c r="BM110" s="635">
        <f t="shared" si="146"/>
        <v>0</v>
      </c>
      <c r="BN110" s="633"/>
      <c r="BO110" s="633"/>
      <c r="BP110" s="635">
        <f t="shared" si="147"/>
        <v>0</v>
      </c>
      <c r="BQ110" s="619">
        <f t="shared" si="129"/>
        <v>0</v>
      </c>
      <c r="BR110" s="619">
        <f t="shared" si="130"/>
        <v>1</v>
      </c>
      <c r="BS110" s="619">
        <f t="shared" si="131"/>
        <v>0</v>
      </c>
      <c r="BT110" s="619">
        <f t="shared" si="132"/>
        <v>0</v>
      </c>
      <c r="BU110" s="619">
        <f t="shared" si="133"/>
        <v>0</v>
      </c>
      <c r="BV110" s="619">
        <f t="shared" si="148"/>
        <v>1</v>
      </c>
      <c r="BW110" s="603">
        <f t="shared" si="153"/>
        <v>0</v>
      </c>
      <c r="BX110" s="636">
        <f t="shared" si="149"/>
        <v>1</v>
      </c>
      <c r="BY110" s="603">
        <f t="shared" si="134"/>
        <v>0</v>
      </c>
      <c r="BZ110" s="603">
        <f t="shared" si="135"/>
        <v>0</v>
      </c>
      <c r="CA110" s="589" t="str">
        <f t="shared" si="154"/>
        <v/>
      </c>
      <c r="CB110" s="1097"/>
      <c r="CC110" s="589"/>
      <c r="CD110" s="589"/>
      <c r="CE110" s="589"/>
      <c r="CF110" s="589"/>
      <c r="CG110" s="589"/>
      <c r="CH110" s="589"/>
      <c r="CI110" s="589"/>
      <c r="CJ110" s="589"/>
      <c r="CK110" s="589"/>
      <c r="CL110" s="589"/>
      <c r="CM110" s="589"/>
      <c r="CN110" s="589"/>
      <c r="CO110" s="589"/>
      <c r="CP110" s="589"/>
      <c r="CQ110" s="589"/>
      <c r="CR110" s="589"/>
      <c r="CS110" s="589"/>
      <c r="CT110" s="589"/>
      <c r="CU110" s="589"/>
      <c r="CV110" s="589"/>
      <c r="CW110" s="589"/>
      <c r="CX110" s="589"/>
      <c r="CY110" s="589"/>
      <c r="DA110" s="589"/>
    </row>
    <row r="111" spans="1:105" s="620" customFormat="1">
      <c r="A111" s="620" t="str">
        <f t="shared" si="160"/>
        <v/>
      </c>
      <c r="B111" s="624">
        <v>2202</v>
      </c>
      <c r="C111" s="624">
        <v>85</v>
      </c>
      <c r="D111" s="644" t="str">
        <f>IF(ISNA(VLOOKUP(C111,Master!AQ$60:BC$285,3,FALSE)),"",VLOOKUP(C111,Master!AQ$60:BC$285,3,FALSE))</f>
        <v/>
      </c>
      <c r="E111" s="625" t="str">
        <f>IF(ISNA(VLOOKUP(C111,Master!AQ$60:BC$285,7,FALSE)),"",VLOOKUP(C111,Master!AQ$60:BC$285,7,FALSE))</f>
        <v/>
      </c>
      <c r="F111" s="626" t="str">
        <f>IF(ISNA(VLOOKUP(C111,Master!AQ$60:BC$285,8,FALSE)),"",VLOOKUP(C111,Master!AQ$60:BC$285,8,FALSE))</f>
        <v/>
      </c>
      <c r="G111" s="627" t="str">
        <f>IF(ISNA(VLOOKUP(C111,Master!AQ$60:BC$285,4,FALSE)),"",VLOOKUP(C111,Master!AQ$60:BC$285,4,FALSE))</f>
        <v/>
      </c>
      <c r="H111" s="628" t="str">
        <f>IF(ISNA(VLOOKUP(C111,Master!AQ$60:BC$285,5,FALSE)),"",VLOOKUP(C111,Master!AQ$60:BC$285,5,FALSE))</f>
        <v/>
      </c>
      <c r="I111" s="629" t="str">
        <f>IF(ISNA(VLOOKUP(C111,Master!AQ$60:BC$285,6,FALSE)),"",VLOOKUP(C111,Master!AQ$60:BC$285,6,FALSE))</f>
        <v/>
      </c>
      <c r="J111" s="624" t="str">
        <f t="shared" si="155"/>
        <v/>
      </c>
      <c r="K111" s="625" t="str">
        <f t="shared" ca="1" si="156"/>
        <v/>
      </c>
      <c r="L111" s="624" t="str">
        <f t="shared" si="157"/>
        <v/>
      </c>
      <c r="M111" s="624" t="str">
        <f t="shared" si="158"/>
        <v/>
      </c>
      <c r="N111" s="624" t="str">
        <f t="shared" si="159"/>
        <v/>
      </c>
      <c r="O111" s="630" t="str">
        <f>IF(ISNA(VLOOKUP(C111,Master!AQ$60:BC$285,12,FALSE)),"",VLOOKUP(C111,Master!AQ$60:BC$285,12,FALSE))</f>
        <v/>
      </c>
      <c r="P111" s="631"/>
      <c r="Q111" s="631"/>
      <c r="R111" s="631"/>
      <c r="S111" s="631">
        <f t="shared" si="152"/>
        <v>0</v>
      </c>
      <c r="T111" s="591">
        <f t="shared" si="151"/>
        <v>1</v>
      </c>
      <c r="U111" s="622" t="str">
        <f>IF(ISNA(VLOOKUP(C111,Master!AQ$60:BC$285,10,FALSE)),"",VLOOKUP(C111,Master!AQ$60:BC$285,10,FALSE))</f>
        <v/>
      </c>
      <c r="V111" s="632"/>
      <c r="W111" s="632"/>
      <c r="X111" s="633" t="str">
        <f>IF(ISNA(VLOOKUP(C111,Master!AQ$60:BC$285,11,FALSE)),"",VLOOKUP(C111,Master!AQ$60:BC$285,11,FALSE))</f>
        <v/>
      </c>
      <c r="Y111" s="633" t="str">
        <f>IF(ISNA(VLOOKUP(C111,Master!AQ$60:BC$285,9,FALSE)),"",VLOOKUP(C111,Master!AQ$60:BC$285,9,FALSE))</f>
        <v/>
      </c>
      <c r="Z111" s="634">
        <f t="shared" ref="Z111:Z128" si="161">IF(Y111="MALE",1,0)*(IF(G111="JAMADAR",1,0))*(IF(I111&lt;=0,0,1))</f>
        <v>0</v>
      </c>
      <c r="AA111" s="634">
        <f t="shared" ref="AA111:AA128" si="162">IF(Y111="FEMALE",1,0)*(IF(G111="JAMADAR",1,0))*(IF(I111&lt;=0,0,1))</f>
        <v>0</v>
      </c>
      <c r="AB111" s="634">
        <f t="shared" ref="AB111:AB128" si="163">IF(Y111="MALE",1,0)*(IF(G111="LAB BOY",1,0))*(IF(I111&lt;=0,0,1))</f>
        <v>0</v>
      </c>
      <c r="AC111" s="634">
        <f t="shared" ref="AC111:AC128" si="164">IF(Y111="FEMALE",1,0)*(IF(G111="LAB BOY",1,0))*(IF(I111&lt;=0,0,1))</f>
        <v>0</v>
      </c>
      <c r="AD111" s="634">
        <f t="shared" ref="AD111:AD128" si="165">IF(Y111="MALE",1,0)*(IF(G111="PEON",1,0))*(IF(I111&lt;=0,0,1))</f>
        <v>0</v>
      </c>
      <c r="AE111" s="634">
        <f t="shared" ref="AE111:AE128" si="166">IF(Y111="FEMALE",1,0)*(IF(G111="PEON",1,0))*(IF(I111&lt;=0,0,1))</f>
        <v>0</v>
      </c>
      <c r="AF111" s="635" t="str">
        <f t="shared" ref="AF111:AF128" si="167">IF(AND(I111=""),"",I111-ROUNDUP(ROUND((I111*3%)-(I111*3%)*2.9%,-2),0))</f>
        <v/>
      </c>
      <c r="AG111" s="635" t="str">
        <f t="shared" si="136"/>
        <v/>
      </c>
      <c r="AH111" s="635" t="str">
        <f t="shared" si="137"/>
        <v/>
      </c>
      <c r="AI111" s="635" t="str">
        <f t="shared" si="138"/>
        <v/>
      </c>
      <c r="AJ111" s="635" t="str">
        <f t="shared" si="139"/>
        <v/>
      </c>
      <c r="AK111" s="633" t="str">
        <f t="shared" si="140"/>
        <v/>
      </c>
      <c r="AL111" s="633">
        <v>0</v>
      </c>
      <c r="AM111" s="634">
        <v>0</v>
      </c>
      <c r="AN111" s="633" t="str">
        <f t="shared" si="141"/>
        <v/>
      </c>
      <c r="AO111" s="634">
        <f t="shared" si="113"/>
        <v>0</v>
      </c>
      <c r="AP111" s="633">
        <f t="shared" si="114"/>
        <v>0</v>
      </c>
      <c r="AQ111" s="633">
        <f t="shared" si="115"/>
        <v>0</v>
      </c>
      <c r="AR111" s="633">
        <f t="shared" si="116"/>
        <v>0</v>
      </c>
      <c r="AS111" s="633">
        <f t="shared" si="150"/>
        <v>0</v>
      </c>
      <c r="AT111" s="635">
        <f t="shared" si="117"/>
        <v>0</v>
      </c>
      <c r="AU111" s="635">
        <f t="shared" si="118"/>
        <v>0</v>
      </c>
      <c r="AV111" s="633"/>
      <c r="AW111" s="633"/>
      <c r="AX111" s="635">
        <f t="shared" si="142"/>
        <v>0</v>
      </c>
      <c r="AY111" s="635">
        <f t="shared" si="119"/>
        <v>0</v>
      </c>
      <c r="AZ111" s="635">
        <f t="shared" si="120"/>
        <v>0</v>
      </c>
      <c r="BA111" s="635">
        <f t="shared" si="121"/>
        <v>0</v>
      </c>
      <c r="BB111" s="635">
        <f t="shared" si="122"/>
        <v>0</v>
      </c>
      <c r="BC111" s="633">
        <f t="shared" si="143"/>
        <v>0</v>
      </c>
      <c r="BD111" s="633">
        <f t="shared" si="123"/>
        <v>0</v>
      </c>
      <c r="BE111" s="634">
        <v>0</v>
      </c>
      <c r="BF111" s="633">
        <f t="shared" si="144"/>
        <v>0</v>
      </c>
      <c r="BG111" s="634">
        <f t="shared" si="124"/>
        <v>0</v>
      </c>
      <c r="BH111" s="633">
        <f t="shared" si="125"/>
        <v>0</v>
      </c>
      <c r="BI111" s="633">
        <f t="shared" si="126"/>
        <v>0</v>
      </c>
      <c r="BJ111" s="633">
        <f t="shared" si="127"/>
        <v>0</v>
      </c>
      <c r="BK111" s="633">
        <f t="shared" si="128"/>
        <v>0</v>
      </c>
      <c r="BL111" s="635">
        <f t="shared" si="145"/>
        <v>0</v>
      </c>
      <c r="BM111" s="635">
        <f t="shared" si="146"/>
        <v>0</v>
      </c>
      <c r="BN111" s="633"/>
      <c r="BO111" s="633"/>
      <c r="BP111" s="635">
        <f t="shared" si="147"/>
        <v>0</v>
      </c>
      <c r="BQ111" s="619">
        <f t="shared" si="129"/>
        <v>0</v>
      </c>
      <c r="BR111" s="619">
        <f t="shared" si="130"/>
        <v>1</v>
      </c>
      <c r="BS111" s="619">
        <f t="shared" si="131"/>
        <v>0</v>
      </c>
      <c r="BT111" s="619">
        <f t="shared" si="132"/>
        <v>0</v>
      </c>
      <c r="BU111" s="619">
        <f t="shared" si="133"/>
        <v>0</v>
      </c>
      <c r="BV111" s="619">
        <f t="shared" si="148"/>
        <v>1</v>
      </c>
      <c r="BW111" s="603">
        <f t="shared" si="153"/>
        <v>0</v>
      </c>
      <c r="BX111" s="636">
        <f t="shared" si="149"/>
        <v>1</v>
      </c>
      <c r="BY111" s="603">
        <f t="shared" si="134"/>
        <v>0</v>
      </c>
      <c r="BZ111" s="603">
        <f t="shared" si="135"/>
        <v>0</v>
      </c>
      <c r="CA111" s="589" t="str">
        <f t="shared" si="154"/>
        <v/>
      </c>
      <c r="CB111" s="1097"/>
      <c r="CC111" s="589"/>
      <c r="CD111" s="589"/>
      <c r="CE111" s="589"/>
      <c r="CF111" s="589"/>
      <c r="CG111" s="589"/>
      <c r="CH111" s="589"/>
      <c r="CI111" s="589"/>
      <c r="CJ111" s="589"/>
      <c r="CK111" s="589"/>
      <c r="CL111" s="589"/>
      <c r="CM111" s="589"/>
      <c r="CN111" s="589"/>
      <c r="CO111" s="589"/>
      <c r="CP111" s="589"/>
      <c r="CQ111" s="589"/>
      <c r="CR111" s="589"/>
      <c r="CS111" s="589"/>
      <c r="CT111" s="589"/>
      <c r="CU111" s="589"/>
      <c r="CV111" s="589"/>
      <c r="CW111" s="589"/>
      <c r="CX111" s="589"/>
      <c r="CY111" s="589"/>
      <c r="DA111" s="589"/>
    </row>
    <row r="112" spans="1:105" s="620" customFormat="1">
      <c r="A112" s="620" t="str">
        <f t="shared" si="160"/>
        <v/>
      </c>
      <c r="B112" s="624">
        <v>2202</v>
      </c>
      <c r="C112" s="624">
        <v>86</v>
      </c>
      <c r="D112" s="644" t="str">
        <f>IF(ISNA(VLOOKUP(C112,Master!AQ$60:BC$285,3,FALSE)),"",VLOOKUP(C112,Master!AQ$60:BC$285,3,FALSE))</f>
        <v/>
      </c>
      <c r="E112" s="625" t="str">
        <f>IF(ISNA(VLOOKUP(C112,Master!AQ$60:BC$285,7,FALSE)),"",VLOOKUP(C112,Master!AQ$60:BC$285,7,FALSE))</f>
        <v/>
      </c>
      <c r="F112" s="626" t="str">
        <f>IF(ISNA(VLOOKUP(C112,Master!AQ$60:BC$285,8,FALSE)),"",VLOOKUP(C112,Master!AQ$60:BC$285,8,FALSE))</f>
        <v/>
      </c>
      <c r="G112" s="627" t="str">
        <f>IF(ISNA(VLOOKUP(C112,Master!AQ$60:BC$285,4,FALSE)),"",VLOOKUP(C112,Master!AQ$60:BC$285,4,FALSE))</f>
        <v/>
      </c>
      <c r="H112" s="628" t="str">
        <f>IF(ISNA(VLOOKUP(C112,Master!AQ$60:BC$285,5,FALSE)),"",VLOOKUP(C112,Master!AQ$60:BC$285,5,FALSE))</f>
        <v/>
      </c>
      <c r="I112" s="629" t="str">
        <f>IF(ISNA(VLOOKUP(C112,Master!AQ$60:BC$285,6,FALSE)),"",VLOOKUP(C112,Master!AQ$60:BC$285,6,FALSE))</f>
        <v/>
      </c>
      <c r="J112" s="624" t="str">
        <f t="shared" si="155"/>
        <v/>
      </c>
      <c r="K112" s="625" t="str">
        <f t="shared" ca="1" si="156"/>
        <v/>
      </c>
      <c r="L112" s="624" t="str">
        <f t="shared" si="157"/>
        <v/>
      </c>
      <c r="M112" s="624" t="str">
        <f t="shared" si="158"/>
        <v/>
      </c>
      <c r="N112" s="624" t="str">
        <f t="shared" si="159"/>
        <v/>
      </c>
      <c r="O112" s="630" t="str">
        <f>IF(ISNA(VLOOKUP(C112,Master!AQ$60:BC$285,12,FALSE)),"",VLOOKUP(C112,Master!AQ$60:BC$285,12,FALSE))</f>
        <v/>
      </c>
      <c r="P112" s="631"/>
      <c r="Q112" s="631"/>
      <c r="R112" s="631"/>
      <c r="S112" s="631">
        <f t="shared" si="152"/>
        <v>0</v>
      </c>
      <c r="T112" s="591">
        <f t="shared" si="151"/>
        <v>1</v>
      </c>
      <c r="U112" s="622" t="str">
        <f>IF(ISNA(VLOOKUP(C112,Master!AQ$60:BC$285,10,FALSE)),"",VLOOKUP(C112,Master!AQ$60:BC$285,10,FALSE))</f>
        <v/>
      </c>
      <c r="V112" s="632"/>
      <c r="W112" s="632"/>
      <c r="X112" s="633" t="str">
        <f>IF(ISNA(VLOOKUP(C112,Master!AQ$60:BC$285,11,FALSE)),"",VLOOKUP(C112,Master!AQ$60:BC$285,11,FALSE))</f>
        <v/>
      </c>
      <c r="Y112" s="633" t="str">
        <f>IF(ISNA(VLOOKUP(C112,Master!AQ$60:BC$285,9,FALSE)),"",VLOOKUP(C112,Master!AQ$60:BC$285,9,FALSE))</f>
        <v/>
      </c>
      <c r="Z112" s="634">
        <f t="shared" si="161"/>
        <v>0</v>
      </c>
      <c r="AA112" s="634">
        <f t="shared" si="162"/>
        <v>0</v>
      </c>
      <c r="AB112" s="634">
        <f t="shared" si="163"/>
        <v>0</v>
      </c>
      <c r="AC112" s="634">
        <f t="shared" si="164"/>
        <v>0</v>
      </c>
      <c r="AD112" s="634">
        <f t="shared" si="165"/>
        <v>0</v>
      </c>
      <c r="AE112" s="634">
        <f t="shared" si="166"/>
        <v>0</v>
      </c>
      <c r="AF112" s="635" t="str">
        <f t="shared" si="167"/>
        <v/>
      </c>
      <c r="AG112" s="635" t="str">
        <f t="shared" si="136"/>
        <v/>
      </c>
      <c r="AH112" s="635" t="str">
        <f t="shared" si="137"/>
        <v/>
      </c>
      <c r="AI112" s="635" t="str">
        <f t="shared" si="138"/>
        <v/>
      </c>
      <c r="AJ112" s="635" t="str">
        <f t="shared" si="139"/>
        <v/>
      </c>
      <c r="AK112" s="633" t="str">
        <f t="shared" si="140"/>
        <v/>
      </c>
      <c r="AL112" s="633">
        <v>0</v>
      </c>
      <c r="AM112" s="634">
        <v>0</v>
      </c>
      <c r="AN112" s="633" t="str">
        <f t="shared" si="141"/>
        <v/>
      </c>
      <c r="AO112" s="634">
        <f t="shared" si="113"/>
        <v>0</v>
      </c>
      <c r="AP112" s="633">
        <f t="shared" si="114"/>
        <v>0</v>
      </c>
      <c r="AQ112" s="633">
        <f t="shared" si="115"/>
        <v>0</v>
      </c>
      <c r="AR112" s="633">
        <f t="shared" si="116"/>
        <v>0</v>
      </c>
      <c r="AS112" s="633">
        <f t="shared" si="150"/>
        <v>0</v>
      </c>
      <c r="AT112" s="635">
        <f t="shared" si="117"/>
        <v>0</v>
      </c>
      <c r="AU112" s="635">
        <f t="shared" si="118"/>
        <v>0</v>
      </c>
      <c r="AV112" s="633"/>
      <c r="AW112" s="633"/>
      <c r="AX112" s="635">
        <f t="shared" si="142"/>
        <v>0</v>
      </c>
      <c r="AY112" s="635">
        <f t="shared" si="119"/>
        <v>0</v>
      </c>
      <c r="AZ112" s="635">
        <f t="shared" si="120"/>
        <v>0</v>
      </c>
      <c r="BA112" s="635">
        <f t="shared" si="121"/>
        <v>0</v>
      </c>
      <c r="BB112" s="635">
        <f t="shared" si="122"/>
        <v>0</v>
      </c>
      <c r="BC112" s="633">
        <f t="shared" si="143"/>
        <v>0</v>
      </c>
      <c r="BD112" s="633">
        <f t="shared" si="123"/>
        <v>0</v>
      </c>
      <c r="BE112" s="634">
        <v>0</v>
      </c>
      <c r="BF112" s="633">
        <f t="shared" si="144"/>
        <v>0</v>
      </c>
      <c r="BG112" s="634">
        <f t="shared" si="124"/>
        <v>0</v>
      </c>
      <c r="BH112" s="633">
        <f t="shared" si="125"/>
        <v>0</v>
      </c>
      <c r="BI112" s="633">
        <f t="shared" si="126"/>
        <v>0</v>
      </c>
      <c r="BJ112" s="633">
        <f t="shared" si="127"/>
        <v>0</v>
      </c>
      <c r="BK112" s="633">
        <f t="shared" si="128"/>
        <v>0</v>
      </c>
      <c r="BL112" s="635">
        <f t="shared" si="145"/>
        <v>0</v>
      </c>
      <c r="BM112" s="635">
        <f t="shared" si="146"/>
        <v>0</v>
      </c>
      <c r="BN112" s="633"/>
      <c r="BO112" s="633"/>
      <c r="BP112" s="635">
        <f t="shared" si="147"/>
        <v>0</v>
      </c>
      <c r="BQ112" s="619">
        <f t="shared" si="129"/>
        <v>0</v>
      </c>
      <c r="BR112" s="619">
        <f t="shared" si="130"/>
        <v>1</v>
      </c>
      <c r="BS112" s="619">
        <f t="shared" si="131"/>
        <v>0</v>
      </c>
      <c r="BT112" s="619">
        <f t="shared" si="132"/>
        <v>0</v>
      </c>
      <c r="BU112" s="619">
        <f t="shared" si="133"/>
        <v>0</v>
      </c>
      <c r="BV112" s="619">
        <f t="shared" si="148"/>
        <v>1</v>
      </c>
      <c r="BW112" s="603">
        <f t="shared" si="153"/>
        <v>0</v>
      </c>
      <c r="BX112" s="636">
        <f t="shared" si="149"/>
        <v>1</v>
      </c>
      <c r="BY112" s="603">
        <f t="shared" si="134"/>
        <v>0</v>
      </c>
      <c r="BZ112" s="603">
        <f t="shared" si="135"/>
        <v>0</v>
      </c>
      <c r="CA112" s="589" t="str">
        <f t="shared" si="154"/>
        <v/>
      </c>
      <c r="CB112" s="1097"/>
      <c r="CC112" s="589"/>
      <c r="CD112" s="589"/>
      <c r="CE112" s="589"/>
      <c r="CF112" s="589"/>
      <c r="CG112" s="589"/>
      <c r="CH112" s="589"/>
      <c r="CI112" s="589"/>
      <c r="CJ112" s="589"/>
      <c r="CK112" s="589"/>
      <c r="CL112" s="589"/>
      <c r="CM112" s="589"/>
      <c r="CN112" s="589"/>
      <c r="CO112" s="589"/>
      <c r="CP112" s="589"/>
      <c r="CQ112" s="589"/>
      <c r="CR112" s="589"/>
      <c r="CS112" s="589"/>
      <c r="CT112" s="589"/>
      <c r="CU112" s="589"/>
      <c r="CV112" s="589"/>
      <c r="CW112" s="589"/>
      <c r="CX112" s="589"/>
      <c r="CY112" s="589"/>
      <c r="DA112" s="589"/>
    </row>
    <row r="113" spans="1:105" s="620" customFormat="1">
      <c r="A113" s="620" t="str">
        <f t="shared" si="160"/>
        <v/>
      </c>
      <c r="B113" s="624">
        <v>2202</v>
      </c>
      <c r="C113" s="624">
        <v>87</v>
      </c>
      <c r="D113" s="644" t="str">
        <f>IF(ISNA(VLOOKUP(C113,Master!AQ$60:BC$285,3,FALSE)),"",VLOOKUP(C113,Master!AQ$60:BC$285,3,FALSE))</f>
        <v/>
      </c>
      <c r="E113" s="625" t="str">
        <f>IF(ISNA(VLOOKUP(C113,Master!AQ$60:BC$285,7,FALSE)),"",VLOOKUP(C113,Master!AQ$60:BC$285,7,FALSE))</f>
        <v/>
      </c>
      <c r="F113" s="626" t="str">
        <f>IF(ISNA(VLOOKUP(C113,Master!AQ$60:BC$285,8,FALSE)),"",VLOOKUP(C113,Master!AQ$60:BC$285,8,FALSE))</f>
        <v/>
      </c>
      <c r="G113" s="627" t="str">
        <f>IF(ISNA(VLOOKUP(C113,Master!AQ$60:BC$285,4,FALSE)),"",VLOOKUP(C113,Master!AQ$60:BC$285,4,FALSE))</f>
        <v/>
      </c>
      <c r="H113" s="628" t="str">
        <f>IF(ISNA(VLOOKUP(C113,Master!AQ$60:BC$285,5,FALSE)),"",VLOOKUP(C113,Master!AQ$60:BC$285,5,FALSE))</f>
        <v/>
      </c>
      <c r="I113" s="629" t="str">
        <f>IF(ISNA(VLOOKUP(C113,Master!AQ$60:BC$285,6,FALSE)),"",VLOOKUP(C113,Master!AQ$60:BC$285,6,FALSE))</f>
        <v/>
      </c>
      <c r="J113" s="624" t="str">
        <f t="shared" si="155"/>
        <v/>
      </c>
      <c r="K113" s="625" t="str">
        <f t="shared" ca="1" si="156"/>
        <v/>
      </c>
      <c r="L113" s="624" t="str">
        <f t="shared" si="157"/>
        <v/>
      </c>
      <c r="M113" s="624" t="str">
        <f t="shared" si="158"/>
        <v/>
      </c>
      <c r="N113" s="624" t="str">
        <f t="shared" si="159"/>
        <v/>
      </c>
      <c r="O113" s="630" t="str">
        <f>IF(ISNA(VLOOKUP(C113,Master!AQ$60:BC$285,12,FALSE)),"",VLOOKUP(C113,Master!AQ$60:BC$285,12,FALSE))</f>
        <v/>
      </c>
      <c r="P113" s="631"/>
      <c r="Q113" s="631"/>
      <c r="R113" s="631"/>
      <c r="S113" s="631">
        <f t="shared" si="152"/>
        <v>0</v>
      </c>
      <c r="T113" s="591">
        <f t="shared" si="151"/>
        <v>1</v>
      </c>
      <c r="U113" s="622" t="str">
        <f>IF(ISNA(VLOOKUP(C113,Master!AQ$60:BC$285,10,FALSE)),"",VLOOKUP(C113,Master!AQ$60:BC$285,10,FALSE))</f>
        <v/>
      </c>
      <c r="V113" s="632"/>
      <c r="W113" s="632"/>
      <c r="X113" s="633" t="str">
        <f>IF(ISNA(VLOOKUP(C113,Master!AQ$60:BC$285,11,FALSE)),"",VLOOKUP(C113,Master!AQ$60:BC$285,11,FALSE))</f>
        <v/>
      </c>
      <c r="Y113" s="633" t="str">
        <f>IF(ISNA(VLOOKUP(C113,Master!AQ$60:BC$285,9,FALSE)),"",VLOOKUP(C113,Master!AQ$60:BC$285,9,FALSE))</f>
        <v/>
      </c>
      <c r="Z113" s="634">
        <f t="shared" si="161"/>
        <v>0</v>
      </c>
      <c r="AA113" s="634">
        <f t="shared" si="162"/>
        <v>0</v>
      </c>
      <c r="AB113" s="634">
        <f t="shared" si="163"/>
        <v>0</v>
      </c>
      <c r="AC113" s="634">
        <f t="shared" si="164"/>
        <v>0</v>
      </c>
      <c r="AD113" s="634">
        <f t="shared" si="165"/>
        <v>0</v>
      </c>
      <c r="AE113" s="634">
        <f t="shared" si="166"/>
        <v>0</v>
      </c>
      <c r="AF113" s="635" t="str">
        <f t="shared" si="167"/>
        <v/>
      </c>
      <c r="AG113" s="635" t="str">
        <f t="shared" si="136"/>
        <v/>
      </c>
      <c r="AH113" s="635" t="str">
        <f t="shared" si="137"/>
        <v/>
      </c>
      <c r="AI113" s="635" t="str">
        <f t="shared" si="138"/>
        <v/>
      </c>
      <c r="AJ113" s="635" t="str">
        <f t="shared" si="139"/>
        <v/>
      </c>
      <c r="AK113" s="633" t="str">
        <f t="shared" si="140"/>
        <v/>
      </c>
      <c r="AL113" s="633">
        <v>0</v>
      </c>
      <c r="AM113" s="634">
        <v>0</v>
      </c>
      <c r="AN113" s="633" t="str">
        <f t="shared" si="141"/>
        <v/>
      </c>
      <c r="AO113" s="634">
        <f t="shared" si="113"/>
        <v>0</v>
      </c>
      <c r="AP113" s="633">
        <f t="shared" si="114"/>
        <v>0</v>
      </c>
      <c r="AQ113" s="633">
        <f t="shared" si="115"/>
        <v>0</v>
      </c>
      <c r="AR113" s="633">
        <f t="shared" si="116"/>
        <v>0</v>
      </c>
      <c r="AS113" s="633">
        <f t="shared" si="150"/>
        <v>0</v>
      </c>
      <c r="AT113" s="635">
        <f t="shared" si="117"/>
        <v>0</v>
      </c>
      <c r="AU113" s="635">
        <f t="shared" si="118"/>
        <v>0</v>
      </c>
      <c r="AV113" s="633"/>
      <c r="AW113" s="633"/>
      <c r="AX113" s="635">
        <f t="shared" si="142"/>
        <v>0</v>
      </c>
      <c r="AY113" s="635">
        <f t="shared" si="119"/>
        <v>0</v>
      </c>
      <c r="AZ113" s="635">
        <f t="shared" si="120"/>
        <v>0</v>
      </c>
      <c r="BA113" s="635">
        <f t="shared" si="121"/>
        <v>0</v>
      </c>
      <c r="BB113" s="635">
        <f t="shared" si="122"/>
        <v>0</v>
      </c>
      <c r="BC113" s="633">
        <f t="shared" si="143"/>
        <v>0</v>
      </c>
      <c r="BD113" s="633">
        <f t="shared" si="123"/>
        <v>0</v>
      </c>
      <c r="BE113" s="634">
        <v>0</v>
      </c>
      <c r="BF113" s="633">
        <f t="shared" si="144"/>
        <v>0</v>
      </c>
      <c r="BG113" s="634">
        <f t="shared" si="124"/>
        <v>0</v>
      </c>
      <c r="BH113" s="633">
        <f t="shared" si="125"/>
        <v>0</v>
      </c>
      <c r="BI113" s="633">
        <f t="shared" si="126"/>
        <v>0</v>
      </c>
      <c r="BJ113" s="633">
        <f t="shared" si="127"/>
        <v>0</v>
      </c>
      <c r="BK113" s="633">
        <f t="shared" si="128"/>
        <v>0</v>
      </c>
      <c r="BL113" s="635">
        <f t="shared" si="145"/>
        <v>0</v>
      </c>
      <c r="BM113" s="635">
        <f t="shared" si="146"/>
        <v>0</v>
      </c>
      <c r="BN113" s="633"/>
      <c r="BO113" s="633"/>
      <c r="BP113" s="635">
        <f t="shared" si="147"/>
        <v>0</v>
      </c>
      <c r="BQ113" s="619">
        <f t="shared" si="129"/>
        <v>0</v>
      </c>
      <c r="BR113" s="619">
        <f t="shared" si="130"/>
        <v>1</v>
      </c>
      <c r="BS113" s="619">
        <f t="shared" si="131"/>
        <v>0</v>
      </c>
      <c r="BT113" s="619">
        <f t="shared" si="132"/>
        <v>0</v>
      </c>
      <c r="BU113" s="619">
        <f t="shared" si="133"/>
        <v>0</v>
      </c>
      <c r="BV113" s="619">
        <f t="shared" si="148"/>
        <v>1</v>
      </c>
      <c r="BW113" s="603">
        <f t="shared" si="153"/>
        <v>0</v>
      </c>
      <c r="BX113" s="636">
        <f t="shared" si="149"/>
        <v>1</v>
      </c>
      <c r="BY113" s="603">
        <f t="shared" si="134"/>
        <v>0</v>
      </c>
      <c r="BZ113" s="603">
        <f t="shared" si="135"/>
        <v>0</v>
      </c>
      <c r="CA113" s="589" t="str">
        <f t="shared" si="154"/>
        <v/>
      </c>
      <c r="CB113" s="1097"/>
      <c r="CC113" s="589"/>
      <c r="CD113" s="589"/>
      <c r="CE113" s="589"/>
      <c r="CF113" s="589"/>
      <c r="CG113" s="589"/>
      <c r="CH113" s="589"/>
      <c r="CI113" s="589"/>
      <c r="CJ113" s="589"/>
      <c r="CK113" s="589"/>
      <c r="CL113" s="589"/>
      <c r="CM113" s="589"/>
      <c r="CN113" s="589"/>
      <c r="CO113" s="589"/>
      <c r="CP113" s="589"/>
      <c r="CQ113" s="589"/>
      <c r="CR113" s="589"/>
      <c r="CS113" s="589"/>
      <c r="CT113" s="589"/>
      <c r="CU113" s="589"/>
      <c r="CV113" s="589"/>
      <c r="CW113" s="589"/>
      <c r="CX113" s="589"/>
      <c r="CY113" s="589"/>
      <c r="DA113" s="589"/>
    </row>
    <row r="114" spans="1:105" s="620" customFormat="1">
      <c r="A114" s="620" t="str">
        <f t="shared" si="160"/>
        <v/>
      </c>
      <c r="B114" s="624">
        <v>2202</v>
      </c>
      <c r="C114" s="624">
        <v>88</v>
      </c>
      <c r="D114" s="644" t="str">
        <f>IF(ISNA(VLOOKUP(C114,Master!AQ$60:BC$285,3,FALSE)),"",VLOOKUP(C114,Master!AQ$60:BC$285,3,FALSE))</f>
        <v/>
      </c>
      <c r="E114" s="625" t="str">
        <f>IF(ISNA(VLOOKUP(C114,Master!AQ$60:BC$285,7,FALSE)),"",VLOOKUP(C114,Master!AQ$60:BC$285,7,FALSE))</f>
        <v/>
      </c>
      <c r="F114" s="626" t="str">
        <f>IF(ISNA(VLOOKUP(C114,Master!AQ$60:BC$285,8,FALSE)),"",VLOOKUP(C114,Master!AQ$60:BC$285,8,FALSE))</f>
        <v/>
      </c>
      <c r="G114" s="627" t="str">
        <f>IF(ISNA(VLOOKUP(C114,Master!AQ$60:BC$285,4,FALSE)),"",VLOOKUP(C114,Master!AQ$60:BC$285,4,FALSE))</f>
        <v/>
      </c>
      <c r="H114" s="628" t="str">
        <f>IF(ISNA(VLOOKUP(C114,Master!AQ$60:BC$285,5,FALSE)),"",VLOOKUP(C114,Master!AQ$60:BC$285,5,FALSE))</f>
        <v/>
      </c>
      <c r="I114" s="629" t="str">
        <f>IF(ISNA(VLOOKUP(C114,Master!AQ$60:BC$285,6,FALSE)),"",VLOOKUP(C114,Master!AQ$60:BC$285,6,FALSE))</f>
        <v/>
      </c>
      <c r="J114" s="624" t="str">
        <f t="shared" si="155"/>
        <v/>
      </c>
      <c r="K114" s="625" t="str">
        <f t="shared" ca="1" si="156"/>
        <v/>
      </c>
      <c r="L114" s="624" t="str">
        <f t="shared" si="157"/>
        <v/>
      </c>
      <c r="M114" s="624" t="str">
        <f t="shared" si="158"/>
        <v/>
      </c>
      <c r="N114" s="624" t="str">
        <f t="shared" si="159"/>
        <v/>
      </c>
      <c r="O114" s="630" t="str">
        <f>IF(ISNA(VLOOKUP(C114,Master!AQ$60:BC$285,12,FALSE)),"",VLOOKUP(C114,Master!AQ$60:BC$285,12,FALSE))</f>
        <v/>
      </c>
      <c r="P114" s="631"/>
      <c r="Q114" s="631"/>
      <c r="R114" s="631"/>
      <c r="S114" s="631">
        <f t="shared" si="152"/>
        <v>0</v>
      </c>
      <c r="T114" s="591">
        <f t="shared" si="151"/>
        <v>1</v>
      </c>
      <c r="U114" s="622" t="str">
        <f>IF(ISNA(VLOOKUP(C114,Master!AQ$60:BC$285,10,FALSE)),"",VLOOKUP(C114,Master!AQ$60:BC$285,10,FALSE))</f>
        <v/>
      </c>
      <c r="V114" s="632"/>
      <c r="W114" s="632"/>
      <c r="X114" s="633" t="str">
        <f>IF(ISNA(VLOOKUP(C114,Master!AQ$60:BC$285,11,FALSE)),"",VLOOKUP(C114,Master!AQ$60:BC$285,11,FALSE))</f>
        <v/>
      </c>
      <c r="Y114" s="633" t="str">
        <f>IF(ISNA(VLOOKUP(C114,Master!AQ$60:BC$285,9,FALSE)),"",VLOOKUP(C114,Master!AQ$60:BC$285,9,FALSE))</f>
        <v/>
      </c>
      <c r="Z114" s="634">
        <f t="shared" si="161"/>
        <v>0</v>
      </c>
      <c r="AA114" s="634">
        <f t="shared" si="162"/>
        <v>0</v>
      </c>
      <c r="AB114" s="634">
        <f t="shared" si="163"/>
        <v>0</v>
      </c>
      <c r="AC114" s="634">
        <f t="shared" si="164"/>
        <v>0</v>
      </c>
      <c r="AD114" s="634">
        <f t="shared" si="165"/>
        <v>0</v>
      </c>
      <c r="AE114" s="634">
        <f t="shared" si="166"/>
        <v>0</v>
      </c>
      <c r="AF114" s="635" t="str">
        <f t="shared" si="167"/>
        <v/>
      </c>
      <c r="AG114" s="635" t="str">
        <f t="shared" si="136"/>
        <v/>
      </c>
      <c r="AH114" s="635" t="str">
        <f t="shared" si="137"/>
        <v/>
      </c>
      <c r="AI114" s="635" t="str">
        <f t="shared" si="138"/>
        <v/>
      </c>
      <c r="AJ114" s="635" t="str">
        <f t="shared" si="139"/>
        <v/>
      </c>
      <c r="AK114" s="633" t="str">
        <f t="shared" si="140"/>
        <v/>
      </c>
      <c r="AL114" s="633">
        <v>0</v>
      </c>
      <c r="AM114" s="634">
        <v>0</v>
      </c>
      <c r="AN114" s="633" t="str">
        <f t="shared" si="141"/>
        <v/>
      </c>
      <c r="AO114" s="634">
        <f t="shared" si="113"/>
        <v>0</v>
      </c>
      <c r="AP114" s="633">
        <f t="shared" si="114"/>
        <v>0</v>
      </c>
      <c r="AQ114" s="633">
        <f t="shared" si="115"/>
        <v>0</v>
      </c>
      <c r="AR114" s="633">
        <f t="shared" si="116"/>
        <v>0</v>
      </c>
      <c r="AS114" s="633">
        <f t="shared" si="150"/>
        <v>0</v>
      </c>
      <c r="AT114" s="635">
        <f t="shared" si="117"/>
        <v>0</v>
      </c>
      <c r="AU114" s="635">
        <f t="shared" si="118"/>
        <v>0</v>
      </c>
      <c r="AV114" s="633"/>
      <c r="AW114" s="633"/>
      <c r="AX114" s="635">
        <f t="shared" si="142"/>
        <v>0</v>
      </c>
      <c r="AY114" s="635">
        <f t="shared" si="119"/>
        <v>0</v>
      </c>
      <c r="AZ114" s="635">
        <f t="shared" si="120"/>
        <v>0</v>
      </c>
      <c r="BA114" s="635">
        <f t="shared" si="121"/>
        <v>0</v>
      </c>
      <c r="BB114" s="635">
        <f t="shared" si="122"/>
        <v>0</v>
      </c>
      <c r="BC114" s="633">
        <f t="shared" si="143"/>
        <v>0</v>
      </c>
      <c r="BD114" s="633">
        <f t="shared" si="123"/>
        <v>0</v>
      </c>
      <c r="BE114" s="634">
        <v>0</v>
      </c>
      <c r="BF114" s="633">
        <f t="shared" si="144"/>
        <v>0</v>
      </c>
      <c r="BG114" s="634">
        <f t="shared" si="124"/>
        <v>0</v>
      </c>
      <c r="BH114" s="633">
        <f t="shared" si="125"/>
        <v>0</v>
      </c>
      <c r="BI114" s="633">
        <f t="shared" si="126"/>
        <v>0</v>
      </c>
      <c r="BJ114" s="633">
        <f t="shared" si="127"/>
        <v>0</v>
      </c>
      <c r="BK114" s="633">
        <f t="shared" si="128"/>
        <v>0</v>
      </c>
      <c r="BL114" s="635">
        <f t="shared" si="145"/>
        <v>0</v>
      </c>
      <c r="BM114" s="635">
        <f t="shared" si="146"/>
        <v>0</v>
      </c>
      <c r="BN114" s="633"/>
      <c r="BO114" s="633"/>
      <c r="BP114" s="635">
        <f t="shared" si="147"/>
        <v>0</v>
      </c>
      <c r="BQ114" s="619">
        <f t="shared" si="129"/>
        <v>0</v>
      </c>
      <c r="BR114" s="619">
        <f t="shared" si="130"/>
        <v>1</v>
      </c>
      <c r="BS114" s="619">
        <f t="shared" si="131"/>
        <v>0</v>
      </c>
      <c r="BT114" s="619">
        <f t="shared" si="132"/>
        <v>0</v>
      </c>
      <c r="BU114" s="619">
        <f t="shared" si="133"/>
        <v>0</v>
      </c>
      <c r="BV114" s="619">
        <f t="shared" si="148"/>
        <v>1</v>
      </c>
      <c r="BW114" s="603">
        <f t="shared" si="153"/>
        <v>0</v>
      </c>
      <c r="BX114" s="636">
        <f t="shared" si="149"/>
        <v>1</v>
      </c>
      <c r="BY114" s="603">
        <f t="shared" si="134"/>
        <v>0</v>
      </c>
      <c r="BZ114" s="603">
        <f t="shared" si="135"/>
        <v>0</v>
      </c>
      <c r="CA114" s="589" t="str">
        <f t="shared" si="154"/>
        <v/>
      </c>
      <c r="CB114" s="1097"/>
      <c r="CC114" s="589"/>
      <c r="CD114" s="589"/>
      <c r="CE114" s="589"/>
      <c r="CF114" s="589"/>
      <c r="CG114" s="589"/>
      <c r="CH114" s="589"/>
      <c r="CI114" s="589"/>
      <c r="CJ114" s="589"/>
      <c r="CK114" s="589"/>
      <c r="CL114" s="589"/>
      <c r="CM114" s="589"/>
      <c r="CN114" s="589"/>
      <c r="CO114" s="589"/>
      <c r="CP114" s="589"/>
      <c r="CQ114" s="589"/>
      <c r="CR114" s="589"/>
      <c r="CS114" s="589"/>
      <c r="CT114" s="589"/>
      <c r="CU114" s="589"/>
      <c r="CV114" s="589"/>
      <c r="CW114" s="589"/>
      <c r="CX114" s="589"/>
      <c r="CY114" s="589"/>
      <c r="DA114" s="589"/>
    </row>
    <row r="115" spans="1:105" s="620" customFormat="1" ht="15.75" customHeight="1">
      <c r="A115" s="620" t="str">
        <f t="shared" si="160"/>
        <v/>
      </c>
      <c r="B115" s="624">
        <v>2202</v>
      </c>
      <c r="C115" s="624">
        <v>89</v>
      </c>
      <c r="D115" s="644" t="str">
        <f>IF(ISNA(VLOOKUP(C115,Master!AQ$60:BC$285,3,FALSE)),"",VLOOKUP(C115,Master!AQ$60:BC$285,3,FALSE))</f>
        <v/>
      </c>
      <c r="E115" s="625" t="str">
        <f>IF(ISNA(VLOOKUP(C115,Master!AQ$60:BC$285,7,FALSE)),"",VLOOKUP(C115,Master!AQ$60:BC$285,7,FALSE))</f>
        <v/>
      </c>
      <c r="F115" s="626" t="str">
        <f>IF(ISNA(VLOOKUP(C115,Master!AQ$60:BC$285,8,FALSE)),"",VLOOKUP(C115,Master!AQ$60:BC$285,8,FALSE))</f>
        <v/>
      </c>
      <c r="G115" s="627" t="str">
        <f>IF(ISNA(VLOOKUP(C115,Master!AQ$60:BC$285,4,FALSE)),"",VLOOKUP(C115,Master!AQ$60:BC$285,4,FALSE))</f>
        <v/>
      </c>
      <c r="H115" s="628" t="str">
        <f>IF(ISNA(VLOOKUP(C115,Master!AQ$60:BC$285,5,FALSE)),"",VLOOKUP(C115,Master!AQ$60:BC$285,5,FALSE))</f>
        <v/>
      </c>
      <c r="I115" s="629" t="str">
        <f>IF(ISNA(VLOOKUP(C115,Master!AQ$60:BC$285,6,FALSE)),"",VLOOKUP(C115,Master!AQ$60:BC$285,6,FALSE))</f>
        <v/>
      </c>
      <c r="J115" s="624" t="str">
        <f t="shared" si="155"/>
        <v/>
      </c>
      <c r="K115" s="625" t="str">
        <f t="shared" ca="1" si="156"/>
        <v/>
      </c>
      <c r="L115" s="624" t="str">
        <f t="shared" si="157"/>
        <v/>
      </c>
      <c r="M115" s="624" t="str">
        <f t="shared" si="158"/>
        <v/>
      </c>
      <c r="N115" s="624" t="str">
        <f t="shared" si="159"/>
        <v/>
      </c>
      <c r="O115" s="630" t="str">
        <f>IF(ISNA(VLOOKUP(C115,Master!AQ$60:BC$285,12,FALSE)),"",VLOOKUP(C115,Master!AQ$60:BC$285,12,FALSE))</f>
        <v/>
      </c>
      <c r="P115" s="631"/>
      <c r="Q115" s="631"/>
      <c r="R115" s="631"/>
      <c r="S115" s="631">
        <f t="shared" si="152"/>
        <v>0</v>
      </c>
      <c r="T115" s="591">
        <f t="shared" si="151"/>
        <v>1</v>
      </c>
      <c r="U115" s="622" t="str">
        <f>IF(ISNA(VLOOKUP(C115,Master!AQ$60:BC$285,10,FALSE)),"",VLOOKUP(C115,Master!AQ$60:BC$285,10,FALSE))</f>
        <v/>
      </c>
      <c r="V115" s="632"/>
      <c r="W115" s="632"/>
      <c r="X115" s="633" t="str">
        <f>IF(ISNA(VLOOKUP(C115,Master!AQ$60:BC$285,11,FALSE)),"",VLOOKUP(C115,Master!AQ$60:BC$285,11,FALSE))</f>
        <v/>
      </c>
      <c r="Y115" s="633" t="str">
        <f>IF(ISNA(VLOOKUP(C115,Master!AQ$60:BC$285,9,FALSE)),"",VLOOKUP(C115,Master!AQ$60:BC$285,9,FALSE))</f>
        <v/>
      </c>
      <c r="Z115" s="634">
        <f t="shared" si="161"/>
        <v>0</v>
      </c>
      <c r="AA115" s="634">
        <f t="shared" si="162"/>
        <v>0</v>
      </c>
      <c r="AB115" s="634">
        <f t="shared" si="163"/>
        <v>0</v>
      </c>
      <c r="AC115" s="634">
        <f t="shared" si="164"/>
        <v>0</v>
      </c>
      <c r="AD115" s="634">
        <f t="shared" si="165"/>
        <v>0</v>
      </c>
      <c r="AE115" s="634">
        <f t="shared" si="166"/>
        <v>0</v>
      </c>
      <c r="AF115" s="635" t="str">
        <f t="shared" si="167"/>
        <v/>
      </c>
      <c r="AG115" s="635" t="str">
        <f>IF(AND(I115=""),"",$M115*$BQ115)</f>
        <v/>
      </c>
      <c r="AH115" s="635" t="str">
        <f>IF(AND(I115=""),"",$M115*$BR115)</f>
        <v/>
      </c>
      <c r="AI115" s="635" t="str">
        <f>IF(AND(I115=""),"",$M115*$BS115)</f>
        <v/>
      </c>
      <c r="AJ115" s="635" t="str">
        <f>IF(AND(I115=""),"",$M115*$BT115)</f>
        <v/>
      </c>
      <c r="AK115" s="633" t="str">
        <f>IF(AND(I115=""),"",ROUND((AG115+AH115)*$AK$10,0)*BU115)</f>
        <v/>
      </c>
      <c r="AL115" s="633">
        <v>0</v>
      </c>
      <c r="AM115" s="634">
        <v>0</v>
      </c>
      <c r="AN115" s="633" t="str">
        <f>IF(AND(I115=""),"",ROUND((AG115+AH115)*$AN$10,0)*BU115)</f>
        <v/>
      </c>
      <c r="AO115" s="634">
        <f t="shared" si="113"/>
        <v>0</v>
      </c>
      <c r="AP115" s="633">
        <f t="shared" si="114"/>
        <v>0</v>
      </c>
      <c r="AQ115" s="633">
        <f t="shared" si="115"/>
        <v>0</v>
      </c>
      <c r="AR115" s="633">
        <f t="shared" si="116"/>
        <v>0</v>
      </c>
      <c r="AS115" s="633">
        <f t="shared" si="150"/>
        <v>0</v>
      </c>
      <c r="AT115" s="635">
        <f t="shared" si="117"/>
        <v>0</v>
      </c>
      <c r="AU115" s="635">
        <f t="shared" si="118"/>
        <v>0</v>
      </c>
      <c r="AV115" s="633"/>
      <c r="AW115" s="633"/>
      <c r="AX115" s="635">
        <f>AU115+AV115+AW115</f>
        <v>0</v>
      </c>
      <c r="AY115" s="635">
        <f t="shared" si="119"/>
        <v>0</v>
      </c>
      <c r="AZ115" s="635">
        <f t="shared" si="120"/>
        <v>0</v>
      </c>
      <c r="BA115" s="635">
        <f t="shared" si="121"/>
        <v>0</v>
      </c>
      <c r="BB115" s="635">
        <f t="shared" si="122"/>
        <v>0</v>
      </c>
      <c r="BC115" s="633">
        <f>ROUND((AY115+AZ115)*$BC$10,0)*BU115</f>
        <v>0</v>
      </c>
      <c r="BD115" s="633">
        <f t="shared" si="123"/>
        <v>0</v>
      </c>
      <c r="BE115" s="634">
        <v>0</v>
      </c>
      <c r="BF115" s="633">
        <f>ROUND((AY115+AZ115)*$BF$10,0)*BU115</f>
        <v>0</v>
      </c>
      <c r="BG115" s="634">
        <f t="shared" si="124"/>
        <v>0</v>
      </c>
      <c r="BH115" s="633">
        <f t="shared" si="125"/>
        <v>0</v>
      </c>
      <c r="BI115" s="633">
        <f t="shared" si="126"/>
        <v>0</v>
      </c>
      <c r="BJ115" s="633">
        <f t="shared" si="127"/>
        <v>0</v>
      </c>
      <c r="BK115" s="633">
        <f t="shared" si="128"/>
        <v>0</v>
      </c>
      <c r="BL115" s="635">
        <f>SUM(BC115:BK115)+AY115+AZ115</f>
        <v>0</v>
      </c>
      <c r="BM115" s="635">
        <f>BL115</f>
        <v>0</v>
      </c>
      <c r="BN115" s="633"/>
      <c r="BO115" s="633"/>
      <c r="BP115" s="635">
        <f>BM115+BN115+BO115</f>
        <v>0</v>
      </c>
      <c r="BQ115" s="619">
        <f t="shared" si="129"/>
        <v>0</v>
      </c>
      <c r="BR115" s="619">
        <f t="shared" si="130"/>
        <v>1</v>
      </c>
      <c r="BS115" s="619">
        <f t="shared" si="131"/>
        <v>0</v>
      </c>
      <c r="BT115" s="619">
        <f t="shared" si="132"/>
        <v>0</v>
      </c>
      <c r="BU115" s="619">
        <f t="shared" si="133"/>
        <v>0</v>
      </c>
      <c r="BV115" s="619">
        <f>IF(X115="No",0,1)</f>
        <v>1</v>
      </c>
      <c r="BW115" s="603">
        <f t="shared" si="153"/>
        <v>0</v>
      </c>
      <c r="BX115" s="636">
        <f>IF(I115&lt;=0,0,1)</f>
        <v>1</v>
      </c>
      <c r="BY115" s="603">
        <f t="shared" si="134"/>
        <v>0</v>
      </c>
      <c r="BZ115" s="603">
        <f t="shared" si="135"/>
        <v>0</v>
      </c>
      <c r="CA115" s="589" t="str">
        <f t="shared" si="154"/>
        <v/>
      </c>
      <c r="CB115" s="1097"/>
      <c r="CC115" s="589"/>
      <c r="CD115" s="589"/>
      <c r="CE115" s="589"/>
      <c r="CF115" s="589"/>
      <c r="CG115" s="589"/>
      <c r="CH115" s="589"/>
      <c r="CI115" s="589"/>
      <c r="CJ115" s="589"/>
      <c r="CK115" s="589"/>
      <c r="CL115" s="589"/>
      <c r="CM115" s="589"/>
      <c r="CN115" s="589"/>
      <c r="CO115" s="589"/>
      <c r="CP115" s="589"/>
      <c r="CQ115" s="589"/>
      <c r="CR115" s="589"/>
      <c r="CS115" s="589"/>
      <c r="CT115" s="589"/>
      <c r="CU115" s="589"/>
      <c r="CV115" s="589"/>
      <c r="CW115" s="589"/>
      <c r="CX115" s="589"/>
      <c r="CY115" s="589"/>
    </row>
    <row r="116" spans="1:105" s="620" customFormat="1" ht="15.75" customHeight="1">
      <c r="A116" s="620" t="str">
        <f t="shared" si="160"/>
        <v/>
      </c>
      <c r="B116" s="624">
        <v>2202</v>
      </c>
      <c r="C116" s="624">
        <v>90</v>
      </c>
      <c r="D116" s="644" t="str">
        <f>IF(ISNA(VLOOKUP(C116,Master!AQ$60:BC$285,3,FALSE)),"",VLOOKUP(C116,Master!AQ$60:BC$285,3,FALSE))</f>
        <v/>
      </c>
      <c r="E116" s="625" t="str">
        <f>IF(ISNA(VLOOKUP(C116,Master!AQ$60:BC$285,7,FALSE)),"",VLOOKUP(C116,Master!AQ$60:BC$285,7,FALSE))</f>
        <v/>
      </c>
      <c r="F116" s="626" t="str">
        <f>IF(ISNA(VLOOKUP(C116,Master!AQ$60:BC$285,8,FALSE)),"",VLOOKUP(C116,Master!AQ$60:BC$285,8,FALSE))</f>
        <v/>
      </c>
      <c r="G116" s="627" t="str">
        <f>IF(ISNA(VLOOKUP(C116,Master!AQ$60:BC$285,4,FALSE)),"",VLOOKUP(C116,Master!AQ$60:BC$285,4,FALSE))</f>
        <v/>
      </c>
      <c r="H116" s="628" t="str">
        <f>IF(ISNA(VLOOKUP(C116,Master!AQ$60:BC$285,5,FALSE)),"",VLOOKUP(C116,Master!AQ$60:BC$285,5,FALSE))</f>
        <v/>
      </c>
      <c r="I116" s="629" t="str">
        <f>IF(ISNA(VLOOKUP(C116,Master!AQ$60:BC$285,6,FALSE)),"",VLOOKUP(C116,Master!AQ$60:BC$285,6,FALSE))</f>
        <v/>
      </c>
      <c r="J116" s="624" t="str">
        <f t="shared" si="155"/>
        <v/>
      </c>
      <c r="K116" s="625" t="str">
        <f t="shared" ca="1" si="156"/>
        <v/>
      </c>
      <c r="L116" s="624" t="str">
        <f t="shared" si="157"/>
        <v/>
      </c>
      <c r="M116" s="624" t="str">
        <f t="shared" si="158"/>
        <v/>
      </c>
      <c r="N116" s="624" t="str">
        <f t="shared" si="159"/>
        <v/>
      </c>
      <c r="O116" s="630" t="str">
        <f>IF(ISNA(VLOOKUP(C116,Master!AQ$60:BC$285,12,FALSE)),"",VLOOKUP(C116,Master!AQ$60:BC$285,12,FALSE))</f>
        <v/>
      </c>
      <c r="P116" s="631"/>
      <c r="Q116" s="631"/>
      <c r="R116" s="631"/>
      <c r="S116" s="631">
        <f t="shared" si="152"/>
        <v>0</v>
      </c>
      <c r="T116" s="591">
        <f t="shared" si="151"/>
        <v>1</v>
      </c>
      <c r="U116" s="622" t="str">
        <f>IF(ISNA(VLOOKUP(C116,Master!AQ$60:BC$285,10,FALSE)),"",VLOOKUP(C116,Master!AQ$60:BC$285,10,FALSE))</f>
        <v/>
      </c>
      <c r="V116" s="632"/>
      <c r="W116" s="632"/>
      <c r="X116" s="633" t="str">
        <f>IF(ISNA(VLOOKUP(C116,Master!AQ$60:BC$285,11,FALSE)),"",VLOOKUP(C116,Master!AQ$60:BC$285,11,FALSE))</f>
        <v/>
      </c>
      <c r="Y116" s="633" t="str">
        <f>IF(ISNA(VLOOKUP(C116,Master!AQ$60:BC$285,9,FALSE)),"",VLOOKUP(C116,Master!AQ$60:BC$285,9,FALSE))</f>
        <v/>
      </c>
      <c r="Z116" s="634">
        <f t="shared" si="161"/>
        <v>0</v>
      </c>
      <c r="AA116" s="634">
        <f t="shared" si="162"/>
        <v>0</v>
      </c>
      <c r="AB116" s="634">
        <f t="shared" si="163"/>
        <v>0</v>
      </c>
      <c r="AC116" s="634">
        <f t="shared" si="164"/>
        <v>0</v>
      </c>
      <c r="AD116" s="634">
        <f t="shared" si="165"/>
        <v>0</v>
      </c>
      <c r="AE116" s="634">
        <f t="shared" si="166"/>
        <v>0</v>
      </c>
      <c r="AF116" s="635" t="str">
        <f t="shared" si="167"/>
        <v/>
      </c>
      <c r="AG116" s="635" t="str">
        <f t="shared" ref="AG116:AG158" si="168">IF(AND(I116=""),"",$M116*$BQ116)</f>
        <v/>
      </c>
      <c r="AH116" s="635" t="str">
        <f t="shared" ref="AH116:AH158" si="169">IF(AND(I116=""),"",$M116*$BR116)</f>
        <v/>
      </c>
      <c r="AI116" s="635" t="str">
        <f t="shared" ref="AI116:AI158" si="170">IF(AND(I116=""),"",$M116*$BS116)</f>
        <v/>
      </c>
      <c r="AJ116" s="635" t="str">
        <f t="shared" ref="AJ116:AJ158" si="171">IF(AND(I116=""),"",$M116*$BT116)</f>
        <v/>
      </c>
      <c r="AK116" s="633" t="str">
        <f t="shared" ref="AK116:AK158" si="172">IF(AND(I116=""),"",ROUND((AG116+AH116)*$AK$10,0)*BU116)</f>
        <v/>
      </c>
      <c r="AL116" s="633">
        <v>0</v>
      </c>
      <c r="AM116" s="634">
        <v>0</v>
      </c>
      <c r="AN116" s="633" t="str">
        <f t="shared" ref="AN116:AN158" si="173">IF(AND(I116=""),"",ROUND((AG116+AH116)*$AN$10,0)*BU116)</f>
        <v/>
      </c>
      <c r="AO116" s="634">
        <f t="shared" si="113"/>
        <v>0</v>
      </c>
      <c r="AP116" s="633">
        <f t="shared" si="114"/>
        <v>0</v>
      </c>
      <c r="AQ116" s="633">
        <f t="shared" si="115"/>
        <v>0</v>
      </c>
      <c r="AR116" s="633">
        <f t="shared" si="116"/>
        <v>0</v>
      </c>
      <c r="AS116" s="633">
        <f t="shared" si="150"/>
        <v>0</v>
      </c>
      <c r="AT116" s="635">
        <f t="shared" si="117"/>
        <v>0</v>
      </c>
      <c r="AU116" s="635">
        <f t="shared" si="118"/>
        <v>0</v>
      </c>
      <c r="AV116" s="633"/>
      <c r="AW116" s="633"/>
      <c r="AX116" s="635">
        <f t="shared" ref="AX116:AX158" si="174">AU116+AV116+AW116</f>
        <v>0</v>
      </c>
      <c r="AY116" s="635">
        <f t="shared" si="119"/>
        <v>0</v>
      </c>
      <c r="AZ116" s="635">
        <f t="shared" si="120"/>
        <v>0</v>
      </c>
      <c r="BA116" s="635">
        <f t="shared" si="121"/>
        <v>0</v>
      </c>
      <c r="BB116" s="635">
        <f t="shared" si="122"/>
        <v>0</v>
      </c>
      <c r="BC116" s="633">
        <f t="shared" ref="BC116:BC158" si="175">ROUND((AY116+AZ116)*$BC$10,0)*BU116</f>
        <v>0</v>
      </c>
      <c r="BD116" s="633">
        <f t="shared" si="123"/>
        <v>0</v>
      </c>
      <c r="BE116" s="634">
        <v>0</v>
      </c>
      <c r="BF116" s="633">
        <f t="shared" ref="BF116:BF158" si="176">ROUND((AY116+AZ116)*$BF$10,0)*BU116</f>
        <v>0</v>
      </c>
      <c r="BG116" s="634">
        <f t="shared" si="124"/>
        <v>0</v>
      </c>
      <c r="BH116" s="633">
        <f t="shared" si="125"/>
        <v>0</v>
      </c>
      <c r="BI116" s="633">
        <f t="shared" si="126"/>
        <v>0</v>
      </c>
      <c r="BJ116" s="633">
        <f t="shared" si="127"/>
        <v>0</v>
      </c>
      <c r="BK116" s="633">
        <f t="shared" si="128"/>
        <v>0</v>
      </c>
      <c r="BL116" s="635">
        <f t="shared" ref="BL116:BL158" si="177">SUM(BC116:BK116)+AY116+AZ116</f>
        <v>0</v>
      </c>
      <c r="BM116" s="635">
        <f t="shared" ref="BM116:BM158" si="178">BL116</f>
        <v>0</v>
      </c>
      <c r="BN116" s="633"/>
      <c r="BO116" s="633"/>
      <c r="BP116" s="635">
        <f t="shared" ref="BP116:BP158" si="179">BM116+BN116+BO116</f>
        <v>0</v>
      </c>
      <c r="BQ116" s="619">
        <f t="shared" si="129"/>
        <v>0</v>
      </c>
      <c r="BR116" s="619">
        <f t="shared" si="130"/>
        <v>1</v>
      </c>
      <c r="BS116" s="619">
        <f t="shared" si="131"/>
        <v>0</v>
      </c>
      <c r="BT116" s="619">
        <f t="shared" si="132"/>
        <v>0</v>
      </c>
      <c r="BU116" s="619">
        <f t="shared" si="133"/>
        <v>0</v>
      </c>
      <c r="BV116" s="619">
        <f t="shared" ref="BV116:BV158" si="180">IF(X116="No",0,1)</f>
        <v>1</v>
      </c>
      <c r="BW116" s="603">
        <f t="shared" si="153"/>
        <v>0</v>
      </c>
      <c r="BX116" s="636">
        <f t="shared" ref="BX116:BX158" si="181">IF(I116&lt;=0,0,1)</f>
        <v>1</v>
      </c>
      <c r="BY116" s="603">
        <f t="shared" si="134"/>
        <v>0</v>
      </c>
      <c r="BZ116" s="603">
        <f t="shared" si="135"/>
        <v>0</v>
      </c>
      <c r="CA116" s="589" t="str">
        <f t="shared" si="154"/>
        <v/>
      </c>
      <c r="CB116" s="1097"/>
      <c r="CC116" s="589"/>
      <c r="CD116" s="589"/>
      <c r="CE116" s="589"/>
      <c r="CF116" s="589"/>
      <c r="CG116" s="589"/>
      <c r="CH116" s="589"/>
      <c r="CI116" s="589"/>
      <c r="CJ116" s="589"/>
      <c r="CK116" s="589"/>
      <c r="CL116" s="589"/>
      <c r="CM116" s="589"/>
      <c r="CN116" s="589"/>
      <c r="CO116" s="589"/>
      <c r="CP116" s="589"/>
      <c r="CQ116" s="589"/>
      <c r="CR116" s="589"/>
      <c r="CS116" s="589"/>
      <c r="CT116" s="589"/>
      <c r="CU116" s="589"/>
      <c r="CV116" s="589"/>
      <c r="CW116" s="589"/>
      <c r="CX116" s="589"/>
      <c r="CY116" s="589"/>
    </row>
    <row r="117" spans="1:105" s="620" customFormat="1" ht="15.75" customHeight="1">
      <c r="A117" s="620" t="str">
        <f t="shared" si="160"/>
        <v/>
      </c>
      <c r="B117" s="624">
        <v>2202</v>
      </c>
      <c r="C117" s="624">
        <v>91</v>
      </c>
      <c r="D117" s="644" t="str">
        <f>IF(ISNA(VLOOKUP(C117,Master!AQ$60:BC$285,3,FALSE)),"",VLOOKUP(C117,Master!AQ$60:BC$285,3,FALSE))</f>
        <v/>
      </c>
      <c r="E117" s="625" t="str">
        <f>IF(ISNA(VLOOKUP(C117,Master!AQ$60:BC$285,7,FALSE)),"",VLOOKUP(C117,Master!AQ$60:BC$285,7,FALSE))</f>
        <v/>
      </c>
      <c r="F117" s="626" t="str">
        <f>IF(ISNA(VLOOKUP(C117,Master!AQ$60:BC$285,8,FALSE)),"",VLOOKUP(C117,Master!AQ$60:BC$285,8,FALSE))</f>
        <v/>
      </c>
      <c r="G117" s="627" t="str">
        <f>IF(ISNA(VLOOKUP(C117,Master!AQ$60:BC$285,4,FALSE)),"",VLOOKUP(C117,Master!AQ$60:BC$285,4,FALSE))</f>
        <v/>
      </c>
      <c r="H117" s="628" t="str">
        <f>IF(ISNA(VLOOKUP(C117,Master!AQ$60:BC$285,5,FALSE)),"",VLOOKUP(C117,Master!AQ$60:BC$285,5,FALSE))</f>
        <v/>
      </c>
      <c r="I117" s="629" t="str">
        <f>IF(ISNA(VLOOKUP(C117,Master!AQ$60:BC$285,6,FALSE)),"",VLOOKUP(C117,Master!AQ$60:BC$285,6,FALSE))</f>
        <v/>
      </c>
      <c r="J117" s="624" t="str">
        <f t="shared" si="155"/>
        <v/>
      </c>
      <c r="K117" s="625" t="str">
        <f t="shared" ca="1" si="156"/>
        <v/>
      </c>
      <c r="L117" s="624" t="str">
        <f t="shared" si="157"/>
        <v/>
      </c>
      <c r="M117" s="624" t="str">
        <f t="shared" si="158"/>
        <v/>
      </c>
      <c r="N117" s="624" t="str">
        <f t="shared" si="159"/>
        <v/>
      </c>
      <c r="O117" s="630" t="str">
        <f>IF(ISNA(VLOOKUP(C117,Master!AQ$60:BC$285,12,FALSE)),"",VLOOKUP(C117,Master!AQ$60:BC$285,12,FALSE))</f>
        <v/>
      </c>
      <c r="P117" s="631"/>
      <c r="Q117" s="631"/>
      <c r="R117" s="631"/>
      <c r="S117" s="631">
        <f t="shared" si="152"/>
        <v>0</v>
      </c>
      <c r="T117" s="591">
        <f t="shared" si="151"/>
        <v>1</v>
      </c>
      <c r="U117" s="622" t="str">
        <f>IF(ISNA(VLOOKUP(C117,Master!AQ$60:BC$285,10,FALSE)),"",VLOOKUP(C117,Master!AQ$60:BC$285,10,FALSE))</f>
        <v/>
      </c>
      <c r="V117" s="632"/>
      <c r="W117" s="632"/>
      <c r="X117" s="633" t="str">
        <f>IF(ISNA(VLOOKUP(C117,Master!AQ$60:BC$285,11,FALSE)),"",VLOOKUP(C117,Master!AQ$60:BC$285,11,FALSE))</f>
        <v/>
      </c>
      <c r="Y117" s="633" t="str">
        <f>IF(ISNA(VLOOKUP(C117,Master!AQ$60:BC$285,9,FALSE)),"",VLOOKUP(C117,Master!AQ$60:BC$285,9,FALSE))</f>
        <v/>
      </c>
      <c r="Z117" s="634">
        <f t="shared" si="161"/>
        <v>0</v>
      </c>
      <c r="AA117" s="634">
        <f t="shared" si="162"/>
        <v>0</v>
      </c>
      <c r="AB117" s="634">
        <f t="shared" si="163"/>
        <v>0</v>
      </c>
      <c r="AC117" s="634">
        <f t="shared" si="164"/>
        <v>0</v>
      </c>
      <c r="AD117" s="634">
        <f t="shared" si="165"/>
        <v>0</v>
      </c>
      <c r="AE117" s="634">
        <f t="shared" si="166"/>
        <v>0</v>
      </c>
      <c r="AF117" s="635" t="str">
        <f t="shared" si="167"/>
        <v/>
      </c>
      <c r="AG117" s="635" t="str">
        <f t="shared" si="168"/>
        <v/>
      </c>
      <c r="AH117" s="635" t="str">
        <f t="shared" si="169"/>
        <v/>
      </c>
      <c r="AI117" s="635" t="str">
        <f t="shared" si="170"/>
        <v/>
      </c>
      <c r="AJ117" s="635" t="str">
        <f t="shared" si="171"/>
        <v/>
      </c>
      <c r="AK117" s="633" t="str">
        <f t="shared" si="172"/>
        <v/>
      </c>
      <c r="AL117" s="633">
        <v>0</v>
      </c>
      <c r="AM117" s="634">
        <v>0</v>
      </c>
      <c r="AN117" s="633" t="str">
        <f t="shared" si="173"/>
        <v/>
      </c>
      <c r="AO117" s="634">
        <f t="shared" si="113"/>
        <v>0</v>
      </c>
      <c r="AP117" s="633">
        <f t="shared" si="114"/>
        <v>0</v>
      </c>
      <c r="AQ117" s="633">
        <f t="shared" si="115"/>
        <v>0</v>
      </c>
      <c r="AR117" s="633">
        <f t="shared" si="116"/>
        <v>0</v>
      </c>
      <c r="AS117" s="633">
        <f t="shared" si="150"/>
        <v>0</v>
      </c>
      <c r="AT117" s="635">
        <f t="shared" si="117"/>
        <v>0</v>
      </c>
      <c r="AU117" s="635">
        <f t="shared" si="118"/>
        <v>0</v>
      </c>
      <c r="AV117" s="633"/>
      <c r="AW117" s="633"/>
      <c r="AX117" s="635">
        <f t="shared" si="174"/>
        <v>0</v>
      </c>
      <c r="AY117" s="635">
        <f t="shared" si="119"/>
        <v>0</v>
      </c>
      <c r="AZ117" s="635">
        <f t="shared" si="120"/>
        <v>0</v>
      </c>
      <c r="BA117" s="635">
        <f t="shared" si="121"/>
        <v>0</v>
      </c>
      <c r="BB117" s="635">
        <f t="shared" si="122"/>
        <v>0</v>
      </c>
      <c r="BC117" s="633">
        <f t="shared" si="175"/>
        <v>0</v>
      </c>
      <c r="BD117" s="633">
        <f t="shared" si="123"/>
        <v>0</v>
      </c>
      <c r="BE117" s="634">
        <v>0</v>
      </c>
      <c r="BF117" s="633">
        <f t="shared" si="176"/>
        <v>0</v>
      </c>
      <c r="BG117" s="634">
        <f t="shared" si="124"/>
        <v>0</v>
      </c>
      <c r="BH117" s="633">
        <f t="shared" si="125"/>
        <v>0</v>
      </c>
      <c r="BI117" s="633">
        <f t="shared" si="126"/>
        <v>0</v>
      </c>
      <c r="BJ117" s="633">
        <f t="shared" si="127"/>
        <v>0</v>
      </c>
      <c r="BK117" s="633">
        <f t="shared" si="128"/>
        <v>0</v>
      </c>
      <c r="BL117" s="635">
        <f t="shared" si="177"/>
        <v>0</v>
      </c>
      <c r="BM117" s="635">
        <f t="shared" si="178"/>
        <v>0</v>
      </c>
      <c r="BN117" s="633"/>
      <c r="BO117" s="633"/>
      <c r="BP117" s="635">
        <f t="shared" si="179"/>
        <v>0</v>
      </c>
      <c r="BQ117" s="619">
        <f t="shared" si="129"/>
        <v>0</v>
      </c>
      <c r="BR117" s="619">
        <f t="shared" si="130"/>
        <v>1</v>
      </c>
      <c r="BS117" s="619">
        <f t="shared" si="131"/>
        <v>0</v>
      </c>
      <c r="BT117" s="619">
        <f t="shared" si="132"/>
        <v>0</v>
      </c>
      <c r="BU117" s="619">
        <f t="shared" si="133"/>
        <v>0</v>
      </c>
      <c r="BV117" s="619">
        <f t="shared" si="180"/>
        <v>1</v>
      </c>
      <c r="BW117" s="603">
        <f t="shared" si="153"/>
        <v>0</v>
      </c>
      <c r="BX117" s="636">
        <f t="shared" si="181"/>
        <v>1</v>
      </c>
      <c r="BY117" s="603">
        <f t="shared" si="134"/>
        <v>0</v>
      </c>
      <c r="BZ117" s="603">
        <f t="shared" si="135"/>
        <v>0</v>
      </c>
      <c r="CA117" s="589" t="str">
        <f t="shared" si="154"/>
        <v/>
      </c>
      <c r="CB117" s="1097"/>
      <c r="CC117" s="589"/>
      <c r="CD117" s="589"/>
      <c r="CE117" s="589"/>
      <c r="CF117" s="589"/>
      <c r="CG117" s="589"/>
      <c r="CH117" s="589"/>
      <c r="CI117" s="589"/>
      <c r="CJ117" s="589"/>
      <c r="CK117" s="589"/>
      <c r="CL117" s="589"/>
      <c r="CM117" s="589"/>
      <c r="CN117" s="589"/>
      <c r="CO117" s="589"/>
      <c r="CP117" s="589"/>
      <c r="CQ117" s="589"/>
      <c r="CR117" s="589"/>
      <c r="CS117" s="589"/>
      <c r="CT117" s="589"/>
      <c r="CU117" s="589"/>
      <c r="CV117" s="589"/>
      <c r="CW117" s="589"/>
      <c r="CX117" s="589"/>
      <c r="CY117" s="589"/>
    </row>
    <row r="118" spans="1:105" s="620" customFormat="1" ht="15.75" customHeight="1">
      <c r="A118" s="620" t="str">
        <f t="shared" si="160"/>
        <v/>
      </c>
      <c r="B118" s="624">
        <v>2202</v>
      </c>
      <c r="C118" s="624">
        <v>92</v>
      </c>
      <c r="D118" s="644" t="str">
        <f>IF(ISNA(VLOOKUP(C118,Master!AQ$60:BC$285,3,FALSE)),"",VLOOKUP(C118,Master!AQ$60:BC$285,3,FALSE))</f>
        <v/>
      </c>
      <c r="E118" s="625" t="str">
        <f>IF(ISNA(VLOOKUP(C118,Master!AQ$60:BC$285,7,FALSE)),"",VLOOKUP(C118,Master!AQ$60:BC$285,7,FALSE))</f>
        <v/>
      </c>
      <c r="F118" s="626" t="str">
        <f>IF(ISNA(VLOOKUP(C118,Master!AQ$60:BC$285,8,FALSE)),"",VLOOKUP(C118,Master!AQ$60:BC$285,8,FALSE))</f>
        <v/>
      </c>
      <c r="G118" s="627" t="str">
        <f>IF(ISNA(VLOOKUP(C118,Master!AQ$60:BC$285,4,FALSE)),"",VLOOKUP(C118,Master!AQ$60:BC$285,4,FALSE))</f>
        <v/>
      </c>
      <c r="H118" s="628" t="str">
        <f>IF(ISNA(VLOOKUP(C118,Master!AQ$60:BC$285,5,FALSE)),"",VLOOKUP(C118,Master!AQ$60:BC$285,5,FALSE))</f>
        <v/>
      </c>
      <c r="I118" s="629" t="str">
        <f>IF(ISNA(VLOOKUP(C118,Master!AQ$60:BC$285,6,FALSE)),"",VLOOKUP(C118,Master!AQ$60:BC$285,6,FALSE))</f>
        <v/>
      </c>
      <c r="J118" s="624" t="str">
        <f t="shared" si="155"/>
        <v/>
      </c>
      <c r="K118" s="625" t="str">
        <f t="shared" ca="1" si="156"/>
        <v/>
      </c>
      <c r="L118" s="624" t="str">
        <f t="shared" si="157"/>
        <v/>
      </c>
      <c r="M118" s="624" t="str">
        <f t="shared" si="158"/>
        <v/>
      </c>
      <c r="N118" s="624" t="str">
        <f t="shared" si="159"/>
        <v/>
      </c>
      <c r="O118" s="630" t="str">
        <f>IF(ISNA(VLOOKUP(C118,Master!AQ$60:BC$285,12,FALSE)),"",VLOOKUP(C118,Master!AQ$60:BC$285,12,FALSE))</f>
        <v/>
      </c>
      <c r="P118" s="631"/>
      <c r="Q118" s="631"/>
      <c r="R118" s="631"/>
      <c r="S118" s="631">
        <f t="shared" si="152"/>
        <v>0</v>
      </c>
      <c r="T118" s="591">
        <f t="shared" si="151"/>
        <v>1</v>
      </c>
      <c r="U118" s="622" t="str">
        <f>IF(ISNA(VLOOKUP(C118,Master!AQ$60:BC$285,10,FALSE)),"",VLOOKUP(C118,Master!AQ$60:BC$285,10,FALSE))</f>
        <v/>
      </c>
      <c r="V118" s="632"/>
      <c r="W118" s="632"/>
      <c r="X118" s="633" t="str">
        <f>IF(ISNA(VLOOKUP(C118,Master!AQ$60:BC$285,11,FALSE)),"",VLOOKUP(C118,Master!AQ$60:BC$285,11,FALSE))</f>
        <v/>
      </c>
      <c r="Y118" s="633" t="str">
        <f>IF(ISNA(VLOOKUP(C118,Master!AQ$60:BC$285,9,FALSE)),"",VLOOKUP(C118,Master!AQ$60:BC$285,9,FALSE))</f>
        <v/>
      </c>
      <c r="Z118" s="634">
        <f t="shared" si="161"/>
        <v>0</v>
      </c>
      <c r="AA118" s="634">
        <f t="shared" si="162"/>
        <v>0</v>
      </c>
      <c r="AB118" s="634">
        <f t="shared" si="163"/>
        <v>0</v>
      </c>
      <c r="AC118" s="634">
        <f t="shared" si="164"/>
        <v>0</v>
      </c>
      <c r="AD118" s="634">
        <f t="shared" si="165"/>
        <v>0</v>
      </c>
      <c r="AE118" s="634">
        <f t="shared" si="166"/>
        <v>0</v>
      </c>
      <c r="AF118" s="635" t="str">
        <f t="shared" si="167"/>
        <v/>
      </c>
      <c r="AG118" s="635" t="str">
        <f t="shared" si="168"/>
        <v/>
      </c>
      <c r="AH118" s="635" t="str">
        <f t="shared" si="169"/>
        <v/>
      </c>
      <c r="AI118" s="635" t="str">
        <f t="shared" si="170"/>
        <v/>
      </c>
      <c r="AJ118" s="635" t="str">
        <f t="shared" si="171"/>
        <v/>
      </c>
      <c r="AK118" s="633" t="str">
        <f t="shared" si="172"/>
        <v/>
      </c>
      <c r="AL118" s="633">
        <v>0</v>
      </c>
      <c r="AM118" s="634">
        <v>0</v>
      </c>
      <c r="AN118" s="633" t="str">
        <f t="shared" si="173"/>
        <v/>
      </c>
      <c r="AO118" s="634">
        <f t="shared" si="113"/>
        <v>0</v>
      </c>
      <c r="AP118" s="633">
        <f t="shared" si="114"/>
        <v>0</v>
      </c>
      <c r="AQ118" s="633">
        <f t="shared" si="115"/>
        <v>0</v>
      </c>
      <c r="AR118" s="633">
        <f t="shared" si="116"/>
        <v>0</v>
      </c>
      <c r="AS118" s="633">
        <f t="shared" si="150"/>
        <v>0</v>
      </c>
      <c r="AT118" s="635">
        <f t="shared" si="117"/>
        <v>0</v>
      </c>
      <c r="AU118" s="635">
        <f t="shared" si="118"/>
        <v>0</v>
      </c>
      <c r="AV118" s="633"/>
      <c r="AW118" s="633"/>
      <c r="AX118" s="635">
        <f t="shared" si="174"/>
        <v>0</v>
      </c>
      <c r="AY118" s="635">
        <f t="shared" si="119"/>
        <v>0</v>
      </c>
      <c r="AZ118" s="635">
        <f t="shared" si="120"/>
        <v>0</v>
      </c>
      <c r="BA118" s="635">
        <f t="shared" si="121"/>
        <v>0</v>
      </c>
      <c r="BB118" s="635">
        <f t="shared" si="122"/>
        <v>0</v>
      </c>
      <c r="BC118" s="633">
        <f t="shared" si="175"/>
        <v>0</v>
      </c>
      <c r="BD118" s="633">
        <f t="shared" si="123"/>
        <v>0</v>
      </c>
      <c r="BE118" s="634">
        <v>0</v>
      </c>
      <c r="BF118" s="633">
        <f t="shared" si="176"/>
        <v>0</v>
      </c>
      <c r="BG118" s="634">
        <f t="shared" si="124"/>
        <v>0</v>
      </c>
      <c r="BH118" s="633">
        <f t="shared" si="125"/>
        <v>0</v>
      </c>
      <c r="BI118" s="633">
        <f t="shared" si="126"/>
        <v>0</v>
      </c>
      <c r="BJ118" s="633">
        <f t="shared" si="127"/>
        <v>0</v>
      </c>
      <c r="BK118" s="633">
        <f t="shared" si="128"/>
        <v>0</v>
      </c>
      <c r="BL118" s="635">
        <f t="shared" si="177"/>
        <v>0</v>
      </c>
      <c r="BM118" s="635">
        <f t="shared" si="178"/>
        <v>0</v>
      </c>
      <c r="BN118" s="633"/>
      <c r="BO118" s="633"/>
      <c r="BP118" s="635">
        <f t="shared" si="179"/>
        <v>0</v>
      </c>
      <c r="BQ118" s="619">
        <f t="shared" si="129"/>
        <v>0</v>
      </c>
      <c r="BR118" s="619">
        <f t="shared" si="130"/>
        <v>1</v>
      </c>
      <c r="BS118" s="619">
        <f t="shared" si="131"/>
        <v>0</v>
      </c>
      <c r="BT118" s="619">
        <f t="shared" si="132"/>
        <v>0</v>
      </c>
      <c r="BU118" s="619">
        <f t="shared" si="133"/>
        <v>0</v>
      </c>
      <c r="BV118" s="619">
        <f t="shared" si="180"/>
        <v>1</v>
      </c>
      <c r="BW118" s="603">
        <f t="shared" si="153"/>
        <v>0</v>
      </c>
      <c r="BX118" s="636">
        <f t="shared" si="181"/>
        <v>1</v>
      </c>
      <c r="BY118" s="603">
        <f t="shared" si="134"/>
        <v>0</v>
      </c>
      <c r="BZ118" s="603">
        <f t="shared" si="135"/>
        <v>0</v>
      </c>
      <c r="CA118" s="589" t="str">
        <f t="shared" si="154"/>
        <v/>
      </c>
      <c r="CB118" s="1097"/>
      <c r="CC118" s="589"/>
      <c r="CD118" s="589"/>
      <c r="CE118" s="589"/>
      <c r="CF118" s="589"/>
      <c r="CG118" s="589"/>
      <c r="CH118" s="589"/>
      <c r="CI118" s="589"/>
      <c r="CJ118" s="589"/>
      <c r="CK118" s="589"/>
      <c r="CL118" s="589"/>
      <c r="CM118" s="589"/>
      <c r="CN118" s="589"/>
      <c r="CO118" s="589"/>
      <c r="CP118" s="589"/>
      <c r="CQ118" s="589"/>
      <c r="CR118" s="589"/>
      <c r="CS118" s="589"/>
      <c r="CT118" s="589"/>
      <c r="CU118" s="589"/>
      <c r="CV118" s="589"/>
      <c r="CW118" s="589"/>
      <c r="CX118" s="589"/>
      <c r="CY118" s="589"/>
    </row>
    <row r="119" spans="1:105" s="620" customFormat="1" ht="15.75" customHeight="1">
      <c r="A119" s="620" t="str">
        <f t="shared" si="160"/>
        <v/>
      </c>
      <c r="B119" s="624">
        <v>2202</v>
      </c>
      <c r="C119" s="624">
        <v>93</v>
      </c>
      <c r="D119" s="644" t="str">
        <f>IF(ISNA(VLOOKUP(C119,Master!AQ$60:BC$285,3,FALSE)),"",VLOOKUP(C119,Master!AQ$60:BC$285,3,FALSE))</f>
        <v/>
      </c>
      <c r="E119" s="625" t="str">
        <f>IF(ISNA(VLOOKUP(C119,Master!AQ$60:BC$285,7,FALSE)),"",VLOOKUP(C119,Master!AQ$60:BC$285,7,FALSE))</f>
        <v/>
      </c>
      <c r="F119" s="626" t="str">
        <f>IF(ISNA(VLOOKUP(C119,Master!AQ$60:BC$285,8,FALSE)),"",VLOOKUP(C119,Master!AQ$60:BC$285,8,FALSE))</f>
        <v/>
      </c>
      <c r="G119" s="627" t="str">
        <f>IF(ISNA(VLOOKUP(C119,Master!AQ$60:BC$285,4,FALSE)),"",VLOOKUP(C119,Master!AQ$60:BC$285,4,FALSE))</f>
        <v/>
      </c>
      <c r="H119" s="628" t="str">
        <f>IF(ISNA(VLOOKUP(C119,Master!AQ$60:BC$285,5,FALSE)),"",VLOOKUP(C119,Master!AQ$60:BC$285,5,FALSE))</f>
        <v/>
      </c>
      <c r="I119" s="629" t="str">
        <f>IF(ISNA(VLOOKUP(C119,Master!AQ$60:BC$285,6,FALSE)),"",VLOOKUP(C119,Master!AQ$60:BC$285,6,FALSE))</f>
        <v/>
      </c>
      <c r="J119" s="624" t="str">
        <f t="shared" si="155"/>
        <v/>
      </c>
      <c r="K119" s="625" t="str">
        <f t="shared" ca="1" si="156"/>
        <v/>
      </c>
      <c r="L119" s="624" t="str">
        <f t="shared" si="157"/>
        <v/>
      </c>
      <c r="M119" s="624" t="str">
        <f t="shared" si="158"/>
        <v/>
      </c>
      <c r="N119" s="624" t="str">
        <f t="shared" si="159"/>
        <v/>
      </c>
      <c r="O119" s="630" t="str">
        <f>IF(ISNA(VLOOKUP(C119,Master!AQ$60:BC$285,12,FALSE)),"",VLOOKUP(C119,Master!AQ$60:BC$285,12,FALSE))</f>
        <v/>
      </c>
      <c r="P119" s="631"/>
      <c r="Q119" s="631"/>
      <c r="R119" s="631"/>
      <c r="S119" s="631">
        <f t="shared" si="152"/>
        <v>0</v>
      </c>
      <c r="T119" s="591">
        <f t="shared" si="151"/>
        <v>1</v>
      </c>
      <c r="U119" s="622" t="str">
        <f>IF(ISNA(VLOOKUP(C119,Master!AQ$60:BC$285,10,FALSE)),"",VLOOKUP(C119,Master!AQ$60:BC$285,10,FALSE))</f>
        <v/>
      </c>
      <c r="V119" s="632"/>
      <c r="W119" s="632"/>
      <c r="X119" s="633" t="str">
        <f>IF(ISNA(VLOOKUP(C119,Master!AQ$60:BC$285,11,FALSE)),"",VLOOKUP(C119,Master!AQ$60:BC$285,11,FALSE))</f>
        <v/>
      </c>
      <c r="Y119" s="633" t="str">
        <f>IF(ISNA(VLOOKUP(C119,Master!AQ$60:BC$285,9,FALSE)),"",VLOOKUP(C119,Master!AQ$60:BC$285,9,FALSE))</f>
        <v/>
      </c>
      <c r="Z119" s="634">
        <f t="shared" si="161"/>
        <v>0</v>
      </c>
      <c r="AA119" s="634">
        <f t="shared" si="162"/>
        <v>0</v>
      </c>
      <c r="AB119" s="634">
        <f t="shared" si="163"/>
        <v>0</v>
      </c>
      <c r="AC119" s="634">
        <f t="shared" si="164"/>
        <v>0</v>
      </c>
      <c r="AD119" s="634">
        <f t="shared" si="165"/>
        <v>0</v>
      </c>
      <c r="AE119" s="634">
        <f t="shared" si="166"/>
        <v>0</v>
      </c>
      <c r="AF119" s="635" t="str">
        <f t="shared" si="167"/>
        <v/>
      </c>
      <c r="AG119" s="635" t="str">
        <f t="shared" si="168"/>
        <v/>
      </c>
      <c r="AH119" s="635" t="str">
        <f t="shared" si="169"/>
        <v/>
      </c>
      <c r="AI119" s="635" t="str">
        <f t="shared" si="170"/>
        <v/>
      </c>
      <c r="AJ119" s="635" t="str">
        <f t="shared" si="171"/>
        <v/>
      </c>
      <c r="AK119" s="633" t="str">
        <f t="shared" si="172"/>
        <v/>
      </c>
      <c r="AL119" s="633">
        <v>0</v>
      </c>
      <c r="AM119" s="634">
        <v>0</v>
      </c>
      <c r="AN119" s="633" t="str">
        <f t="shared" si="173"/>
        <v/>
      </c>
      <c r="AO119" s="634">
        <f t="shared" si="113"/>
        <v>0</v>
      </c>
      <c r="AP119" s="633">
        <f t="shared" si="114"/>
        <v>0</v>
      </c>
      <c r="AQ119" s="633">
        <f t="shared" si="115"/>
        <v>0</v>
      </c>
      <c r="AR119" s="633">
        <f t="shared" si="116"/>
        <v>0</v>
      </c>
      <c r="AS119" s="633">
        <f t="shared" si="150"/>
        <v>0</v>
      </c>
      <c r="AT119" s="635">
        <f t="shared" si="117"/>
        <v>0</v>
      </c>
      <c r="AU119" s="635">
        <f t="shared" si="118"/>
        <v>0</v>
      </c>
      <c r="AV119" s="633"/>
      <c r="AW119" s="633"/>
      <c r="AX119" s="635">
        <f t="shared" si="174"/>
        <v>0</v>
      </c>
      <c r="AY119" s="635">
        <f t="shared" si="119"/>
        <v>0</v>
      </c>
      <c r="AZ119" s="635">
        <f t="shared" si="120"/>
        <v>0</v>
      </c>
      <c r="BA119" s="635">
        <f t="shared" si="121"/>
        <v>0</v>
      </c>
      <c r="BB119" s="635">
        <f t="shared" si="122"/>
        <v>0</v>
      </c>
      <c r="BC119" s="633">
        <f t="shared" si="175"/>
        <v>0</v>
      </c>
      <c r="BD119" s="633">
        <f t="shared" si="123"/>
        <v>0</v>
      </c>
      <c r="BE119" s="634">
        <v>0</v>
      </c>
      <c r="BF119" s="633">
        <f t="shared" si="176"/>
        <v>0</v>
      </c>
      <c r="BG119" s="634">
        <f t="shared" si="124"/>
        <v>0</v>
      </c>
      <c r="BH119" s="633">
        <f t="shared" si="125"/>
        <v>0</v>
      </c>
      <c r="BI119" s="633">
        <f t="shared" si="126"/>
        <v>0</v>
      </c>
      <c r="BJ119" s="633">
        <f t="shared" si="127"/>
        <v>0</v>
      </c>
      <c r="BK119" s="633">
        <f t="shared" si="128"/>
        <v>0</v>
      </c>
      <c r="BL119" s="635">
        <f t="shared" si="177"/>
        <v>0</v>
      </c>
      <c r="BM119" s="635">
        <f t="shared" si="178"/>
        <v>0</v>
      </c>
      <c r="BN119" s="633"/>
      <c r="BO119" s="633"/>
      <c r="BP119" s="635">
        <f t="shared" si="179"/>
        <v>0</v>
      </c>
      <c r="BQ119" s="619">
        <f t="shared" si="129"/>
        <v>0</v>
      </c>
      <c r="BR119" s="619">
        <f t="shared" si="130"/>
        <v>1</v>
      </c>
      <c r="BS119" s="619">
        <f t="shared" si="131"/>
        <v>0</v>
      </c>
      <c r="BT119" s="619">
        <f t="shared" si="132"/>
        <v>0</v>
      </c>
      <c r="BU119" s="619">
        <f t="shared" si="133"/>
        <v>0</v>
      </c>
      <c r="BV119" s="619">
        <f t="shared" si="180"/>
        <v>1</v>
      </c>
      <c r="BW119" s="603">
        <f t="shared" si="153"/>
        <v>0</v>
      </c>
      <c r="BX119" s="636">
        <f t="shared" si="181"/>
        <v>1</v>
      </c>
      <c r="BY119" s="603">
        <f t="shared" si="134"/>
        <v>0</v>
      </c>
      <c r="BZ119" s="603">
        <f t="shared" si="135"/>
        <v>0</v>
      </c>
      <c r="CA119" s="589" t="str">
        <f t="shared" si="154"/>
        <v/>
      </c>
      <c r="CB119" s="1097"/>
      <c r="CC119" s="589"/>
      <c r="CD119" s="589"/>
      <c r="CE119" s="589"/>
      <c r="CF119" s="589"/>
      <c r="CG119" s="589"/>
      <c r="CH119" s="589"/>
      <c r="CI119" s="589"/>
      <c r="CJ119" s="589"/>
      <c r="CK119" s="589"/>
      <c r="CL119" s="589"/>
      <c r="CM119" s="589"/>
      <c r="CN119" s="589"/>
      <c r="CO119" s="589"/>
      <c r="CP119" s="589"/>
      <c r="CQ119" s="589"/>
      <c r="CR119" s="589"/>
      <c r="CS119" s="589"/>
      <c r="CT119" s="589"/>
      <c r="CU119" s="589"/>
      <c r="CV119" s="589"/>
      <c r="CW119" s="589"/>
      <c r="CX119" s="589"/>
      <c r="CY119" s="589"/>
      <c r="DA119" s="589"/>
    </row>
    <row r="120" spans="1:105" s="620" customFormat="1" ht="15.75" customHeight="1">
      <c r="A120" s="620" t="str">
        <f t="shared" si="160"/>
        <v/>
      </c>
      <c r="B120" s="624">
        <v>2202</v>
      </c>
      <c r="C120" s="624">
        <v>94</v>
      </c>
      <c r="D120" s="644" t="str">
        <f>IF(ISNA(VLOOKUP(C120,Master!AQ$60:BC$285,3,FALSE)),"",VLOOKUP(C120,Master!AQ$60:BC$285,3,FALSE))</f>
        <v/>
      </c>
      <c r="E120" s="625" t="str">
        <f>IF(ISNA(VLOOKUP(C120,Master!AQ$60:BC$285,7,FALSE)),"",VLOOKUP(C120,Master!AQ$60:BC$285,7,FALSE))</f>
        <v/>
      </c>
      <c r="F120" s="626" t="str">
        <f>IF(ISNA(VLOOKUP(C120,Master!AQ$60:BC$285,8,FALSE)),"",VLOOKUP(C120,Master!AQ$60:BC$285,8,FALSE))</f>
        <v/>
      </c>
      <c r="G120" s="627" t="str">
        <f>IF(ISNA(VLOOKUP(C120,Master!AQ$60:BC$285,4,FALSE)),"",VLOOKUP(C120,Master!AQ$60:BC$285,4,FALSE))</f>
        <v/>
      </c>
      <c r="H120" s="628" t="str">
        <f>IF(ISNA(VLOOKUP(C120,Master!AQ$60:BC$285,5,FALSE)),"",VLOOKUP(C120,Master!AQ$60:BC$285,5,FALSE))</f>
        <v/>
      </c>
      <c r="I120" s="629" t="str">
        <f>IF(ISNA(VLOOKUP(C120,Master!AQ$60:BC$285,6,FALSE)),"",VLOOKUP(C120,Master!AQ$60:BC$285,6,FALSE))</f>
        <v/>
      </c>
      <c r="J120" s="624" t="str">
        <f t="shared" si="155"/>
        <v/>
      </c>
      <c r="K120" s="625" t="str">
        <f t="shared" ca="1" si="156"/>
        <v/>
      </c>
      <c r="L120" s="624" t="str">
        <f t="shared" si="157"/>
        <v/>
      </c>
      <c r="M120" s="624" t="str">
        <f t="shared" si="158"/>
        <v/>
      </c>
      <c r="N120" s="624" t="str">
        <f t="shared" si="159"/>
        <v/>
      </c>
      <c r="O120" s="630" t="str">
        <f>IF(ISNA(VLOOKUP(C120,Master!AQ$60:BC$285,12,FALSE)),"",VLOOKUP(C120,Master!AQ$60:BC$285,12,FALSE))</f>
        <v/>
      </c>
      <c r="P120" s="631"/>
      <c r="Q120" s="631"/>
      <c r="R120" s="631"/>
      <c r="S120" s="631">
        <f t="shared" si="152"/>
        <v>0</v>
      </c>
      <c r="T120" s="591">
        <f t="shared" si="151"/>
        <v>1</v>
      </c>
      <c r="U120" s="622" t="str">
        <f>IF(ISNA(VLOOKUP(C120,Master!AQ$60:BC$285,10,FALSE)),"",VLOOKUP(C120,Master!AQ$60:BC$285,10,FALSE))</f>
        <v/>
      </c>
      <c r="V120" s="632"/>
      <c r="W120" s="632"/>
      <c r="X120" s="633" t="str">
        <f>IF(ISNA(VLOOKUP(C120,Master!AQ$60:BC$285,11,FALSE)),"",VLOOKUP(C120,Master!AQ$60:BC$285,11,FALSE))</f>
        <v/>
      </c>
      <c r="Y120" s="633" t="str">
        <f>IF(ISNA(VLOOKUP(C120,Master!AQ$60:BC$285,9,FALSE)),"",VLOOKUP(C120,Master!AQ$60:BC$285,9,FALSE))</f>
        <v/>
      </c>
      <c r="Z120" s="634">
        <f t="shared" si="161"/>
        <v>0</v>
      </c>
      <c r="AA120" s="634">
        <f t="shared" si="162"/>
        <v>0</v>
      </c>
      <c r="AB120" s="634">
        <f t="shared" si="163"/>
        <v>0</v>
      </c>
      <c r="AC120" s="634">
        <f t="shared" si="164"/>
        <v>0</v>
      </c>
      <c r="AD120" s="634">
        <f t="shared" si="165"/>
        <v>0</v>
      </c>
      <c r="AE120" s="634">
        <f t="shared" si="166"/>
        <v>0</v>
      </c>
      <c r="AF120" s="635" t="str">
        <f t="shared" si="167"/>
        <v/>
      </c>
      <c r="AG120" s="635" t="str">
        <f t="shared" si="168"/>
        <v/>
      </c>
      <c r="AH120" s="635" t="str">
        <f t="shared" si="169"/>
        <v/>
      </c>
      <c r="AI120" s="635" t="str">
        <f t="shared" si="170"/>
        <v/>
      </c>
      <c r="AJ120" s="635" t="str">
        <f t="shared" si="171"/>
        <v/>
      </c>
      <c r="AK120" s="633" t="str">
        <f t="shared" si="172"/>
        <v/>
      </c>
      <c r="AL120" s="633">
        <v>0</v>
      </c>
      <c r="AM120" s="634">
        <v>0</v>
      </c>
      <c r="AN120" s="633" t="str">
        <f t="shared" si="173"/>
        <v/>
      </c>
      <c r="AO120" s="634">
        <f t="shared" si="113"/>
        <v>0</v>
      </c>
      <c r="AP120" s="633">
        <f t="shared" si="114"/>
        <v>0</v>
      </c>
      <c r="AQ120" s="633">
        <f t="shared" si="115"/>
        <v>0</v>
      </c>
      <c r="AR120" s="633">
        <f t="shared" si="116"/>
        <v>0</v>
      </c>
      <c r="AS120" s="633">
        <f t="shared" si="150"/>
        <v>0</v>
      </c>
      <c r="AT120" s="635">
        <f t="shared" si="117"/>
        <v>0</v>
      </c>
      <c r="AU120" s="635">
        <f t="shared" si="118"/>
        <v>0</v>
      </c>
      <c r="AV120" s="633"/>
      <c r="AW120" s="633"/>
      <c r="AX120" s="635">
        <f t="shared" si="174"/>
        <v>0</v>
      </c>
      <c r="AY120" s="635">
        <f t="shared" si="119"/>
        <v>0</v>
      </c>
      <c r="AZ120" s="635">
        <f t="shared" si="120"/>
        <v>0</v>
      </c>
      <c r="BA120" s="635">
        <f t="shared" si="121"/>
        <v>0</v>
      </c>
      <c r="BB120" s="635">
        <f t="shared" si="122"/>
        <v>0</v>
      </c>
      <c r="BC120" s="633">
        <f t="shared" si="175"/>
        <v>0</v>
      </c>
      <c r="BD120" s="633">
        <f t="shared" si="123"/>
        <v>0</v>
      </c>
      <c r="BE120" s="634">
        <v>0</v>
      </c>
      <c r="BF120" s="633">
        <f t="shared" si="176"/>
        <v>0</v>
      </c>
      <c r="BG120" s="634">
        <f t="shared" si="124"/>
        <v>0</v>
      </c>
      <c r="BH120" s="633">
        <f t="shared" si="125"/>
        <v>0</v>
      </c>
      <c r="BI120" s="633">
        <f t="shared" si="126"/>
        <v>0</v>
      </c>
      <c r="BJ120" s="633">
        <f t="shared" si="127"/>
        <v>0</v>
      </c>
      <c r="BK120" s="633">
        <f t="shared" si="128"/>
        <v>0</v>
      </c>
      <c r="BL120" s="635">
        <f t="shared" si="177"/>
        <v>0</v>
      </c>
      <c r="BM120" s="635">
        <f t="shared" si="178"/>
        <v>0</v>
      </c>
      <c r="BN120" s="633"/>
      <c r="BO120" s="633"/>
      <c r="BP120" s="635">
        <f t="shared" si="179"/>
        <v>0</v>
      </c>
      <c r="BQ120" s="619">
        <f t="shared" si="129"/>
        <v>0</v>
      </c>
      <c r="BR120" s="619">
        <f t="shared" si="130"/>
        <v>1</v>
      </c>
      <c r="BS120" s="619">
        <f t="shared" si="131"/>
        <v>0</v>
      </c>
      <c r="BT120" s="619">
        <f t="shared" si="132"/>
        <v>0</v>
      </c>
      <c r="BU120" s="619">
        <f t="shared" si="133"/>
        <v>0</v>
      </c>
      <c r="BV120" s="619">
        <f t="shared" si="180"/>
        <v>1</v>
      </c>
      <c r="BW120" s="603">
        <f t="shared" si="153"/>
        <v>0</v>
      </c>
      <c r="BX120" s="636">
        <f t="shared" si="181"/>
        <v>1</v>
      </c>
      <c r="BY120" s="603">
        <f t="shared" si="134"/>
        <v>0</v>
      </c>
      <c r="BZ120" s="603">
        <f t="shared" si="135"/>
        <v>0</v>
      </c>
      <c r="CA120" s="589" t="str">
        <f t="shared" si="154"/>
        <v/>
      </c>
      <c r="CB120" s="1097"/>
      <c r="CC120" s="589"/>
      <c r="CD120" s="589"/>
      <c r="CE120" s="589"/>
      <c r="CF120" s="589"/>
      <c r="CG120" s="589"/>
      <c r="CH120" s="589"/>
      <c r="CI120" s="589"/>
      <c r="CJ120" s="589"/>
      <c r="CK120" s="589"/>
      <c r="CL120" s="589"/>
      <c r="CM120" s="589"/>
      <c r="CN120" s="589"/>
      <c r="CO120" s="589"/>
      <c r="CP120" s="589"/>
      <c r="CQ120" s="589"/>
      <c r="CR120" s="589"/>
      <c r="CS120" s="589"/>
      <c r="CT120" s="589"/>
      <c r="CU120" s="589"/>
      <c r="CV120" s="589"/>
      <c r="CW120" s="589"/>
      <c r="CX120" s="589"/>
      <c r="CY120" s="589"/>
      <c r="DA120" s="589"/>
    </row>
    <row r="121" spans="1:105" s="620" customFormat="1">
      <c r="A121" s="620" t="str">
        <f t="shared" si="160"/>
        <v/>
      </c>
      <c r="B121" s="624">
        <v>2202</v>
      </c>
      <c r="C121" s="624">
        <v>95</v>
      </c>
      <c r="D121" s="644" t="str">
        <f>IF(ISNA(VLOOKUP(C121,Master!AQ$60:BC$285,3,FALSE)),"",VLOOKUP(C121,Master!AQ$60:BC$285,3,FALSE))</f>
        <v/>
      </c>
      <c r="E121" s="625" t="str">
        <f>IF(ISNA(VLOOKUP(C121,Master!AQ$60:BC$285,7,FALSE)),"",VLOOKUP(C121,Master!AQ$60:BC$285,7,FALSE))</f>
        <v/>
      </c>
      <c r="F121" s="626" t="str">
        <f>IF(ISNA(VLOOKUP(C121,Master!AQ$60:BC$285,8,FALSE)),"",VLOOKUP(C121,Master!AQ$60:BC$285,8,FALSE))</f>
        <v/>
      </c>
      <c r="G121" s="627" t="str">
        <f>IF(ISNA(VLOOKUP(C121,Master!AQ$60:BC$285,4,FALSE)),"",VLOOKUP(C121,Master!AQ$60:BC$285,4,FALSE))</f>
        <v/>
      </c>
      <c r="H121" s="628" t="str">
        <f>IF(ISNA(VLOOKUP(C121,Master!AQ$60:BC$285,5,FALSE)),"",VLOOKUP(C121,Master!AQ$60:BC$285,5,FALSE))</f>
        <v/>
      </c>
      <c r="I121" s="629" t="str">
        <f>IF(ISNA(VLOOKUP(C121,Master!AQ$60:BC$285,6,FALSE)),"",VLOOKUP(C121,Master!AQ$60:BC$285,6,FALSE))</f>
        <v/>
      </c>
      <c r="J121" s="624" t="str">
        <f t="shared" si="155"/>
        <v/>
      </c>
      <c r="K121" s="625" t="str">
        <f t="shared" ca="1" si="156"/>
        <v/>
      </c>
      <c r="L121" s="624" t="str">
        <f t="shared" si="157"/>
        <v/>
      </c>
      <c r="M121" s="624" t="str">
        <f t="shared" si="158"/>
        <v/>
      </c>
      <c r="N121" s="624" t="str">
        <f t="shared" si="159"/>
        <v/>
      </c>
      <c r="O121" s="630" t="str">
        <f>IF(ISNA(VLOOKUP(C121,Master!AQ$60:BC$285,12,FALSE)),"",VLOOKUP(C121,Master!AQ$60:BC$285,12,FALSE))</f>
        <v/>
      </c>
      <c r="P121" s="631"/>
      <c r="Q121" s="631"/>
      <c r="R121" s="631"/>
      <c r="S121" s="631">
        <f t="shared" si="152"/>
        <v>0</v>
      </c>
      <c r="T121" s="591">
        <f t="shared" si="151"/>
        <v>1</v>
      </c>
      <c r="U121" s="622" t="str">
        <f>IF(ISNA(VLOOKUP(C121,Master!AQ$60:BC$285,10,FALSE)),"",VLOOKUP(C121,Master!AQ$60:BC$285,10,FALSE))</f>
        <v/>
      </c>
      <c r="V121" s="632"/>
      <c r="W121" s="632"/>
      <c r="X121" s="633" t="str">
        <f>IF(ISNA(VLOOKUP(C121,Master!AQ$60:BC$285,11,FALSE)),"",VLOOKUP(C121,Master!AQ$60:BC$285,11,FALSE))</f>
        <v/>
      </c>
      <c r="Y121" s="633" t="str">
        <f>IF(ISNA(VLOOKUP(C121,Master!AQ$60:BC$285,9,FALSE)),"",VLOOKUP(C121,Master!AQ$60:BC$285,9,FALSE))</f>
        <v/>
      </c>
      <c r="Z121" s="634">
        <f t="shared" si="161"/>
        <v>0</v>
      </c>
      <c r="AA121" s="634">
        <f t="shared" si="162"/>
        <v>0</v>
      </c>
      <c r="AB121" s="634">
        <f t="shared" si="163"/>
        <v>0</v>
      </c>
      <c r="AC121" s="634">
        <f t="shared" si="164"/>
        <v>0</v>
      </c>
      <c r="AD121" s="634">
        <f t="shared" si="165"/>
        <v>0</v>
      </c>
      <c r="AE121" s="634">
        <f t="shared" si="166"/>
        <v>0</v>
      </c>
      <c r="AF121" s="635" t="str">
        <f t="shared" si="167"/>
        <v/>
      </c>
      <c r="AG121" s="635" t="str">
        <f t="shared" si="168"/>
        <v/>
      </c>
      <c r="AH121" s="635" t="str">
        <f t="shared" si="169"/>
        <v/>
      </c>
      <c r="AI121" s="635" t="str">
        <f t="shared" si="170"/>
        <v/>
      </c>
      <c r="AJ121" s="635" t="str">
        <f t="shared" si="171"/>
        <v/>
      </c>
      <c r="AK121" s="633" t="str">
        <f t="shared" si="172"/>
        <v/>
      </c>
      <c r="AL121" s="633">
        <v>0</v>
      </c>
      <c r="AM121" s="634">
        <v>0</v>
      </c>
      <c r="AN121" s="633" t="str">
        <f t="shared" si="173"/>
        <v/>
      </c>
      <c r="AO121" s="634">
        <f t="shared" si="113"/>
        <v>0</v>
      </c>
      <c r="AP121" s="633">
        <f t="shared" si="114"/>
        <v>0</v>
      </c>
      <c r="AQ121" s="633">
        <f t="shared" si="115"/>
        <v>0</v>
      </c>
      <c r="AR121" s="633">
        <f t="shared" si="116"/>
        <v>0</v>
      </c>
      <c r="AS121" s="633">
        <f t="shared" si="150"/>
        <v>0</v>
      </c>
      <c r="AT121" s="635">
        <f t="shared" si="117"/>
        <v>0</v>
      </c>
      <c r="AU121" s="635">
        <f t="shared" si="118"/>
        <v>0</v>
      </c>
      <c r="AV121" s="633"/>
      <c r="AW121" s="633"/>
      <c r="AX121" s="635">
        <f t="shared" si="174"/>
        <v>0</v>
      </c>
      <c r="AY121" s="635">
        <f t="shared" si="119"/>
        <v>0</v>
      </c>
      <c r="AZ121" s="635">
        <f t="shared" si="120"/>
        <v>0</v>
      </c>
      <c r="BA121" s="635">
        <f t="shared" si="121"/>
        <v>0</v>
      </c>
      <c r="BB121" s="635">
        <f t="shared" si="122"/>
        <v>0</v>
      </c>
      <c r="BC121" s="633">
        <f t="shared" si="175"/>
        <v>0</v>
      </c>
      <c r="BD121" s="633">
        <f t="shared" si="123"/>
        <v>0</v>
      </c>
      <c r="BE121" s="634">
        <v>0</v>
      </c>
      <c r="BF121" s="633">
        <f t="shared" si="176"/>
        <v>0</v>
      </c>
      <c r="BG121" s="634">
        <f t="shared" si="124"/>
        <v>0</v>
      </c>
      <c r="BH121" s="633">
        <f t="shared" si="125"/>
        <v>0</v>
      </c>
      <c r="BI121" s="633">
        <f t="shared" si="126"/>
        <v>0</v>
      </c>
      <c r="BJ121" s="633">
        <f t="shared" si="127"/>
        <v>0</v>
      </c>
      <c r="BK121" s="633">
        <f t="shared" si="128"/>
        <v>0</v>
      </c>
      <c r="BL121" s="635">
        <f t="shared" si="177"/>
        <v>0</v>
      </c>
      <c r="BM121" s="635">
        <f t="shared" si="178"/>
        <v>0</v>
      </c>
      <c r="BN121" s="633"/>
      <c r="BO121" s="633"/>
      <c r="BP121" s="635">
        <f t="shared" si="179"/>
        <v>0</v>
      </c>
      <c r="BQ121" s="619">
        <f t="shared" si="129"/>
        <v>0</v>
      </c>
      <c r="BR121" s="619">
        <f t="shared" si="130"/>
        <v>1</v>
      </c>
      <c r="BS121" s="619">
        <f t="shared" si="131"/>
        <v>0</v>
      </c>
      <c r="BT121" s="619">
        <f t="shared" si="132"/>
        <v>0</v>
      </c>
      <c r="BU121" s="619">
        <f t="shared" si="133"/>
        <v>0</v>
      </c>
      <c r="BV121" s="619">
        <f t="shared" si="180"/>
        <v>1</v>
      </c>
      <c r="BW121" s="603">
        <f t="shared" si="153"/>
        <v>0</v>
      </c>
      <c r="BX121" s="636">
        <f t="shared" si="181"/>
        <v>1</v>
      </c>
      <c r="BY121" s="603">
        <f t="shared" si="134"/>
        <v>0</v>
      </c>
      <c r="BZ121" s="603">
        <f t="shared" si="135"/>
        <v>0</v>
      </c>
      <c r="CA121" s="589" t="str">
        <f t="shared" si="154"/>
        <v/>
      </c>
      <c r="CB121" s="1097"/>
      <c r="CC121" s="589"/>
      <c r="CD121" s="589"/>
      <c r="CE121" s="589"/>
      <c r="CF121" s="589"/>
      <c r="CG121" s="589"/>
      <c r="CH121" s="589"/>
      <c r="CI121" s="589"/>
      <c r="CJ121" s="589"/>
      <c r="CK121" s="589"/>
      <c r="CL121" s="589"/>
      <c r="CM121" s="589"/>
      <c r="CN121" s="589"/>
      <c r="CO121" s="589"/>
      <c r="CP121" s="589"/>
      <c r="CQ121" s="589"/>
      <c r="CR121" s="589"/>
      <c r="CS121" s="589"/>
      <c r="CT121" s="589"/>
      <c r="CU121" s="589"/>
      <c r="CV121" s="589"/>
      <c r="CW121" s="589"/>
      <c r="CX121" s="589"/>
      <c r="CY121" s="589"/>
      <c r="DA121" s="589"/>
    </row>
    <row r="122" spans="1:105" s="620" customFormat="1">
      <c r="A122" s="620" t="str">
        <f t="shared" si="160"/>
        <v/>
      </c>
      <c r="B122" s="624">
        <v>2202</v>
      </c>
      <c r="C122" s="624">
        <v>96</v>
      </c>
      <c r="D122" s="644" t="str">
        <f>IF(ISNA(VLOOKUP(C122,Master!AQ$60:BC$285,3,FALSE)),"",VLOOKUP(C122,Master!AQ$60:BC$285,3,FALSE))</f>
        <v/>
      </c>
      <c r="E122" s="625" t="str">
        <f>IF(ISNA(VLOOKUP(C122,Master!AQ$60:BC$285,7,FALSE)),"",VLOOKUP(C122,Master!AQ$60:BC$285,7,FALSE))</f>
        <v/>
      </c>
      <c r="F122" s="626" t="str">
        <f>IF(ISNA(VLOOKUP(C122,Master!AQ$60:BC$285,8,FALSE)),"",VLOOKUP(C122,Master!AQ$60:BC$285,8,FALSE))</f>
        <v/>
      </c>
      <c r="G122" s="627" t="str">
        <f>IF(ISNA(VLOOKUP(C122,Master!AQ$60:BC$285,4,FALSE)),"",VLOOKUP(C122,Master!AQ$60:BC$285,4,FALSE))</f>
        <v/>
      </c>
      <c r="H122" s="628" t="str">
        <f>IF(ISNA(VLOOKUP(C122,Master!AQ$60:BC$285,5,FALSE)),"",VLOOKUP(C122,Master!AQ$60:BC$285,5,FALSE))</f>
        <v/>
      </c>
      <c r="I122" s="629" t="str">
        <f>IF(ISNA(VLOOKUP(C122,Master!AQ$60:BC$285,6,FALSE)),"",VLOOKUP(C122,Master!AQ$60:BC$285,6,FALSE))</f>
        <v/>
      </c>
      <c r="J122" s="624" t="str">
        <f t="shared" si="155"/>
        <v/>
      </c>
      <c r="K122" s="625" t="str">
        <f t="shared" ca="1" si="156"/>
        <v/>
      </c>
      <c r="L122" s="624" t="str">
        <f t="shared" si="157"/>
        <v/>
      </c>
      <c r="M122" s="624" t="str">
        <f t="shared" si="158"/>
        <v/>
      </c>
      <c r="N122" s="624" t="str">
        <f t="shared" si="159"/>
        <v/>
      </c>
      <c r="O122" s="630" t="str">
        <f>IF(ISNA(VLOOKUP(C122,Master!AQ$60:BC$285,12,FALSE)),"",VLOOKUP(C122,Master!AQ$60:BC$285,12,FALSE))</f>
        <v/>
      </c>
      <c r="P122" s="631"/>
      <c r="Q122" s="631"/>
      <c r="R122" s="631"/>
      <c r="S122" s="631">
        <f t="shared" si="152"/>
        <v>0</v>
      </c>
      <c r="T122" s="591">
        <f t="shared" si="151"/>
        <v>1</v>
      </c>
      <c r="U122" s="622" t="str">
        <f>IF(ISNA(VLOOKUP(C122,Master!AQ$60:BC$285,10,FALSE)),"",VLOOKUP(C122,Master!AQ$60:BC$285,10,FALSE))</f>
        <v/>
      </c>
      <c r="V122" s="632"/>
      <c r="W122" s="632"/>
      <c r="X122" s="633" t="str">
        <f>IF(ISNA(VLOOKUP(C122,Master!AQ$60:BC$285,11,FALSE)),"",VLOOKUP(C122,Master!AQ$60:BC$285,11,FALSE))</f>
        <v/>
      </c>
      <c r="Y122" s="633" t="str">
        <f>IF(ISNA(VLOOKUP(C122,Master!AQ$60:BC$285,9,FALSE)),"",VLOOKUP(C122,Master!AQ$60:BC$285,9,FALSE))</f>
        <v/>
      </c>
      <c r="Z122" s="634">
        <f t="shared" si="161"/>
        <v>0</v>
      </c>
      <c r="AA122" s="634">
        <f t="shared" si="162"/>
        <v>0</v>
      </c>
      <c r="AB122" s="634">
        <f t="shared" si="163"/>
        <v>0</v>
      </c>
      <c r="AC122" s="634">
        <f t="shared" si="164"/>
        <v>0</v>
      </c>
      <c r="AD122" s="634">
        <f t="shared" si="165"/>
        <v>0</v>
      </c>
      <c r="AE122" s="634">
        <f t="shared" si="166"/>
        <v>0</v>
      </c>
      <c r="AF122" s="635" t="str">
        <f t="shared" si="167"/>
        <v/>
      </c>
      <c r="AG122" s="635" t="str">
        <f t="shared" si="168"/>
        <v/>
      </c>
      <c r="AH122" s="635" t="str">
        <f t="shared" si="169"/>
        <v/>
      </c>
      <c r="AI122" s="635" t="str">
        <f t="shared" si="170"/>
        <v/>
      </c>
      <c r="AJ122" s="635" t="str">
        <f t="shared" si="171"/>
        <v/>
      </c>
      <c r="AK122" s="633" t="str">
        <f t="shared" si="172"/>
        <v/>
      </c>
      <c r="AL122" s="633">
        <v>0</v>
      </c>
      <c r="AM122" s="634">
        <v>0</v>
      </c>
      <c r="AN122" s="633" t="str">
        <f t="shared" si="173"/>
        <v/>
      </c>
      <c r="AO122" s="634">
        <f t="shared" si="113"/>
        <v>0</v>
      </c>
      <c r="AP122" s="633">
        <f t="shared" si="114"/>
        <v>0</v>
      </c>
      <c r="AQ122" s="633">
        <f t="shared" si="115"/>
        <v>0</v>
      </c>
      <c r="AR122" s="633">
        <f t="shared" si="116"/>
        <v>0</v>
      </c>
      <c r="AS122" s="633">
        <f t="shared" si="150"/>
        <v>0</v>
      </c>
      <c r="AT122" s="635">
        <f t="shared" si="117"/>
        <v>0</v>
      </c>
      <c r="AU122" s="635">
        <f t="shared" si="118"/>
        <v>0</v>
      </c>
      <c r="AV122" s="633"/>
      <c r="AW122" s="633"/>
      <c r="AX122" s="635">
        <f t="shared" si="174"/>
        <v>0</v>
      </c>
      <c r="AY122" s="635">
        <f t="shared" si="119"/>
        <v>0</v>
      </c>
      <c r="AZ122" s="635">
        <f t="shared" si="120"/>
        <v>0</v>
      </c>
      <c r="BA122" s="635">
        <f t="shared" si="121"/>
        <v>0</v>
      </c>
      <c r="BB122" s="635">
        <f t="shared" si="122"/>
        <v>0</v>
      </c>
      <c r="BC122" s="633">
        <f t="shared" si="175"/>
        <v>0</v>
      </c>
      <c r="BD122" s="633">
        <f t="shared" si="123"/>
        <v>0</v>
      </c>
      <c r="BE122" s="634">
        <v>0</v>
      </c>
      <c r="BF122" s="633">
        <f t="shared" si="176"/>
        <v>0</v>
      </c>
      <c r="BG122" s="634">
        <f t="shared" si="124"/>
        <v>0</v>
      </c>
      <c r="BH122" s="633">
        <f t="shared" si="125"/>
        <v>0</v>
      </c>
      <c r="BI122" s="633">
        <f t="shared" si="126"/>
        <v>0</v>
      </c>
      <c r="BJ122" s="633">
        <f t="shared" si="127"/>
        <v>0</v>
      </c>
      <c r="BK122" s="633">
        <f t="shared" si="128"/>
        <v>0</v>
      </c>
      <c r="BL122" s="635">
        <f t="shared" si="177"/>
        <v>0</v>
      </c>
      <c r="BM122" s="635">
        <f t="shared" si="178"/>
        <v>0</v>
      </c>
      <c r="BN122" s="633"/>
      <c r="BO122" s="633"/>
      <c r="BP122" s="635">
        <f t="shared" si="179"/>
        <v>0</v>
      </c>
      <c r="BQ122" s="619">
        <f t="shared" si="129"/>
        <v>0</v>
      </c>
      <c r="BR122" s="619">
        <f t="shared" si="130"/>
        <v>1</v>
      </c>
      <c r="BS122" s="619">
        <f t="shared" si="131"/>
        <v>0</v>
      </c>
      <c r="BT122" s="619">
        <f t="shared" si="132"/>
        <v>0</v>
      </c>
      <c r="BU122" s="619">
        <f t="shared" si="133"/>
        <v>0</v>
      </c>
      <c r="BV122" s="619">
        <f t="shared" si="180"/>
        <v>1</v>
      </c>
      <c r="BW122" s="603">
        <f t="shared" si="153"/>
        <v>0</v>
      </c>
      <c r="BX122" s="636">
        <f t="shared" si="181"/>
        <v>1</v>
      </c>
      <c r="BY122" s="603">
        <f t="shared" si="134"/>
        <v>0</v>
      </c>
      <c r="BZ122" s="603">
        <f t="shared" si="135"/>
        <v>0</v>
      </c>
      <c r="CA122" s="589" t="str">
        <f t="shared" si="154"/>
        <v/>
      </c>
      <c r="CB122" s="1097"/>
      <c r="CC122" s="589"/>
      <c r="CD122" s="589"/>
      <c r="CE122" s="589"/>
      <c r="CF122" s="589"/>
      <c r="CG122" s="589"/>
      <c r="CH122" s="589"/>
      <c r="CI122" s="589"/>
      <c r="CJ122" s="589"/>
      <c r="CK122" s="589"/>
      <c r="CL122" s="589"/>
      <c r="CM122" s="589"/>
      <c r="CN122" s="589"/>
      <c r="CO122" s="589"/>
      <c r="CP122" s="589"/>
      <c r="CQ122" s="589"/>
      <c r="CR122" s="589"/>
      <c r="CS122" s="589"/>
      <c r="CT122" s="589"/>
      <c r="CU122" s="589"/>
      <c r="CV122" s="589"/>
      <c r="CW122" s="589"/>
      <c r="CX122" s="589"/>
      <c r="CY122" s="589"/>
      <c r="DA122" s="589"/>
    </row>
    <row r="123" spans="1:105" s="620" customFormat="1">
      <c r="A123" s="620" t="str">
        <f t="shared" si="160"/>
        <v/>
      </c>
      <c r="B123" s="624">
        <v>2202</v>
      </c>
      <c r="C123" s="624">
        <v>97</v>
      </c>
      <c r="D123" s="644" t="str">
        <f>IF(ISNA(VLOOKUP(C123,Master!AQ$60:BC$285,3,FALSE)),"",VLOOKUP(C123,Master!AQ$60:BC$285,3,FALSE))</f>
        <v/>
      </c>
      <c r="E123" s="625" t="str">
        <f>IF(ISNA(VLOOKUP(C123,Master!AQ$60:BC$285,7,FALSE)),"",VLOOKUP(C123,Master!AQ$60:BC$285,7,FALSE))</f>
        <v/>
      </c>
      <c r="F123" s="626" t="str">
        <f>IF(ISNA(VLOOKUP(C123,Master!AQ$60:BC$285,8,FALSE)),"",VLOOKUP(C123,Master!AQ$60:BC$285,8,FALSE))</f>
        <v/>
      </c>
      <c r="G123" s="627" t="str">
        <f>IF(ISNA(VLOOKUP(C123,Master!AQ$60:BC$285,4,FALSE)),"",VLOOKUP(C123,Master!AQ$60:BC$285,4,FALSE))</f>
        <v/>
      </c>
      <c r="H123" s="628" t="str">
        <f>IF(ISNA(VLOOKUP(C123,Master!AQ$60:BC$285,5,FALSE)),"",VLOOKUP(C123,Master!AQ$60:BC$285,5,FALSE))</f>
        <v/>
      </c>
      <c r="I123" s="629" t="str">
        <f>IF(ISNA(VLOOKUP(C123,Master!AQ$60:BC$285,6,FALSE)),"",VLOOKUP(C123,Master!AQ$60:BC$285,6,FALSE))</f>
        <v/>
      </c>
      <c r="J123" s="624" t="str">
        <f t="shared" si="155"/>
        <v/>
      </c>
      <c r="K123" s="625" t="str">
        <f t="shared" ca="1" si="156"/>
        <v/>
      </c>
      <c r="L123" s="624" t="str">
        <f t="shared" si="157"/>
        <v/>
      </c>
      <c r="M123" s="624" t="str">
        <f t="shared" si="158"/>
        <v/>
      </c>
      <c r="N123" s="624" t="str">
        <f t="shared" si="159"/>
        <v/>
      </c>
      <c r="O123" s="630" t="str">
        <f>IF(ISNA(VLOOKUP(C123,Master!AQ$60:BC$285,12,FALSE)),"",VLOOKUP(C123,Master!AQ$60:BC$285,12,FALSE))</f>
        <v/>
      </c>
      <c r="P123" s="631"/>
      <c r="Q123" s="631"/>
      <c r="R123" s="631"/>
      <c r="S123" s="631">
        <f t="shared" si="152"/>
        <v>0</v>
      </c>
      <c r="T123" s="591">
        <f t="shared" si="151"/>
        <v>1</v>
      </c>
      <c r="U123" s="622" t="str">
        <f>IF(ISNA(VLOOKUP(C123,Master!AQ$60:BC$285,10,FALSE)),"",VLOOKUP(C123,Master!AQ$60:BC$285,10,FALSE))</f>
        <v/>
      </c>
      <c r="V123" s="632"/>
      <c r="W123" s="632"/>
      <c r="X123" s="633" t="str">
        <f>IF(ISNA(VLOOKUP(C123,Master!AQ$60:BC$285,11,FALSE)),"",VLOOKUP(C123,Master!AQ$60:BC$285,11,FALSE))</f>
        <v/>
      </c>
      <c r="Y123" s="633" t="str">
        <f>IF(ISNA(VLOOKUP(C123,Master!AQ$60:BC$285,9,FALSE)),"",VLOOKUP(C123,Master!AQ$60:BC$285,9,FALSE))</f>
        <v/>
      </c>
      <c r="Z123" s="634">
        <f t="shared" si="161"/>
        <v>0</v>
      </c>
      <c r="AA123" s="634">
        <f t="shared" si="162"/>
        <v>0</v>
      </c>
      <c r="AB123" s="634">
        <f t="shared" si="163"/>
        <v>0</v>
      </c>
      <c r="AC123" s="634">
        <f t="shared" si="164"/>
        <v>0</v>
      </c>
      <c r="AD123" s="634">
        <f t="shared" si="165"/>
        <v>0</v>
      </c>
      <c r="AE123" s="634">
        <f t="shared" si="166"/>
        <v>0</v>
      </c>
      <c r="AF123" s="635" t="str">
        <f t="shared" si="167"/>
        <v/>
      </c>
      <c r="AG123" s="635" t="str">
        <f t="shared" si="168"/>
        <v/>
      </c>
      <c r="AH123" s="635" t="str">
        <f t="shared" si="169"/>
        <v/>
      </c>
      <c r="AI123" s="635" t="str">
        <f t="shared" si="170"/>
        <v/>
      </c>
      <c r="AJ123" s="635" t="str">
        <f t="shared" si="171"/>
        <v/>
      </c>
      <c r="AK123" s="633" t="str">
        <f t="shared" si="172"/>
        <v/>
      </c>
      <c r="AL123" s="633">
        <v>0</v>
      </c>
      <c r="AM123" s="634">
        <v>0</v>
      </c>
      <c r="AN123" s="633" t="str">
        <f t="shared" si="173"/>
        <v/>
      </c>
      <c r="AO123" s="634">
        <f t="shared" si="113"/>
        <v>0</v>
      </c>
      <c r="AP123" s="633">
        <f t="shared" si="114"/>
        <v>0</v>
      </c>
      <c r="AQ123" s="633">
        <f t="shared" si="115"/>
        <v>0</v>
      </c>
      <c r="AR123" s="633">
        <f t="shared" si="116"/>
        <v>0</v>
      </c>
      <c r="AS123" s="633">
        <f t="shared" si="150"/>
        <v>0</v>
      </c>
      <c r="AT123" s="635">
        <f t="shared" si="117"/>
        <v>0</v>
      </c>
      <c r="AU123" s="635">
        <f t="shared" si="118"/>
        <v>0</v>
      </c>
      <c r="AV123" s="633"/>
      <c r="AW123" s="633"/>
      <c r="AX123" s="635">
        <f t="shared" si="174"/>
        <v>0</v>
      </c>
      <c r="AY123" s="635">
        <f t="shared" si="119"/>
        <v>0</v>
      </c>
      <c r="AZ123" s="635">
        <f t="shared" si="120"/>
        <v>0</v>
      </c>
      <c r="BA123" s="635">
        <f t="shared" si="121"/>
        <v>0</v>
      </c>
      <c r="BB123" s="635">
        <f t="shared" si="122"/>
        <v>0</v>
      </c>
      <c r="BC123" s="633">
        <f t="shared" si="175"/>
        <v>0</v>
      </c>
      <c r="BD123" s="633">
        <f t="shared" si="123"/>
        <v>0</v>
      </c>
      <c r="BE123" s="634">
        <v>0</v>
      </c>
      <c r="BF123" s="633">
        <f t="shared" si="176"/>
        <v>0</v>
      </c>
      <c r="BG123" s="634">
        <f t="shared" si="124"/>
        <v>0</v>
      </c>
      <c r="BH123" s="633">
        <f t="shared" si="125"/>
        <v>0</v>
      </c>
      <c r="BI123" s="633">
        <f t="shared" si="126"/>
        <v>0</v>
      </c>
      <c r="BJ123" s="633">
        <f t="shared" si="127"/>
        <v>0</v>
      </c>
      <c r="BK123" s="633">
        <f t="shared" si="128"/>
        <v>0</v>
      </c>
      <c r="BL123" s="635">
        <f t="shared" si="177"/>
        <v>0</v>
      </c>
      <c r="BM123" s="635">
        <f t="shared" si="178"/>
        <v>0</v>
      </c>
      <c r="BN123" s="633"/>
      <c r="BO123" s="633"/>
      <c r="BP123" s="635">
        <f t="shared" si="179"/>
        <v>0</v>
      </c>
      <c r="BQ123" s="619">
        <f t="shared" si="129"/>
        <v>0</v>
      </c>
      <c r="BR123" s="619">
        <f t="shared" si="130"/>
        <v>1</v>
      </c>
      <c r="BS123" s="619">
        <f t="shared" si="131"/>
        <v>0</v>
      </c>
      <c r="BT123" s="619">
        <f t="shared" si="132"/>
        <v>0</v>
      </c>
      <c r="BU123" s="619">
        <f t="shared" si="133"/>
        <v>0</v>
      </c>
      <c r="BV123" s="619">
        <f t="shared" si="180"/>
        <v>1</v>
      </c>
      <c r="BW123" s="603">
        <f t="shared" ref="BW123:BW154" si="182">IF((ROUND((SUMPRODUCT(MID(0&amp;E123,LARGE(INDEX(ISNUMBER(--MID(E123,ROW($1:$25),1))* ROW($1:$25),0),ROW($1:$25))+1,1)*10^ROW($1:$25)/10)),-8)/100000000)&gt;=2004,1,0)</f>
        <v>0</v>
      </c>
      <c r="BX123" s="636">
        <f t="shared" si="181"/>
        <v>1</v>
      </c>
      <c r="BY123" s="603">
        <f t="shared" si="134"/>
        <v>0</v>
      </c>
      <c r="BZ123" s="603">
        <f t="shared" si="135"/>
        <v>0</v>
      </c>
      <c r="CA123" s="589" t="str">
        <f t="shared" ref="CA123:CA154" si="183">IF(AND(E123=""),"",IF(AND(E123&lt;=0),"",IF((ROUND((SUMPRODUCT(MID(0&amp;E123,LARGE(INDEX(ISNUMBER(--MID(E123,ROW($1:$70),1))* ROW($1:$70),0),ROW($1:$70))+1,1)*10^ROW($1:$70)/10)),-8)/100000000)&lt;2004,1,0)))</f>
        <v/>
      </c>
      <c r="CB123" s="1097"/>
      <c r="CC123" s="589"/>
      <c r="CD123" s="589"/>
      <c r="CE123" s="589"/>
      <c r="CF123" s="589"/>
      <c r="CG123" s="589"/>
      <c r="CH123" s="589"/>
      <c r="CI123" s="589"/>
      <c r="CJ123" s="589"/>
      <c r="CK123" s="589"/>
      <c r="CL123" s="589"/>
      <c r="CM123" s="589"/>
      <c r="CN123" s="589"/>
      <c r="CO123" s="589"/>
      <c r="CP123" s="589"/>
      <c r="CQ123" s="589"/>
      <c r="CR123" s="589"/>
      <c r="CS123" s="589"/>
      <c r="CT123" s="589"/>
      <c r="CU123" s="589"/>
      <c r="CV123" s="589"/>
      <c r="CW123" s="589"/>
      <c r="CX123" s="589"/>
      <c r="CY123" s="589"/>
      <c r="DA123" s="589"/>
    </row>
    <row r="124" spans="1:105" s="620" customFormat="1">
      <c r="A124" s="620" t="str">
        <f t="shared" si="160"/>
        <v/>
      </c>
      <c r="B124" s="624">
        <v>2202</v>
      </c>
      <c r="C124" s="624">
        <v>98</v>
      </c>
      <c r="D124" s="644" t="str">
        <f>IF(ISNA(VLOOKUP(C124,Master!AQ$60:BC$285,3,FALSE)),"",VLOOKUP(C124,Master!AQ$60:BC$285,3,FALSE))</f>
        <v/>
      </c>
      <c r="E124" s="625" t="str">
        <f>IF(ISNA(VLOOKUP(C124,Master!AQ$60:BC$285,7,FALSE)),"",VLOOKUP(C124,Master!AQ$60:BC$285,7,FALSE))</f>
        <v/>
      </c>
      <c r="F124" s="626" t="str">
        <f>IF(ISNA(VLOOKUP(C124,Master!AQ$60:BC$285,8,FALSE)),"",VLOOKUP(C124,Master!AQ$60:BC$285,8,FALSE))</f>
        <v/>
      </c>
      <c r="G124" s="627" t="str">
        <f>IF(ISNA(VLOOKUP(C124,Master!AQ$60:BC$285,4,FALSE)),"",VLOOKUP(C124,Master!AQ$60:BC$285,4,FALSE))</f>
        <v/>
      </c>
      <c r="H124" s="628" t="str">
        <f>IF(ISNA(VLOOKUP(C124,Master!AQ$60:BC$285,5,FALSE)),"",VLOOKUP(C124,Master!AQ$60:BC$285,5,FALSE))</f>
        <v/>
      </c>
      <c r="I124" s="629" t="str">
        <f>IF(ISNA(VLOOKUP(C124,Master!AQ$60:BC$285,6,FALSE)),"",VLOOKUP(C124,Master!AQ$60:BC$285,6,FALSE))</f>
        <v/>
      </c>
      <c r="J124" s="624" t="str">
        <f t="shared" si="155"/>
        <v/>
      </c>
      <c r="K124" s="625" t="str">
        <f t="shared" ca="1" si="156"/>
        <v/>
      </c>
      <c r="L124" s="624" t="str">
        <f t="shared" si="157"/>
        <v/>
      </c>
      <c r="M124" s="624" t="str">
        <f t="shared" si="158"/>
        <v/>
      </c>
      <c r="N124" s="624" t="str">
        <f t="shared" si="159"/>
        <v/>
      </c>
      <c r="O124" s="630" t="str">
        <f>IF(ISNA(VLOOKUP(C124,Master!AQ$60:BC$285,12,FALSE)),"",VLOOKUP(C124,Master!AQ$60:BC$285,12,FALSE))</f>
        <v/>
      </c>
      <c r="P124" s="631"/>
      <c r="Q124" s="631"/>
      <c r="R124" s="631"/>
      <c r="S124" s="631">
        <f t="shared" si="152"/>
        <v>0</v>
      </c>
      <c r="T124" s="591">
        <f t="shared" si="151"/>
        <v>1</v>
      </c>
      <c r="U124" s="622" t="str">
        <f>IF(ISNA(VLOOKUP(C124,Master!AQ$60:BC$285,10,FALSE)),"",VLOOKUP(C124,Master!AQ$60:BC$285,10,FALSE))</f>
        <v/>
      </c>
      <c r="V124" s="632"/>
      <c r="W124" s="632"/>
      <c r="X124" s="633" t="str">
        <f>IF(ISNA(VLOOKUP(C124,Master!AQ$60:BC$285,11,FALSE)),"",VLOOKUP(C124,Master!AQ$60:BC$285,11,FALSE))</f>
        <v/>
      </c>
      <c r="Y124" s="633" t="str">
        <f>IF(ISNA(VLOOKUP(C124,Master!AQ$60:BC$285,9,FALSE)),"",VLOOKUP(C124,Master!AQ$60:BC$285,9,FALSE))</f>
        <v/>
      </c>
      <c r="Z124" s="634">
        <f t="shared" si="161"/>
        <v>0</v>
      </c>
      <c r="AA124" s="634">
        <f t="shared" si="162"/>
        <v>0</v>
      </c>
      <c r="AB124" s="634">
        <f t="shared" si="163"/>
        <v>0</v>
      </c>
      <c r="AC124" s="634">
        <f t="shared" si="164"/>
        <v>0</v>
      </c>
      <c r="AD124" s="634">
        <f t="shared" si="165"/>
        <v>0</v>
      </c>
      <c r="AE124" s="634">
        <f t="shared" si="166"/>
        <v>0</v>
      </c>
      <c r="AF124" s="635" t="str">
        <f t="shared" si="167"/>
        <v/>
      </c>
      <c r="AG124" s="635" t="str">
        <f t="shared" si="168"/>
        <v/>
      </c>
      <c r="AH124" s="635" t="str">
        <f t="shared" si="169"/>
        <v/>
      </c>
      <c r="AI124" s="635" t="str">
        <f t="shared" si="170"/>
        <v/>
      </c>
      <c r="AJ124" s="635" t="str">
        <f t="shared" si="171"/>
        <v/>
      </c>
      <c r="AK124" s="633" t="str">
        <f t="shared" si="172"/>
        <v/>
      </c>
      <c r="AL124" s="633">
        <v>0</v>
      </c>
      <c r="AM124" s="634">
        <v>0</v>
      </c>
      <c r="AN124" s="633" t="str">
        <f t="shared" si="173"/>
        <v/>
      </c>
      <c r="AO124" s="634">
        <f t="shared" si="113"/>
        <v>0</v>
      </c>
      <c r="AP124" s="633">
        <f t="shared" si="114"/>
        <v>0</v>
      </c>
      <c r="AQ124" s="633">
        <f t="shared" si="115"/>
        <v>0</v>
      </c>
      <c r="AR124" s="633">
        <f t="shared" si="116"/>
        <v>0</v>
      </c>
      <c r="AS124" s="633">
        <f t="shared" si="150"/>
        <v>0</v>
      </c>
      <c r="AT124" s="635">
        <f t="shared" si="117"/>
        <v>0</v>
      </c>
      <c r="AU124" s="635">
        <f t="shared" si="118"/>
        <v>0</v>
      </c>
      <c r="AV124" s="633"/>
      <c r="AW124" s="633"/>
      <c r="AX124" s="635">
        <f t="shared" si="174"/>
        <v>0</v>
      </c>
      <c r="AY124" s="635">
        <f t="shared" si="119"/>
        <v>0</v>
      </c>
      <c r="AZ124" s="635">
        <f t="shared" si="120"/>
        <v>0</v>
      </c>
      <c r="BA124" s="635">
        <f t="shared" si="121"/>
        <v>0</v>
      </c>
      <c r="BB124" s="635">
        <f t="shared" si="122"/>
        <v>0</v>
      </c>
      <c r="BC124" s="633">
        <f t="shared" si="175"/>
        <v>0</v>
      </c>
      <c r="BD124" s="633">
        <f t="shared" si="123"/>
        <v>0</v>
      </c>
      <c r="BE124" s="634">
        <v>0</v>
      </c>
      <c r="BF124" s="633">
        <f t="shared" si="176"/>
        <v>0</v>
      </c>
      <c r="BG124" s="634">
        <f t="shared" si="124"/>
        <v>0</v>
      </c>
      <c r="BH124" s="633">
        <f t="shared" si="125"/>
        <v>0</v>
      </c>
      <c r="BI124" s="633">
        <f t="shared" si="126"/>
        <v>0</v>
      </c>
      <c r="BJ124" s="633">
        <f t="shared" si="127"/>
        <v>0</v>
      </c>
      <c r="BK124" s="633">
        <f t="shared" si="128"/>
        <v>0</v>
      </c>
      <c r="BL124" s="635">
        <f t="shared" si="177"/>
        <v>0</v>
      </c>
      <c r="BM124" s="635">
        <f t="shared" si="178"/>
        <v>0</v>
      </c>
      <c r="BN124" s="633"/>
      <c r="BO124" s="633"/>
      <c r="BP124" s="635">
        <f t="shared" si="179"/>
        <v>0</v>
      </c>
      <c r="BQ124" s="619">
        <f t="shared" si="129"/>
        <v>0</v>
      </c>
      <c r="BR124" s="619">
        <f t="shared" si="130"/>
        <v>1</v>
      </c>
      <c r="BS124" s="619">
        <f t="shared" si="131"/>
        <v>0</v>
      </c>
      <c r="BT124" s="619">
        <f t="shared" si="132"/>
        <v>0</v>
      </c>
      <c r="BU124" s="619">
        <f t="shared" si="133"/>
        <v>0</v>
      </c>
      <c r="BV124" s="619">
        <f t="shared" si="180"/>
        <v>1</v>
      </c>
      <c r="BW124" s="603">
        <f t="shared" si="182"/>
        <v>0</v>
      </c>
      <c r="BX124" s="636">
        <f t="shared" si="181"/>
        <v>1</v>
      </c>
      <c r="BY124" s="603">
        <f t="shared" si="134"/>
        <v>0</v>
      </c>
      <c r="BZ124" s="603">
        <f t="shared" si="135"/>
        <v>0</v>
      </c>
      <c r="CA124" s="589" t="str">
        <f t="shared" si="183"/>
        <v/>
      </c>
      <c r="CB124" s="1097"/>
      <c r="CC124" s="589"/>
      <c r="CD124" s="589"/>
      <c r="CE124" s="589"/>
      <c r="CF124" s="589"/>
      <c r="CG124" s="589"/>
      <c r="CH124" s="589"/>
      <c r="CI124" s="589"/>
      <c r="CJ124" s="589"/>
      <c r="CK124" s="589"/>
      <c r="CL124" s="589"/>
      <c r="CM124" s="589"/>
      <c r="CN124" s="589"/>
      <c r="CO124" s="589"/>
      <c r="CP124" s="589"/>
      <c r="CQ124" s="589"/>
      <c r="CR124" s="589"/>
      <c r="CS124" s="589"/>
      <c r="CT124" s="589"/>
      <c r="CU124" s="589"/>
      <c r="CV124" s="589"/>
      <c r="CW124" s="589"/>
      <c r="CX124" s="589"/>
      <c r="CY124" s="589"/>
      <c r="DA124" s="589"/>
    </row>
    <row r="125" spans="1:105" s="620" customFormat="1">
      <c r="A125" s="620" t="str">
        <f t="shared" si="160"/>
        <v/>
      </c>
      <c r="B125" s="624">
        <v>2202</v>
      </c>
      <c r="C125" s="624">
        <v>99</v>
      </c>
      <c r="D125" s="644" t="str">
        <f>IF(ISNA(VLOOKUP(C125,Master!AQ$60:BC$285,3,FALSE)),"",VLOOKUP(C125,Master!AQ$60:BC$285,3,FALSE))</f>
        <v/>
      </c>
      <c r="E125" s="625" t="str">
        <f>IF(ISNA(VLOOKUP(C125,Master!AQ$60:BC$285,7,FALSE)),"",VLOOKUP(C125,Master!AQ$60:BC$285,7,FALSE))</f>
        <v/>
      </c>
      <c r="F125" s="626" t="str">
        <f>IF(ISNA(VLOOKUP(C125,Master!AQ$60:BC$285,8,FALSE)),"",VLOOKUP(C125,Master!AQ$60:BC$285,8,FALSE))</f>
        <v/>
      </c>
      <c r="G125" s="627" t="str">
        <f>IF(ISNA(VLOOKUP(C125,Master!AQ$60:BC$285,4,FALSE)),"",VLOOKUP(C125,Master!AQ$60:BC$285,4,FALSE))</f>
        <v/>
      </c>
      <c r="H125" s="628" t="str">
        <f>IF(ISNA(VLOOKUP(C125,Master!AQ$60:BC$285,5,FALSE)),"",VLOOKUP(C125,Master!AQ$60:BC$285,5,FALSE))</f>
        <v/>
      </c>
      <c r="I125" s="629" t="str">
        <f>IF(ISNA(VLOOKUP(C125,Master!AQ$60:BC$285,6,FALSE)),"",VLOOKUP(C125,Master!AQ$60:BC$285,6,FALSE))</f>
        <v/>
      </c>
      <c r="J125" s="624" t="str">
        <f t="shared" si="155"/>
        <v/>
      </c>
      <c r="K125" s="625" t="str">
        <f t="shared" ca="1" si="156"/>
        <v/>
      </c>
      <c r="L125" s="624" t="str">
        <f t="shared" si="157"/>
        <v/>
      </c>
      <c r="M125" s="624" t="str">
        <f t="shared" si="158"/>
        <v/>
      </c>
      <c r="N125" s="624" t="str">
        <f t="shared" si="159"/>
        <v/>
      </c>
      <c r="O125" s="630" t="str">
        <f>IF(ISNA(VLOOKUP(C125,Master!AQ$60:BC$285,12,FALSE)),"",VLOOKUP(C125,Master!AQ$60:BC$285,12,FALSE))</f>
        <v/>
      </c>
      <c r="P125" s="631"/>
      <c r="Q125" s="631"/>
      <c r="R125" s="631"/>
      <c r="S125" s="631">
        <f t="shared" si="152"/>
        <v>0</v>
      </c>
      <c r="T125" s="591">
        <f t="shared" si="151"/>
        <v>1</v>
      </c>
      <c r="U125" s="622" t="str">
        <f>IF(ISNA(VLOOKUP(C125,Master!AQ$60:BC$285,10,FALSE)),"",VLOOKUP(C125,Master!AQ$60:BC$285,10,FALSE))</f>
        <v/>
      </c>
      <c r="V125" s="632"/>
      <c r="W125" s="632"/>
      <c r="X125" s="633" t="str">
        <f>IF(ISNA(VLOOKUP(C125,Master!AQ$60:BC$285,11,FALSE)),"",VLOOKUP(C125,Master!AQ$60:BC$285,11,FALSE))</f>
        <v/>
      </c>
      <c r="Y125" s="633" t="str">
        <f>IF(ISNA(VLOOKUP(C125,Master!AQ$60:BC$285,9,FALSE)),"",VLOOKUP(C125,Master!AQ$60:BC$285,9,FALSE))</f>
        <v/>
      </c>
      <c r="Z125" s="634">
        <f t="shared" si="161"/>
        <v>0</v>
      </c>
      <c r="AA125" s="634">
        <f t="shared" si="162"/>
        <v>0</v>
      </c>
      <c r="AB125" s="634">
        <f t="shared" si="163"/>
        <v>0</v>
      </c>
      <c r="AC125" s="634">
        <f t="shared" si="164"/>
        <v>0</v>
      </c>
      <c r="AD125" s="634">
        <f t="shared" si="165"/>
        <v>0</v>
      </c>
      <c r="AE125" s="634">
        <f t="shared" si="166"/>
        <v>0</v>
      </c>
      <c r="AF125" s="635" t="str">
        <f t="shared" si="167"/>
        <v/>
      </c>
      <c r="AG125" s="635" t="str">
        <f t="shared" si="168"/>
        <v/>
      </c>
      <c r="AH125" s="635" t="str">
        <f t="shared" si="169"/>
        <v/>
      </c>
      <c r="AI125" s="635" t="str">
        <f t="shared" si="170"/>
        <v/>
      </c>
      <c r="AJ125" s="635" t="str">
        <f t="shared" si="171"/>
        <v/>
      </c>
      <c r="AK125" s="633" t="str">
        <f t="shared" si="172"/>
        <v/>
      </c>
      <c r="AL125" s="633">
        <v>0</v>
      </c>
      <c r="AM125" s="634">
        <v>0</v>
      </c>
      <c r="AN125" s="633" t="str">
        <f t="shared" si="173"/>
        <v/>
      </c>
      <c r="AO125" s="634">
        <f t="shared" si="113"/>
        <v>0</v>
      </c>
      <c r="AP125" s="633">
        <f t="shared" si="114"/>
        <v>0</v>
      </c>
      <c r="AQ125" s="633">
        <f t="shared" si="115"/>
        <v>0</v>
      </c>
      <c r="AR125" s="633">
        <f t="shared" si="116"/>
        <v>0</v>
      </c>
      <c r="AS125" s="633">
        <f t="shared" si="150"/>
        <v>0</v>
      </c>
      <c r="AT125" s="635">
        <f t="shared" si="117"/>
        <v>0</v>
      </c>
      <c r="AU125" s="635">
        <f t="shared" si="118"/>
        <v>0</v>
      </c>
      <c r="AV125" s="633"/>
      <c r="AW125" s="633"/>
      <c r="AX125" s="635">
        <f t="shared" si="174"/>
        <v>0</v>
      </c>
      <c r="AY125" s="635">
        <f t="shared" si="119"/>
        <v>0</v>
      </c>
      <c r="AZ125" s="635">
        <f t="shared" si="120"/>
        <v>0</v>
      </c>
      <c r="BA125" s="635">
        <f t="shared" si="121"/>
        <v>0</v>
      </c>
      <c r="BB125" s="635">
        <f t="shared" si="122"/>
        <v>0</v>
      </c>
      <c r="BC125" s="633">
        <f t="shared" si="175"/>
        <v>0</v>
      </c>
      <c r="BD125" s="633">
        <f t="shared" si="123"/>
        <v>0</v>
      </c>
      <c r="BE125" s="634">
        <v>0</v>
      </c>
      <c r="BF125" s="633">
        <f t="shared" si="176"/>
        <v>0</v>
      </c>
      <c r="BG125" s="634">
        <f t="shared" si="124"/>
        <v>0</v>
      </c>
      <c r="BH125" s="633">
        <f t="shared" si="125"/>
        <v>0</v>
      </c>
      <c r="BI125" s="633">
        <f t="shared" si="126"/>
        <v>0</v>
      </c>
      <c r="BJ125" s="633">
        <f t="shared" si="127"/>
        <v>0</v>
      </c>
      <c r="BK125" s="633">
        <f t="shared" si="128"/>
        <v>0</v>
      </c>
      <c r="BL125" s="635">
        <f t="shared" si="177"/>
        <v>0</v>
      </c>
      <c r="BM125" s="635">
        <f t="shared" si="178"/>
        <v>0</v>
      </c>
      <c r="BN125" s="633"/>
      <c r="BO125" s="633"/>
      <c r="BP125" s="635">
        <f t="shared" si="179"/>
        <v>0</v>
      </c>
      <c r="BQ125" s="619">
        <f t="shared" si="129"/>
        <v>0</v>
      </c>
      <c r="BR125" s="619">
        <f t="shared" si="130"/>
        <v>1</v>
      </c>
      <c r="BS125" s="619">
        <f t="shared" si="131"/>
        <v>0</v>
      </c>
      <c r="BT125" s="619">
        <f t="shared" si="132"/>
        <v>0</v>
      </c>
      <c r="BU125" s="619">
        <f t="shared" si="133"/>
        <v>0</v>
      </c>
      <c r="BV125" s="619">
        <f t="shared" si="180"/>
        <v>1</v>
      </c>
      <c r="BW125" s="603">
        <f t="shared" si="182"/>
        <v>0</v>
      </c>
      <c r="BX125" s="636">
        <f t="shared" si="181"/>
        <v>1</v>
      </c>
      <c r="BY125" s="603">
        <f t="shared" si="134"/>
        <v>0</v>
      </c>
      <c r="BZ125" s="603">
        <f t="shared" si="135"/>
        <v>0</v>
      </c>
      <c r="CA125" s="589" t="str">
        <f t="shared" si="183"/>
        <v/>
      </c>
      <c r="CB125" s="1097"/>
      <c r="CC125" s="589"/>
      <c r="CD125" s="589"/>
      <c r="CE125" s="589"/>
      <c r="CF125" s="589"/>
      <c r="CG125" s="589"/>
      <c r="CH125" s="589"/>
      <c r="CI125" s="589"/>
      <c r="CJ125" s="589"/>
      <c r="CK125" s="589"/>
      <c r="CL125" s="589"/>
      <c r="CM125" s="589"/>
      <c r="CN125" s="589"/>
      <c r="CO125" s="589"/>
      <c r="CP125" s="589"/>
      <c r="CQ125" s="589"/>
      <c r="CR125" s="589"/>
      <c r="CS125" s="589"/>
      <c r="CT125" s="589"/>
      <c r="CU125" s="589"/>
      <c r="CV125" s="589"/>
      <c r="CW125" s="589"/>
      <c r="CX125" s="589"/>
      <c r="CY125" s="589"/>
      <c r="DA125" s="589"/>
    </row>
    <row r="126" spans="1:105" s="620" customFormat="1">
      <c r="A126" s="620" t="str">
        <f t="shared" si="160"/>
        <v/>
      </c>
      <c r="B126" s="624">
        <v>2202</v>
      </c>
      <c r="C126" s="624">
        <v>100</v>
      </c>
      <c r="D126" s="644" t="str">
        <f>IF(ISNA(VLOOKUP(C126,Master!AQ$60:BC$285,3,FALSE)),"",VLOOKUP(C126,Master!AQ$60:BC$285,3,FALSE))</f>
        <v/>
      </c>
      <c r="E126" s="625" t="str">
        <f>IF(ISNA(VLOOKUP(C126,Master!AQ$60:BC$285,7,FALSE)),"",VLOOKUP(C126,Master!AQ$60:BC$285,7,FALSE))</f>
        <v/>
      </c>
      <c r="F126" s="626" t="str">
        <f>IF(ISNA(VLOOKUP(C126,Master!AQ$60:BC$285,8,FALSE)),"",VLOOKUP(C126,Master!AQ$60:BC$285,8,FALSE))</f>
        <v/>
      </c>
      <c r="G126" s="627" t="str">
        <f>IF(ISNA(VLOOKUP(C126,Master!AQ$60:BC$285,4,FALSE)),"",VLOOKUP(C126,Master!AQ$60:BC$285,4,FALSE))</f>
        <v/>
      </c>
      <c r="H126" s="628" t="str">
        <f>IF(ISNA(VLOOKUP(C126,Master!AQ$60:BC$285,5,FALSE)),"",VLOOKUP(C126,Master!AQ$60:BC$285,5,FALSE))</f>
        <v/>
      </c>
      <c r="I126" s="629" t="str">
        <f>IF(ISNA(VLOOKUP(C126,Master!AQ$60:BC$285,6,FALSE)),"",VLOOKUP(C126,Master!AQ$60:BC$285,6,FALSE))</f>
        <v/>
      </c>
      <c r="J126" s="624" t="str">
        <f t="shared" si="155"/>
        <v/>
      </c>
      <c r="K126" s="625" t="str">
        <f t="shared" ca="1" si="156"/>
        <v/>
      </c>
      <c r="L126" s="624" t="str">
        <f t="shared" si="157"/>
        <v/>
      </c>
      <c r="M126" s="624" t="str">
        <f t="shared" si="158"/>
        <v/>
      </c>
      <c r="N126" s="624" t="str">
        <f t="shared" si="159"/>
        <v/>
      </c>
      <c r="O126" s="630" t="str">
        <f>IF(ISNA(VLOOKUP(C126,Master!AQ$60:BC$285,12,FALSE)),"",VLOOKUP(C126,Master!AQ$60:BC$285,12,FALSE))</f>
        <v/>
      </c>
      <c r="P126" s="631"/>
      <c r="Q126" s="631"/>
      <c r="R126" s="631"/>
      <c r="S126" s="631">
        <f t="shared" si="152"/>
        <v>0</v>
      </c>
      <c r="T126" s="591">
        <f t="shared" si="151"/>
        <v>1</v>
      </c>
      <c r="U126" s="622" t="str">
        <f>IF(ISNA(VLOOKUP(C126,Master!AQ$60:BC$285,10,FALSE)),"",VLOOKUP(C126,Master!AQ$60:BC$285,10,FALSE))</f>
        <v/>
      </c>
      <c r="V126" s="632"/>
      <c r="W126" s="632"/>
      <c r="X126" s="633" t="str">
        <f>IF(ISNA(VLOOKUP(C126,Master!AQ$60:BC$285,11,FALSE)),"",VLOOKUP(C126,Master!AQ$60:BC$285,11,FALSE))</f>
        <v/>
      </c>
      <c r="Y126" s="633" t="str">
        <f>IF(ISNA(VLOOKUP(C126,Master!AQ$60:BC$285,9,FALSE)),"",VLOOKUP(C126,Master!AQ$60:BC$285,9,FALSE))</f>
        <v/>
      </c>
      <c r="Z126" s="634">
        <f t="shared" si="161"/>
        <v>0</v>
      </c>
      <c r="AA126" s="634">
        <f t="shared" si="162"/>
        <v>0</v>
      </c>
      <c r="AB126" s="634">
        <f t="shared" si="163"/>
        <v>0</v>
      </c>
      <c r="AC126" s="634">
        <f t="shared" si="164"/>
        <v>0</v>
      </c>
      <c r="AD126" s="634">
        <f t="shared" si="165"/>
        <v>0</v>
      </c>
      <c r="AE126" s="634">
        <f t="shared" si="166"/>
        <v>0</v>
      </c>
      <c r="AF126" s="635" t="str">
        <f t="shared" si="167"/>
        <v/>
      </c>
      <c r="AG126" s="635" t="str">
        <f t="shared" si="168"/>
        <v/>
      </c>
      <c r="AH126" s="635" t="str">
        <f t="shared" si="169"/>
        <v/>
      </c>
      <c r="AI126" s="635" t="str">
        <f t="shared" si="170"/>
        <v/>
      </c>
      <c r="AJ126" s="635" t="str">
        <f t="shared" si="171"/>
        <v/>
      </c>
      <c r="AK126" s="633" t="str">
        <f t="shared" si="172"/>
        <v/>
      </c>
      <c r="AL126" s="633">
        <v>0</v>
      </c>
      <c r="AM126" s="634">
        <v>0</v>
      </c>
      <c r="AN126" s="633" t="str">
        <f t="shared" si="173"/>
        <v/>
      </c>
      <c r="AO126" s="634">
        <f t="shared" si="113"/>
        <v>0</v>
      </c>
      <c r="AP126" s="633">
        <f t="shared" si="114"/>
        <v>0</v>
      </c>
      <c r="AQ126" s="633">
        <f t="shared" si="115"/>
        <v>0</v>
      </c>
      <c r="AR126" s="633">
        <f t="shared" si="116"/>
        <v>0</v>
      </c>
      <c r="AS126" s="633">
        <f t="shared" si="150"/>
        <v>0</v>
      </c>
      <c r="AT126" s="635">
        <f t="shared" si="117"/>
        <v>0</v>
      </c>
      <c r="AU126" s="635">
        <f t="shared" si="118"/>
        <v>0</v>
      </c>
      <c r="AV126" s="633"/>
      <c r="AW126" s="633"/>
      <c r="AX126" s="635">
        <f t="shared" si="174"/>
        <v>0</v>
      </c>
      <c r="AY126" s="635">
        <f t="shared" si="119"/>
        <v>0</v>
      </c>
      <c r="AZ126" s="635">
        <f t="shared" si="120"/>
        <v>0</v>
      </c>
      <c r="BA126" s="635">
        <f t="shared" si="121"/>
        <v>0</v>
      </c>
      <c r="BB126" s="635">
        <f t="shared" si="122"/>
        <v>0</v>
      </c>
      <c r="BC126" s="633">
        <f t="shared" si="175"/>
        <v>0</v>
      </c>
      <c r="BD126" s="633">
        <f t="shared" si="123"/>
        <v>0</v>
      </c>
      <c r="BE126" s="634">
        <v>0</v>
      </c>
      <c r="BF126" s="633">
        <f t="shared" si="176"/>
        <v>0</v>
      </c>
      <c r="BG126" s="634">
        <f t="shared" si="124"/>
        <v>0</v>
      </c>
      <c r="BH126" s="633">
        <f t="shared" si="125"/>
        <v>0</v>
      </c>
      <c r="BI126" s="633">
        <f t="shared" si="126"/>
        <v>0</v>
      </c>
      <c r="BJ126" s="633">
        <f t="shared" si="127"/>
        <v>0</v>
      </c>
      <c r="BK126" s="633">
        <f t="shared" si="128"/>
        <v>0</v>
      </c>
      <c r="BL126" s="635">
        <f t="shared" si="177"/>
        <v>0</v>
      </c>
      <c r="BM126" s="635">
        <f t="shared" si="178"/>
        <v>0</v>
      </c>
      <c r="BN126" s="633"/>
      <c r="BO126" s="633"/>
      <c r="BP126" s="635">
        <f t="shared" si="179"/>
        <v>0</v>
      </c>
      <c r="BQ126" s="619">
        <f t="shared" si="129"/>
        <v>0</v>
      </c>
      <c r="BR126" s="619">
        <f t="shared" si="130"/>
        <v>1</v>
      </c>
      <c r="BS126" s="619">
        <f t="shared" si="131"/>
        <v>0</v>
      </c>
      <c r="BT126" s="619">
        <f t="shared" si="132"/>
        <v>0</v>
      </c>
      <c r="BU126" s="619">
        <f t="shared" si="133"/>
        <v>0</v>
      </c>
      <c r="BV126" s="619">
        <f t="shared" si="180"/>
        <v>1</v>
      </c>
      <c r="BW126" s="603">
        <f t="shared" si="182"/>
        <v>0</v>
      </c>
      <c r="BX126" s="636">
        <f t="shared" si="181"/>
        <v>1</v>
      </c>
      <c r="BY126" s="603">
        <f t="shared" si="134"/>
        <v>0</v>
      </c>
      <c r="BZ126" s="603">
        <f t="shared" si="135"/>
        <v>0</v>
      </c>
      <c r="CA126" s="589" t="str">
        <f t="shared" si="183"/>
        <v/>
      </c>
      <c r="CB126" s="1097"/>
      <c r="CC126" s="589"/>
      <c r="CD126" s="589"/>
      <c r="CE126" s="589"/>
      <c r="CF126" s="589"/>
      <c r="CG126" s="589"/>
      <c r="CH126" s="589"/>
      <c r="CI126" s="589"/>
      <c r="CJ126" s="589"/>
      <c r="CK126" s="589"/>
      <c r="CL126" s="589"/>
      <c r="CM126" s="589"/>
      <c r="CN126" s="589"/>
      <c r="CO126" s="589"/>
      <c r="CP126" s="589"/>
      <c r="CQ126" s="589"/>
      <c r="CR126" s="589"/>
      <c r="CS126" s="589"/>
      <c r="CT126" s="589"/>
      <c r="CU126" s="589"/>
      <c r="CV126" s="589"/>
      <c r="CW126" s="589"/>
      <c r="CX126" s="589"/>
      <c r="CY126" s="589"/>
      <c r="DA126" s="589"/>
    </row>
    <row r="127" spans="1:105" s="620" customFormat="1">
      <c r="A127" s="620" t="str">
        <f t="shared" si="160"/>
        <v/>
      </c>
      <c r="B127" s="624">
        <v>2202</v>
      </c>
      <c r="C127" s="624">
        <v>101</v>
      </c>
      <c r="D127" s="644" t="str">
        <f>IF(ISNA(VLOOKUP(C127,Master!AQ$60:BC$285,3,FALSE)),"",VLOOKUP(C127,Master!AQ$60:BC$285,3,FALSE))</f>
        <v/>
      </c>
      <c r="E127" s="625" t="str">
        <f>IF(ISNA(VLOOKUP(C127,Master!AQ$60:BC$285,7,FALSE)),"",VLOOKUP(C127,Master!AQ$60:BC$285,7,FALSE))</f>
        <v/>
      </c>
      <c r="F127" s="626" t="str">
        <f>IF(ISNA(VLOOKUP(C127,Master!AQ$60:BC$285,8,FALSE)),"",VLOOKUP(C127,Master!AQ$60:BC$285,8,FALSE))</f>
        <v/>
      </c>
      <c r="G127" s="627" t="str">
        <f>IF(ISNA(VLOOKUP(C127,Master!AQ$60:BC$285,4,FALSE)),"",VLOOKUP(C127,Master!AQ$60:BC$285,4,FALSE))</f>
        <v/>
      </c>
      <c r="H127" s="628" t="str">
        <f>IF(ISNA(VLOOKUP(C127,Master!AQ$60:BC$285,5,FALSE)),"",VLOOKUP(C127,Master!AQ$60:BC$285,5,FALSE))</f>
        <v/>
      </c>
      <c r="I127" s="629" t="str">
        <f>IF(ISNA(VLOOKUP(C127,Master!AQ$60:BC$285,6,FALSE)),"",VLOOKUP(C127,Master!AQ$60:BC$285,6,FALSE))</f>
        <v/>
      </c>
      <c r="J127" s="624" t="str">
        <f t="shared" si="155"/>
        <v/>
      </c>
      <c r="K127" s="625" t="str">
        <f t="shared" ca="1" si="156"/>
        <v/>
      </c>
      <c r="L127" s="624" t="str">
        <f t="shared" si="157"/>
        <v/>
      </c>
      <c r="M127" s="624" t="str">
        <f t="shared" si="158"/>
        <v/>
      </c>
      <c r="N127" s="624" t="str">
        <f t="shared" si="159"/>
        <v/>
      </c>
      <c r="O127" s="630" t="str">
        <f>IF(ISNA(VLOOKUP(C127,Master!AQ$60:BC$285,12,FALSE)),"",VLOOKUP(C127,Master!AQ$60:BC$285,12,FALSE))</f>
        <v/>
      </c>
      <c r="P127" s="631"/>
      <c r="Q127" s="631"/>
      <c r="R127" s="631"/>
      <c r="S127" s="631">
        <f t="shared" si="152"/>
        <v>0</v>
      </c>
      <c r="T127" s="591">
        <f t="shared" si="151"/>
        <v>1</v>
      </c>
      <c r="U127" s="622" t="str">
        <f>IF(ISNA(VLOOKUP(C127,Master!AQ$60:BC$285,10,FALSE)),"",VLOOKUP(C127,Master!AQ$60:BC$285,10,FALSE))</f>
        <v/>
      </c>
      <c r="V127" s="632"/>
      <c r="W127" s="632"/>
      <c r="X127" s="633" t="str">
        <f>IF(ISNA(VLOOKUP(C127,Master!AQ$60:BC$285,11,FALSE)),"",VLOOKUP(C127,Master!AQ$60:BC$285,11,FALSE))</f>
        <v/>
      </c>
      <c r="Y127" s="633" t="str">
        <f>IF(ISNA(VLOOKUP(C127,Master!AQ$60:BC$285,9,FALSE)),"",VLOOKUP(C127,Master!AQ$60:BC$285,9,FALSE))</f>
        <v/>
      </c>
      <c r="Z127" s="634">
        <f t="shared" si="161"/>
        <v>0</v>
      </c>
      <c r="AA127" s="634">
        <f t="shared" si="162"/>
        <v>0</v>
      </c>
      <c r="AB127" s="634">
        <f t="shared" si="163"/>
        <v>0</v>
      </c>
      <c r="AC127" s="634">
        <f t="shared" si="164"/>
        <v>0</v>
      </c>
      <c r="AD127" s="634">
        <f t="shared" si="165"/>
        <v>0</v>
      </c>
      <c r="AE127" s="634">
        <f t="shared" si="166"/>
        <v>0</v>
      </c>
      <c r="AF127" s="635" t="str">
        <f t="shared" si="167"/>
        <v/>
      </c>
      <c r="AG127" s="635" t="str">
        <f t="shared" si="168"/>
        <v/>
      </c>
      <c r="AH127" s="635" t="str">
        <f t="shared" si="169"/>
        <v/>
      </c>
      <c r="AI127" s="635" t="str">
        <f t="shared" si="170"/>
        <v/>
      </c>
      <c r="AJ127" s="635" t="str">
        <f t="shared" si="171"/>
        <v/>
      </c>
      <c r="AK127" s="633" t="str">
        <f t="shared" si="172"/>
        <v/>
      </c>
      <c r="AL127" s="633">
        <v>0</v>
      </c>
      <c r="AM127" s="634">
        <v>0</v>
      </c>
      <c r="AN127" s="633" t="str">
        <f t="shared" si="173"/>
        <v/>
      </c>
      <c r="AO127" s="634">
        <f t="shared" si="113"/>
        <v>0</v>
      </c>
      <c r="AP127" s="633">
        <f t="shared" si="114"/>
        <v>0</v>
      </c>
      <c r="AQ127" s="633">
        <f t="shared" si="115"/>
        <v>0</v>
      </c>
      <c r="AR127" s="633">
        <f t="shared" si="116"/>
        <v>0</v>
      </c>
      <c r="AS127" s="633">
        <f t="shared" si="150"/>
        <v>0</v>
      </c>
      <c r="AT127" s="635">
        <f t="shared" si="117"/>
        <v>0</v>
      </c>
      <c r="AU127" s="635">
        <f t="shared" si="118"/>
        <v>0</v>
      </c>
      <c r="AV127" s="633"/>
      <c r="AW127" s="633"/>
      <c r="AX127" s="635">
        <f t="shared" si="174"/>
        <v>0</v>
      </c>
      <c r="AY127" s="635">
        <f t="shared" si="119"/>
        <v>0</v>
      </c>
      <c r="AZ127" s="635">
        <f t="shared" si="120"/>
        <v>0</v>
      </c>
      <c r="BA127" s="635">
        <f t="shared" si="121"/>
        <v>0</v>
      </c>
      <c r="BB127" s="635">
        <f t="shared" si="122"/>
        <v>0</v>
      </c>
      <c r="BC127" s="633">
        <f t="shared" si="175"/>
        <v>0</v>
      </c>
      <c r="BD127" s="633">
        <f t="shared" si="123"/>
        <v>0</v>
      </c>
      <c r="BE127" s="634">
        <v>0</v>
      </c>
      <c r="BF127" s="633">
        <f t="shared" si="176"/>
        <v>0</v>
      </c>
      <c r="BG127" s="634">
        <f t="shared" si="124"/>
        <v>0</v>
      </c>
      <c r="BH127" s="633">
        <f t="shared" si="125"/>
        <v>0</v>
      </c>
      <c r="BI127" s="633">
        <f t="shared" si="126"/>
        <v>0</v>
      </c>
      <c r="BJ127" s="633">
        <f t="shared" si="127"/>
        <v>0</v>
      </c>
      <c r="BK127" s="633">
        <f t="shared" si="128"/>
        <v>0</v>
      </c>
      <c r="BL127" s="635">
        <f t="shared" si="177"/>
        <v>0</v>
      </c>
      <c r="BM127" s="635">
        <f t="shared" si="178"/>
        <v>0</v>
      </c>
      <c r="BN127" s="633"/>
      <c r="BO127" s="633"/>
      <c r="BP127" s="635">
        <f t="shared" si="179"/>
        <v>0</v>
      </c>
      <c r="BQ127" s="619">
        <f t="shared" si="129"/>
        <v>0</v>
      </c>
      <c r="BR127" s="619">
        <f t="shared" si="130"/>
        <v>1</v>
      </c>
      <c r="BS127" s="619">
        <f t="shared" si="131"/>
        <v>0</v>
      </c>
      <c r="BT127" s="619">
        <f t="shared" si="132"/>
        <v>0</v>
      </c>
      <c r="BU127" s="619">
        <f t="shared" si="133"/>
        <v>0</v>
      </c>
      <c r="BV127" s="619">
        <f t="shared" si="180"/>
        <v>1</v>
      </c>
      <c r="BW127" s="603">
        <f t="shared" si="182"/>
        <v>0</v>
      </c>
      <c r="BX127" s="636">
        <f t="shared" si="181"/>
        <v>1</v>
      </c>
      <c r="BY127" s="603">
        <f t="shared" si="134"/>
        <v>0</v>
      </c>
      <c r="BZ127" s="603">
        <f t="shared" si="135"/>
        <v>0</v>
      </c>
      <c r="CA127" s="589" t="str">
        <f t="shared" si="183"/>
        <v/>
      </c>
      <c r="CB127" s="1097"/>
      <c r="CC127" s="589"/>
      <c r="CD127" s="589"/>
      <c r="CE127" s="589"/>
      <c r="CF127" s="589"/>
      <c r="CG127" s="589"/>
      <c r="CH127" s="589"/>
      <c r="CI127" s="589"/>
      <c r="CJ127" s="589"/>
      <c r="CK127" s="589"/>
      <c r="CL127" s="589"/>
      <c r="CM127" s="589"/>
      <c r="CN127" s="589"/>
      <c r="CO127" s="589"/>
      <c r="CP127" s="589"/>
      <c r="CQ127" s="589"/>
      <c r="CR127" s="589"/>
      <c r="CS127" s="589"/>
      <c r="CT127" s="589"/>
      <c r="CU127" s="589"/>
      <c r="CV127" s="589"/>
      <c r="CW127" s="589"/>
      <c r="CX127" s="589"/>
      <c r="CY127" s="589"/>
      <c r="DA127" s="589"/>
    </row>
    <row r="128" spans="1:105" s="620" customFormat="1">
      <c r="A128" s="620" t="str">
        <f t="shared" si="160"/>
        <v/>
      </c>
      <c r="B128" s="624">
        <v>2202</v>
      </c>
      <c r="C128" s="624">
        <v>102</v>
      </c>
      <c r="D128" s="644" t="str">
        <f>IF(ISNA(VLOOKUP(C128,Master!AQ$60:BC$285,3,FALSE)),"",VLOOKUP(C128,Master!AQ$60:BC$285,3,FALSE))</f>
        <v/>
      </c>
      <c r="E128" s="625" t="str">
        <f>IF(ISNA(VLOOKUP(C128,Master!AQ$60:BC$285,7,FALSE)),"",VLOOKUP(C128,Master!AQ$60:BC$285,7,FALSE))</f>
        <v/>
      </c>
      <c r="F128" s="626" t="str">
        <f>IF(ISNA(VLOOKUP(C128,Master!AQ$60:BC$285,8,FALSE)),"",VLOOKUP(C128,Master!AQ$60:BC$285,8,FALSE))</f>
        <v/>
      </c>
      <c r="G128" s="627" t="str">
        <f>IF(ISNA(VLOOKUP(C128,Master!AQ$60:BC$285,4,FALSE)),"",VLOOKUP(C128,Master!AQ$60:BC$285,4,FALSE))</f>
        <v/>
      </c>
      <c r="H128" s="628" t="str">
        <f>IF(ISNA(VLOOKUP(C128,Master!AQ$60:BC$285,5,FALSE)),"",VLOOKUP(C128,Master!AQ$60:BC$285,5,FALSE))</f>
        <v/>
      </c>
      <c r="I128" s="629" t="str">
        <f>IF(ISNA(VLOOKUP(C128,Master!AQ$60:BC$285,6,FALSE)),"",VLOOKUP(C128,Master!AQ$60:BC$285,6,FALSE))</f>
        <v/>
      </c>
      <c r="J128" s="624" t="str">
        <f t="shared" si="155"/>
        <v/>
      </c>
      <c r="K128" s="625" t="str">
        <f t="shared" ca="1" si="156"/>
        <v/>
      </c>
      <c r="L128" s="624" t="str">
        <f t="shared" si="157"/>
        <v/>
      </c>
      <c r="M128" s="624" t="str">
        <f t="shared" si="158"/>
        <v/>
      </c>
      <c r="N128" s="624" t="str">
        <f t="shared" si="159"/>
        <v/>
      </c>
      <c r="O128" s="630" t="str">
        <f>IF(ISNA(VLOOKUP(C128,Master!AQ$60:BC$285,12,FALSE)),"",VLOOKUP(C128,Master!AQ$60:BC$285,12,FALSE))</f>
        <v/>
      </c>
      <c r="P128" s="631"/>
      <c r="Q128" s="631"/>
      <c r="R128" s="631"/>
      <c r="S128" s="631">
        <f t="shared" si="152"/>
        <v>0</v>
      </c>
      <c r="T128" s="591">
        <f t="shared" si="151"/>
        <v>1</v>
      </c>
      <c r="U128" s="622" t="str">
        <f>IF(ISNA(VLOOKUP(C128,Master!AQ$60:BC$285,10,FALSE)),"",VLOOKUP(C128,Master!AQ$60:BC$285,10,FALSE))</f>
        <v/>
      </c>
      <c r="V128" s="632"/>
      <c r="W128" s="632"/>
      <c r="X128" s="633" t="str">
        <f>IF(ISNA(VLOOKUP(C128,Master!AQ$60:BC$285,11,FALSE)),"",VLOOKUP(C128,Master!AQ$60:BC$285,11,FALSE))</f>
        <v/>
      </c>
      <c r="Y128" s="633" t="str">
        <f>IF(ISNA(VLOOKUP(C128,Master!AQ$60:BC$285,9,FALSE)),"",VLOOKUP(C128,Master!AQ$60:BC$285,9,FALSE))</f>
        <v/>
      </c>
      <c r="Z128" s="634">
        <f t="shared" si="161"/>
        <v>0</v>
      </c>
      <c r="AA128" s="634">
        <f t="shared" si="162"/>
        <v>0</v>
      </c>
      <c r="AB128" s="634">
        <f t="shared" si="163"/>
        <v>0</v>
      </c>
      <c r="AC128" s="634">
        <f t="shared" si="164"/>
        <v>0</v>
      </c>
      <c r="AD128" s="634">
        <f t="shared" si="165"/>
        <v>0</v>
      </c>
      <c r="AE128" s="634">
        <f t="shared" si="166"/>
        <v>0</v>
      </c>
      <c r="AF128" s="635" t="str">
        <f t="shared" si="167"/>
        <v/>
      </c>
      <c r="AG128" s="635" t="str">
        <f t="shared" si="168"/>
        <v/>
      </c>
      <c r="AH128" s="635" t="str">
        <f t="shared" si="169"/>
        <v/>
      </c>
      <c r="AI128" s="635" t="str">
        <f t="shared" si="170"/>
        <v/>
      </c>
      <c r="AJ128" s="635" t="str">
        <f t="shared" si="171"/>
        <v/>
      </c>
      <c r="AK128" s="633" t="str">
        <f t="shared" si="172"/>
        <v/>
      </c>
      <c r="AL128" s="633">
        <v>0</v>
      </c>
      <c r="AM128" s="634">
        <v>0</v>
      </c>
      <c r="AN128" s="633" t="str">
        <f t="shared" si="173"/>
        <v/>
      </c>
      <c r="AO128" s="634">
        <f t="shared" si="113"/>
        <v>0</v>
      </c>
      <c r="AP128" s="633">
        <f t="shared" si="114"/>
        <v>0</v>
      </c>
      <c r="AQ128" s="633">
        <f t="shared" si="115"/>
        <v>0</v>
      </c>
      <c r="AR128" s="633">
        <f t="shared" si="116"/>
        <v>0</v>
      </c>
      <c r="AS128" s="633">
        <f t="shared" si="150"/>
        <v>0</v>
      </c>
      <c r="AT128" s="635">
        <f t="shared" si="117"/>
        <v>0</v>
      </c>
      <c r="AU128" s="635">
        <f t="shared" si="118"/>
        <v>0</v>
      </c>
      <c r="AV128" s="633"/>
      <c r="AW128" s="633"/>
      <c r="AX128" s="635">
        <f t="shared" si="174"/>
        <v>0</v>
      </c>
      <c r="AY128" s="635">
        <f t="shared" si="119"/>
        <v>0</v>
      </c>
      <c r="AZ128" s="635">
        <f t="shared" si="120"/>
        <v>0</v>
      </c>
      <c r="BA128" s="635">
        <f t="shared" si="121"/>
        <v>0</v>
      </c>
      <c r="BB128" s="635">
        <f t="shared" si="122"/>
        <v>0</v>
      </c>
      <c r="BC128" s="633">
        <f t="shared" si="175"/>
        <v>0</v>
      </c>
      <c r="BD128" s="633">
        <f t="shared" si="123"/>
        <v>0</v>
      </c>
      <c r="BE128" s="634">
        <v>0</v>
      </c>
      <c r="BF128" s="633">
        <f t="shared" si="176"/>
        <v>0</v>
      </c>
      <c r="BG128" s="634">
        <f t="shared" si="124"/>
        <v>0</v>
      </c>
      <c r="BH128" s="633">
        <f t="shared" si="125"/>
        <v>0</v>
      </c>
      <c r="BI128" s="633">
        <f t="shared" si="126"/>
        <v>0</v>
      </c>
      <c r="BJ128" s="633">
        <f t="shared" si="127"/>
        <v>0</v>
      </c>
      <c r="BK128" s="633">
        <f t="shared" si="128"/>
        <v>0</v>
      </c>
      <c r="BL128" s="635">
        <f t="shared" si="177"/>
        <v>0</v>
      </c>
      <c r="BM128" s="635">
        <f t="shared" si="178"/>
        <v>0</v>
      </c>
      <c r="BN128" s="633"/>
      <c r="BO128" s="633"/>
      <c r="BP128" s="635">
        <f t="shared" si="179"/>
        <v>0</v>
      </c>
      <c r="BQ128" s="619">
        <f t="shared" si="129"/>
        <v>0</v>
      </c>
      <c r="BR128" s="619">
        <f t="shared" si="130"/>
        <v>1</v>
      </c>
      <c r="BS128" s="619">
        <f t="shared" si="131"/>
        <v>0</v>
      </c>
      <c r="BT128" s="619">
        <f t="shared" si="132"/>
        <v>0</v>
      </c>
      <c r="BU128" s="619">
        <f t="shared" si="133"/>
        <v>0</v>
      </c>
      <c r="BV128" s="619">
        <f t="shared" si="180"/>
        <v>1</v>
      </c>
      <c r="BW128" s="603">
        <f t="shared" si="182"/>
        <v>0</v>
      </c>
      <c r="BX128" s="636">
        <f t="shared" si="181"/>
        <v>1</v>
      </c>
      <c r="BY128" s="603">
        <f t="shared" si="134"/>
        <v>0</v>
      </c>
      <c r="BZ128" s="603">
        <f t="shared" si="135"/>
        <v>0</v>
      </c>
      <c r="CA128" s="589" t="str">
        <f t="shared" si="183"/>
        <v/>
      </c>
      <c r="CB128" s="1097"/>
      <c r="CC128" s="589"/>
      <c r="CD128" s="589"/>
      <c r="CE128" s="589"/>
      <c r="CF128" s="589"/>
      <c r="CG128" s="589"/>
      <c r="CH128" s="589"/>
      <c r="CI128" s="589"/>
      <c r="CJ128" s="589"/>
      <c r="CK128" s="589"/>
      <c r="CL128" s="589"/>
      <c r="CM128" s="589"/>
      <c r="CN128" s="589"/>
      <c r="CO128" s="589"/>
      <c r="CP128" s="589"/>
      <c r="CQ128" s="589"/>
      <c r="CR128" s="589"/>
      <c r="CS128" s="589"/>
      <c r="CT128" s="589"/>
      <c r="CU128" s="589"/>
      <c r="CV128" s="589"/>
      <c r="CW128" s="589"/>
      <c r="CX128" s="589"/>
      <c r="CY128" s="589"/>
      <c r="DA128" s="589"/>
    </row>
    <row r="129" spans="1:105" s="620" customFormat="1">
      <c r="A129" s="620" t="str">
        <f t="shared" si="160"/>
        <v/>
      </c>
      <c r="B129" s="624">
        <v>2202</v>
      </c>
      <c r="C129" s="624">
        <v>103</v>
      </c>
      <c r="D129" s="644" t="str">
        <f>IF(ISNA(VLOOKUP(C129,Master!AQ$60:BC$285,3,FALSE)),"",VLOOKUP(C129,Master!AQ$60:BC$285,3,FALSE))</f>
        <v/>
      </c>
      <c r="E129" s="625" t="str">
        <f>IF(ISNA(VLOOKUP(C129,Master!AQ$60:BC$285,7,FALSE)),"",VLOOKUP(C129,Master!AQ$60:BC$285,7,FALSE))</f>
        <v/>
      </c>
      <c r="F129" s="626" t="str">
        <f>IF(ISNA(VLOOKUP(C129,Master!AQ$60:BC$285,8,FALSE)),"",VLOOKUP(C129,Master!AQ$60:BC$285,8,FALSE))</f>
        <v/>
      </c>
      <c r="G129" s="627" t="str">
        <f>IF(ISNA(VLOOKUP(C129,Master!AQ$60:BC$285,4,FALSE)),"",VLOOKUP(C129,Master!AQ$60:BC$285,4,FALSE))</f>
        <v/>
      </c>
      <c r="H129" s="628" t="str">
        <f>IF(ISNA(VLOOKUP(C129,Master!AQ$60:BC$285,5,FALSE)),"",VLOOKUP(C129,Master!AQ$60:BC$285,5,FALSE))</f>
        <v/>
      </c>
      <c r="I129" s="629" t="str">
        <f>IF(ISNA(VLOOKUP(C129,Master!AQ$60:BC$285,6,FALSE)),"",VLOOKUP(C129,Master!AQ$60:BC$285,6,FALSE))</f>
        <v/>
      </c>
      <c r="J129" s="624" t="str">
        <f t="shared" si="155"/>
        <v/>
      </c>
      <c r="K129" s="625" t="str">
        <f t="shared" ca="1" si="156"/>
        <v/>
      </c>
      <c r="L129" s="624" t="str">
        <f t="shared" si="157"/>
        <v/>
      </c>
      <c r="M129" s="624" t="str">
        <f t="shared" si="158"/>
        <v/>
      </c>
      <c r="N129" s="624" t="str">
        <f t="shared" si="159"/>
        <v/>
      </c>
      <c r="O129" s="630" t="str">
        <f>IF(ISNA(VLOOKUP(C129,Master!AQ$60:BC$285,12,FALSE)),"",VLOOKUP(C129,Master!AQ$60:BC$285,12,FALSE))</f>
        <v/>
      </c>
      <c r="P129" s="631"/>
      <c r="Q129" s="631"/>
      <c r="R129" s="631"/>
      <c r="S129" s="631">
        <f t="shared" si="152"/>
        <v>0</v>
      </c>
      <c r="T129" s="591">
        <f t="shared" si="151"/>
        <v>1</v>
      </c>
      <c r="U129" s="622" t="str">
        <f>IF(ISNA(VLOOKUP(C129,Master!AQ$60:BC$107,10,FALSE)),"",VLOOKUP(C129,Master!AQ$60:BC$107,10,FALSE))</f>
        <v/>
      </c>
      <c r="V129" s="632"/>
      <c r="W129" s="632"/>
      <c r="X129" s="633" t="str">
        <f>IF(ISNA(VLOOKUP(C129,Master!AQ$60:BC$107,11,FALSE)),"",VLOOKUP(C129,Master!AQ$60:BC$107,11,FALSE))</f>
        <v/>
      </c>
      <c r="Y129" s="633" t="str">
        <f>IF(ISNA(VLOOKUP(C129,Master!AQ$60:BC$107,9,FALSE)),"",VLOOKUP(C129,Master!AQ$60:BC$107,9,FALSE))</f>
        <v/>
      </c>
      <c r="Z129" s="634">
        <f t="shared" ref="Z129:Z134" si="184">IF(Y129="MALE",1,0)*(IF(G129="JAMADAR",1,0))*(IF(I129&lt;=0,0,1))</f>
        <v>0</v>
      </c>
      <c r="AA129" s="634">
        <f t="shared" ref="AA129:AA134" si="185">IF(Y129="FEMALE",1,0)*(IF(G129="JAMADAR",1,0))*(IF(I129&lt;=0,0,1))</f>
        <v>0</v>
      </c>
      <c r="AB129" s="634">
        <f t="shared" ref="AB129:AB134" si="186">IF(Y129="MALE",1,0)*(IF(G129="LAB BOY",1,0))*(IF(I129&lt;=0,0,1))</f>
        <v>0</v>
      </c>
      <c r="AC129" s="634">
        <f t="shared" ref="AC129:AC134" si="187">IF(Y129="FEMALE",1,0)*(IF(G129="LAB BOY",1,0))*(IF(I129&lt;=0,0,1))</f>
        <v>0</v>
      </c>
      <c r="AD129" s="634">
        <f t="shared" ref="AD129:AD134" si="188">IF(Y129="MALE",1,0)*(IF(G129="PEON",1,0))*(IF(I129&lt;=0,0,1))</f>
        <v>0</v>
      </c>
      <c r="AE129" s="634">
        <f t="shared" ref="AE129:AE134" si="189">IF(Y129="FEMALE",1,0)*(IF(G129="PEON",1,0))*(IF(I129&lt;=0,0,1))</f>
        <v>0</v>
      </c>
      <c r="AF129" s="635" t="str">
        <f t="shared" ref="AF129:AF157" si="190">IF(AND(I129=""),"",I129-ROUNDUP(ROUND((I129*3%)-(I129*3%)*2.9%,-2),0))</f>
        <v/>
      </c>
      <c r="AG129" s="635" t="str">
        <f t="shared" si="168"/>
        <v/>
      </c>
      <c r="AH129" s="635" t="str">
        <f t="shared" si="169"/>
        <v/>
      </c>
      <c r="AI129" s="635" t="str">
        <f t="shared" si="170"/>
        <v/>
      </c>
      <c r="AJ129" s="635" t="str">
        <f t="shared" si="171"/>
        <v/>
      </c>
      <c r="AK129" s="633" t="str">
        <f t="shared" si="172"/>
        <v/>
      </c>
      <c r="AL129" s="633">
        <v>0</v>
      </c>
      <c r="AM129" s="634">
        <v>0</v>
      </c>
      <c r="AN129" s="633" t="str">
        <f t="shared" si="173"/>
        <v/>
      </c>
      <c r="AO129" s="634">
        <f t="shared" si="113"/>
        <v>0</v>
      </c>
      <c r="AP129" s="633">
        <f t="shared" si="114"/>
        <v>0</v>
      </c>
      <c r="AQ129" s="633">
        <f t="shared" si="115"/>
        <v>0</v>
      </c>
      <c r="AR129" s="633">
        <f t="shared" si="116"/>
        <v>0</v>
      </c>
      <c r="AS129" s="633">
        <f t="shared" si="150"/>
        <v>0</v>
      </c>
      <c r="AT129" s="635">
        <f t="shared" si="117"/>
        <v>0</v>
      </c>
      <c r="AU129" s="635">
        <f t="shared" si="118"/>
        <v>0</v>
      </c>
      <c r="AV129" s="633"/>
      <c r="AW129" s="633"/>
      <c r="AX129" s="635">
        <f t="shared" si="174"/>
        <v>0</v>
      </c>
      <c r="AY129" s="635">
        <f t="shared" si="119"/>
        <v>0</v>
      </c>
      <c r="AZ129" s="635">
        <f t="shared" si="120"/>
        <v>0</v>
      </c>
      <c r="BA129" s="635">
        <f t="shared" si="121"/>
        <v>0</v>
      </c>
      <c r="BB129" s="635">
        <f t="shared" si="122"/>
        <v>0</v>
      </c>
      <c r="BC129" s="633">
        <f t="shared" si="175"/>
        <v>0</v>
      </c>
      <c r="BD129" s="633">
        <f t="shared" si="123"/>
        <v>0</v>
      </c>
      <c r="BE129" s="634">
        <v>0</v>
      </c>
      <c r="BF129" s="633">
        <f t="shared" si="176"/>
        <v>0</v>
      </c>
      <c r="BG129" s="634">
        <f t="shared" si="124"/>
        <v>0</v>
      </c>
      <c r="BH129" s="633">
        <f t="shared" si="125"/>
        <v>0</v>
      </c>
      <c r="BI129" s="633">
        <f t="shared" si="126"/>
        <v>0</v>
      </c>
      <c r="BJ129" s="633">
        <f t="shared" si="127"/>
        <v>0</v>
      </c>
      <c r="BK129" s="633">
        <f t="shared" si="128"/>
        <v>0</v>
      </c>
      <c r="BL129" s="635">
        <f t="shared" si="177"/>
        <v>0</v>
      </c>
      <c r="BM129" s="635">
        <f t="shared" si="178"/>
        <v>0</v>
      </c>
      <c r="BN129" s="633"/>
      <c r="BO129" s="633"/>
      <c r="BP129" s="635">
        <f t="shared" si="179"/>
        <v>0</v>
      </c>
      <c r="BQ129" s="619">
        <f t="shared" si="129"/>
        <v>0</v>
      </c>
      <c r="BR129" s="619">
        <f t="shared" si="130"/>
        <v>1</v>
      </c>
      <c r="BS129" s="619">
        <f t="shared" si="131"/>
        <v>0</v>
      </c>
      <c r="BT129" s="619">
        <f t="shared" si="132"/>
        <v>0</v>
      </c>
      <c r="BU129" s="619">
        <f t="shared" si="133"/>
        <v>0</v>
      </c>
      <c r="BV129" s="619">
        <f t="shared" si="180"/>
        <v>1</v>
      </c>
      <c r="BW129" s="603">
        <f t="shared" si="182"/>
        <v>0</v>
      </c>
      <c r="BX129" s="636">
        <f t="shared" si="181"/>
        <v>1</v>
      </c>
      <c r="BY129" s="603">
        <f t="shared" si="134"/>
        <v>0</v>
      </c>
      <c r="BZ129" s="603">
        <f t="shared" si="135"/>
        <v>0</v>
      </c>
      <c r="CA129" s="589" t="str">
        <f t="shared" si="183"/>
        <v/>
      </c>
      <c r="CB129" s="1097"/>
      <c r="CC129" s="589"/>
      <c r="CD129" s="589"/>
      <c r="CE129" s="589"/>
      <c r="CF129" s="589"/>
      <c r="CG129" s="589"/>
      <c r="CH129" s="589"/>
      <c r="CI129" s="589"/>
      <c r="CJ129" s="589"/>
      <c r="CK129" s="589"/>
      <c r="CL129" s="589"/>
      <c r="CM129" s="589"/>
      <c r="CN129" s="589"/>
      <c r="CO129" s="589"/>
      <c r="CP129" s="589"/>
      <c r="CQ129" s="589"/>
      <c r="CR129" s="589"/>
      <c r="CS129" s="589"/>
      <c r="CT129" s="589"/>
      <c r="CU129" s="589"/>
      <c r="CV129" s="589"/>
      <c r="CW129" s="589"/>
      <c r="CX129" s="589"/>
      <c r="CY129" s="589"/>
      <c r="DA129" s="589"/>
    </row>
    <row r="130" spans="1:105" s="620" customFormat="1">
      <c r="A130" s="620" t="str">
        <f t="shared" si="160"/>
        <v/>
      </c>
      <c r="B130" s="624">
        <v>2202</v>
      </c>
      <c r="C130" s="624">
        <v>104</v>
      </c>
      <c r="D130" s="644" t="str">
        <f>IF(ISNA(VLOOKUP(C130,Master!AQ$60:BC$285,3,FALSE)),"",VLOOKUP(C130,Master!AQ$60:BC$285,3,FALSE))</f>
        <v/>
      </c>
      <c r="E130" s="625" t="str">
        <f>IF(ISNA(VLOOKUP(C130,Master!AQ$60:BC$285,7,FALSE)),"",VLOOKUP(C130,Master!AQ$60:BC$285,7,FALSE))</f>
        <v/>
      </c>
      <c r="F130" s="626" t="str">
        <f>IF(ISNA(VLOOKUP(C130,Master!AQ$60:BC$285,8,FALSE)),"",VLOOKUP(C130,Master!AQ$60:BC$285,8,FALSE))</f>
        <v/>
      </c>
      <c r="G130" s="627" t="str">
        <f>IF(ISNA(VLOOKUP(C130,Master!AQ$60:BC$285,4,FALSE)),"",VLOOKUP(C130,Master!AQ$60:BC$285,4,FALSE))</f>
        <v/>
      </c>
      <c r="H130" s="628" t="str">
        <f>IF(ISNA(VLOOKUP(C130,Master!AQ$60:BC$285,5,FALSE)),"",VLOOKUP(C130,Master!AQ$60:BC$285,5,FALSE))</f>
        <v/>
      </c>
      <c r="I130" s="629" t="str">
        <f>IF(ISNA(VLOOKUP(C130,Master!AQ$60:BC$285,6,FALSE)),"",VLOOKUP(C130,Master!AQ$60:BC$285,6,FALSE))</f>
        <v/>
      </c>
      <c r="J130" s="624" t="str">
        <f t="shared" si="155"/>
        <v/>
      </c>
      <c r="K130" s="625" t="str">
        <f t="shared" ca="1" si="156"/>
        <v/>
      </c>
      <c r="L130" s="624" t="str">
        <f t="shared" si="157"/>
        <v/>
      </c>
      <c r="M130" s="624" t="str">
        <f t="shared" si="158"/>
        <v/>
      </c>
      <c r="N130" s="624" t="str">
        <f t="shared" si="159"/>
        <v/>
      </c>
      <c r="O130" s="630" t="str">
        <f>IF(ISNA(VLOOKUP(C130,Master!AQ$60:BC$285,12,FALSE)),"",VLOOKUP(C130,Master!AQ$60:BC$285,12,FALSE))</f>
        <v/>
      </c>
      <c r="P130" s="631"/>
      <c r="Q130" s="631"/>
      <c r="R130" s="631"/>
      <c r="S130" s="631">
        <f t="shared" si="152"/>
        <v>0</v>
      </c>
      <c r="T130" s="591">
        <f t="shared" si="151"/>
        <v>1</v>
      </c>
      <c r="U130" s="622" t="str">
        <f>IF(ISNA(VLOOKUP(C130,Master!AQ$60:BC$107,10,FALSE)),"",VLOOKUP(C130,Master!AQ$60:BC$107,10,FALSE))</f>
        <v/>
      </c>
      <c r="V130" s="632"/>
      <c r="W130" s="632"/>
      <c r="X130" s="633" t="str">
        <f>IF(ISNA(VLOOKUP(C130,Master!AQ$60:BC$107,11,FALSE)),"",VLOOKUP(C130,Master!AQ$60:BC$107,11,FALSE))</f>
        <v/>
      </c>
      <c r="Y130" s="633" t="str">
        <f>IF(ISNA(VLOOKUP(C130,Master!AQ$60:BC$107,9,FALSE)),"",VLOOKUP(C130,Master!AQ$60:BC$107,9,FALSE))</f>
        <v/>
      </c>
      <c r="Z130" s="634">
        <f t="shared" si="184"/>
        <v>0</v>
      </c>
      <c r="AA130" s="634">
        <f t="shared" si="185"/>
        <v>0</v>
      </c>
      <c r="AB130" s="634">
        <f t="shared" si="186"/>
        <v>0</v>
      </c>
      <c r="AC130" s="634">
        <f t="shared" si="187"/>
        <v>0</v>
      </c>
      <c r="AD130" s="634">
        <f t="shared" si="188"/>
        <v>0</v>
      </c>
      <c r="AE130" s="634">
        <f t="shared" si="189"/>
        <v>0</v>
      </c>
      <c r="AF130" s="635" t="str">
        <f t="shared" si="190"/>
        <v/>
      </c>
      <c r="AG130" s="635" t="str">
        <f t="shared" si="168"/>
        <v/>
      </c>
      <c r="AH130" s="635" t="str">
        <f t="shared" si="169"/>
        <v/>
      </c>
      <c r="AI130" s="635" t="str">
        <f t="shared" si="170"/>
        <v/>
      </c>
      <c r="AJ130" s="635" t="str">
        <f t="shared" si="171"/>
        <v/>
      </c>
      <c r="AK130" s="633" t="str">
        <f t="shared" si="172"/>
        <v/>
      </c>
      <c r="AL130" s="633">
        <v>0</v>
      </c>
      <c r="AM130" s="634">
        <v>0</v>
      </c>
      <c r="AN130" s="633" t="str">
        <f t="shared" si="173"/>
        <v/>
      </c>
      <c r="AO130" s="634">
        <f t="shared" si="113"/>
        <v>0</v>
      </c>
      <c r="AP130" s="633">
        <f t="shared" si="114"/>
        <v>0</v>
      </c>
      <c r="AQ130" s="633">
        <f t="shared" si="115"/>
        <v>0</v>
      </c>
      <c r="AR130" s="633">
        <f t="shared" si="116"/>
        <v>0</v>
      </c>
      <c r="AS130" s="633">
        <f t="shared" si="150"/>
        <v>0</v>
      </c>
      <c r="AT130" s="635">
        <f t="shared" si="117"/>
        <v>0</v>
      </c>
      <c r="AU130" s="635">
        <f t="shared" si="118"/>
        <v>0</v>
      </c>
      <c r="AV130" s="633"/>
      <c r="AW130" s="633"/>
      <c r="AX130" s="635">
        <f t="shared" si="174"/>
        <v>0</v>
      </c>
      <c r="AY130" s="635">
        <f t="shared" si="119"/>
        <v>0</v>
      </c>
      <c r="AZ130" s="635">
        <f t="shared" si="120"/>
        <v>0</v>
      </c>
      <c r="BA130" s="635">
        <f t="shared" si="121"/>
        <v>0</v>
      </c>
      <c r="BB130" s="635">
        <f t="shared" si="122"/>
        <v>0</v>
      </c>
      <c r="BC130" s="633">
        <f t="shared" si="175"/>
        <v>0</v>
      </c>
      <c r="BD130" s="633">
        <f t="shared" si="123"/>
        <v>0</v>
      </c>
      <c r="BE130" s="634">
        <v>0</v>
      </c>
      <c r="BF130" s="633">
        <f t="shared" si="176"/>
        <v>0</v>
      </c>
      <c r="BG130" s="634">
        <f t="shared" si="124"/>
        <v>0</v>
      </c>
      <c r="BH130" s="633">
        <f t="shared" si="125"/>
        <v>0</v>
      </c>
      <c r="BI130" s="633">
        <f t="shared" si="126"/>
        <v>0</v>
      </c>
      <c r="BJ130" s="633">
        <f t="shared" si="127"/>
        <v>0</v>
      </c>
      <c r="BK130" s="633">
        <f t="shared" si="128"/>
        <v>0</v>
      </c>
      <c r="BL130" s="635">
        <f t="shared" si="177"/>
        <v>0</v>
      </c>
      <c r="BM130" s="635">
        <f t="shared" si="178"/>
        <v>0</v>
      </c>
      <c r="BN130" s="633"/>
      <c r="BO130" s="633"/>
      <c r="BP130" s="635">
        <f t="shared" si="179"/>
        <v>0</v>
      </c>
      <c r="BQ130" s="619">
        <f t="shared" si="129"/>
        <v>0</v>
      </c>
      <c r="BR130" s="619">
        <f t="shared" si="130"/>
        <v>1</v>
      </c>
      <c r="BS130" s="619">
        <f t="shared" si="131"/>
        <v>0</v>
      </c>
      <c r="BT130" s="619">
        <f t="shared" si="132"/>
        <v>0</v>
      </c>
      <c r="BU130" s="619">
        <f t="shared" si="133"/>
        <v>0</v>
      </c>
      <c r="BV130" s="619">
        <f t="shared" si="180"/>
        <v>1</v>
      </c>
      <c r="BW130" s="603">
        <f t="shared" si="182"/>
        <v>0</v>
      </c>
      <c r="BX130" s="636">
        <f t="shared" si="181"/>
        <v>1</v>
      </c>
      <c r="BY130" s="603">
        <f t="shared" si="134"/>
        <v>0</v>
      </c>
      <c r="BZ130" s="603">
        <f t="shared" si="135"/>
        <v>0</v>
      </c>
      <c r="CA130" s="589" t="str">
        <f t="shared" si="183"/>
        <v/>
      </c>
      <c r="CB130" s="1097"/>
      <c r="CC130" s="589"/>
      <c r="CD130" s="589"/>
      <c r="CE130" s="589"/>
      <c r="CF130" s="589"/>
      <c r="CG130" s="589"/>
      <c r="CH130" s="589"/>
      <c r="CI130" s="589"/>
      <c r="CJ130" s="589"/>
      <c r="CK130" s="589"/>
      <c r="CL130" s="589"/>
      <c r="CM130" s="589"/>
      <c r="CN130" s="589"/>
      <c r="CO130" s="589"/>
      <c r="CP130" s="589"/>
      <c r="CQ130" s="589"/>
      <c r="CR130" s="589"/>
      <c r="CS130" s="589"/>
      <c r="CT130" s="589"/>
      <c r="CU130" s="589"/>
      <c r="CV130" s="589"/>
      <c r="CW130" s="589"/>
      <c r="CX130" s="589"/>
      <c r="CY130" s="589"/>
      <c r="DA130" s="589"/>
    </row>
    <row r="131" spans="1:105" s="620" customFormat="1">
      <c r="A131" s="620" t="str">
        <f t="shared" si="160"/>
        <v/>
      </c>
      <c r="B131" s="624">
        <v>2202</v>
      </c>
      <c r="C131" s="624">
        <v>105</v>
      </c>
      <c r="D131" s="644" t="str">
        <f>IF(ISNA(VLOOKUP(C131,Master!AQ$60:BC$285,3,FALSE)),"",VLOOKUP(C131,Master!AQ$60:BC$285,3,FALSE))</f>
        <v/>
      </c>
      <c r="E131" s="625" t="str">
        <f>IF(ISNA(VLOOKUP(C131,Master!AQ$60:BC$285,7,FALSE)),"",VLOOKUP(C131,Master!AQ$60:BC$285,7,FALSE))</f>
        <v/>
      </c>
      <c r="F131" s="626" t="str">
        <f>IF(ISNA(VLOOKUP(C131,Master!AQ$60:BC$285,8,FALSE)),"",VLOOKUP(C131,Master!AQ$60:BC$285,8,FALSE))</f>
        <v/>
      </c>
      <c r="G131" s="627" t="str">
        <f>IF(ISNA(VLOOKUP(C131,Master!AQ$60:BC$285,4,FALSE)),"",VLOOKUP(C131,Master!AQ$60:BC$285,4,FALSE))</f>
        <v/>
      </c>
      <c r="H131" s="628" t="str">
        <f>IF(ISNA(VLOOKUP(C131,Master!AQ$60:BC$285,5,FALSE)),"",VLOOKUP(C131,Master!AQ$60:BC$285,5,FALSE))</f>
        <v/>
      </c>
      <c r="I131" s="629" t="str">
        <f>IF(ISNA(VLOOKUP(C131,Master!AQ$60:BC$285,6,FALSE)),"",VLOOKUP(C131,Master!AQ$60:BC$285,6,FALSE))</f>
        <v/>
      </c>
      <c r="J131" s="624" t="str">
        <f t="shared" si="155"/>
        <v/>
      </c>
      <c r="K131" s="625" t="str">
        <f t="shared" ca="1" si="156"/>
        <v/>
      </c>
      <c r="L131" s="624" t="str">
        <f t="shared" si="157"/>
        <v/>
      </c>
      <c r="M131" s="624" t="str">
        <f t="shared" si="158"/>
        <v/>
      </c>
      <c r="N131" s="624" t="str">
        <f t="shared" si="159"/>
        <v/>
      </c>
      <c r="O131" s="630" t="str">
        <f>IF(ISNA(VLOOKUP(C131,Master!AQ$60:BC$285,12,FALSE)),"",VLOOKUP(C131,Master!AQ$60:BC$285,12,FALSE))</f>
        <v/>
      </c>
      <c r="P131" s="631"/>
      <c r="Q131" s="631"/>
      <c r="R131" s="631"/>
      <c r="S131" s="631">
        <f t="shared" si="152"/>
        <v>0</v>
      </c>
      <c r="T131" s="591">
        <f t="shared" si="151"/>
        <v>1</v>
      </c>
      <c r="U131" s="622" t="str">
        <f>IF(ISNA(VLOOKUP(C131,Master!AQ$60:BC$107,10,FALSE)),"",VLOOKUP(C131,Master!AQ$60:BC$107,10,FALSE))</f>
        <v/>
      </c>
      <c r="V131" s="632"/>
      <c r="W131" s="632"/>
      <c r="X131" s="633" t="str">
        <f>IF(ISNA(VLOOKUP(C131,Master!AQ$60:BC$107,11,FALSE)),"",VLOOKUP(C131,Master!AQ$60:BC$107,11,FALSE))</f>
        <v/>
      </c>
      <c r="Y131" s="633" t="str">
        <f>IF(ISNA(VLOOKUP(C131,Master!AQ$60:BC$107,9,FALSE)),"",VLOOKUP(C131,Master!AQ$60:BC$107,9,FALSE))</f>
        <v/>
      </c>
      <c r="Z131" s="634">
        <f t="shared" si="184"/>
        <v>0</v>
      </c>
      <c r="AA131" s="634">
        <f t="shared" si="185"/>
        <v>0</v>
      </c>
      <c r="AB131" s="634">
        <f t="shared" si="186"/>
        <v>0</v>
      </c>
      <c r="AC131" s="634">
        <f t="shared" si="187"/>
        <v>0</v>
      </c>
      <c r="AD131" s="634">
        <f t="shared" si="188"/>
        <v>0</v>
      </c>
      <c r="AE131" s="634">
        <f t="shared" si="189"/>
        <v>0</v>
      </c>
      <c r="AF131" s="635" t="str">
        <f t="shared" si="190"/>
        <v/>
      </c>
      <c r="AG131" s="635" t="str">
        <f t="shared" si="168"/>
        <v/>
      </c>
      <c r="AH131" s="635" t="str">
        <f t="shared" si="169"/>
        <v/>
      </c>
      <c r="AI131" s="635" t="str">
        <f t="shared" si="170"/>
        <v/>
      </c>
      <c r="AJ131" s="635" t="str">
        <f t="shared" si="171"/>
        <v/>
      </c>
      <c r="AK131" s="633" t="str">
        <f t="shared" si="172"/>
        <v/>
      </c>
      <c r="AL131" s="633">
        <v>0</v>
      </c>
      <c r="AM131" s="634">
        <v>0</v>
      </c>
      <c r="AN131" s="633" t="str">
        <f t="shared" si="173"/>
        <v/>
      </c>
      <c r="AO131" s="634">
        <f t="shared" si="113"/>
        <v>0</v>
      </c>
      <c r="AP131" s="633">
        <f t="shared" si="114"/>
        <v>0</v>
      </c>
      <c r="AQ131" s="633">
        <f t="shared" si="115"/>
        <v>0</v>
      </c>
      <c r="AR131" s="633">
        <f t="shared" si="116"/>
        <v>0</v>
      </c>
      <c r="AS131" s="633">
        <f t="shared" si="150"/>
        <v>0</v>
      </c>
      <c r="AT131" s="635">
        <f t="shared" si="117"/>
        <v>0</v>
      </c>
      <c r="AU131" s="635">
        <f t="shared" si="118"/>
        <v>0</v>
      </c>
      <c r="AV131" s="633"/>
      <c r="AW131" s="633"/>
      <c r="AX131" s="635">
        <f t="shared" si="174"/>
        <v>0</v>
      </c>
      <c r="AY131" s="635">
        <f t="shared" si="119"/>
        <v>0</v>
      </c>
      <c r="AZ131" s="635">
        <f t="shared" si="120"/>
        <v>0</v>
      </c>
      <c r="BA131" s="635">
        <f t="shared" si="121"/>
        <v>0</v>
      </c>
      <c r="BB131" s="635">
        <f t="shared" si="122"/>
        <v>0</v>
      </c>
      <c r="BC131" s="633">
        <f t="shared" si="175"/>
        <v>0</v>
      </c>
      <c r="BD131" s="633">
        <f t="shared" si="123"/>
        <v>0</v>
      </c>
      <c r="BE131" s="634">
        <v>0</v>
      </c>
      <c r="BF131" s="633">
        <f t="shared" si="176"/>
        <v>0</v>
      </c>
      <c r="BG131" s="634">
        <f t="shared" si="124"/>
        <v>0</v>
      </c>
      <c r="BH131" s="633">
        <f t="shared" si="125"/>
        <v>0</v>
      </c>
      <c r="BI131" s="633">
        <f t="shared" si="126"/>
        <v>0</v>
      </c>
      <c r="BJ131" s="633">
        <f t="shared" si="127"/>
        <v>0</v>
      </c>
      <c r="BK131" s="633">
        <f t="shared" si="128"/>
        <v>0</v>
      </c>
      <c r="BL131" s="635">
        <f t="shared" si="177"/>
        <v>0</v>
      </c>
      <c r="BM131" s="635">
        <f t="shared" si="178"/>
        <v>0</v>
      </c>
      <c r="BN131" s="633"/>
      <c r="BO131" s="633"/>
      <c r="BP131" s="635">
        <f t="shared" si="179"/>
        <v>0</v>
      </c>
      <c r="BQ131" s="619">
        <f t="shared" si="129"/>
        <v>0</v>
      </c>
      <c r="BR131" s="619">
        <f t="shared" si="130"/>
        <v>1</v>
      </c>
      <c r="BS131" s="619">
        <f t="shared" si="131"/>
        <v>0</v>
      </c>
      <c r="BT131" s="619">
        <f t="shared" si="132"/>
        <v>0</v>
      </c>
      <c r="BU131" s="619">
        <f t="shared" si="133"/>
        <v>0</v>
      </c>
      <c r="BV131" s="619">
        <f t="shared" si="180"/>
        <v>1</v>
      </c>
      <c r="BW131" s="603">
        <f t="shared" si="182"/>
        <v>0</v>
      </c>
      <c r="BX131" s="636">
        <f t="shared" si="181"/>
        <v>1</v>
      </c>
      <c r="BY131" s="603">
        <f t="shared" si="134"/>
        <v>0</v>
      </c>
      <c r="BZ131" s="603">
        <f t="shared" si="135"/>
        <v>0</v>
      </c>
      <c r="CA131" s="589" t="str">
        <f t="shared" si="183"/>
        <v/>
      </c>
      <c r="CB131" s="1097"/>
      <c r="CC131" s="589"/>
      <c r="CD131" s="589"/>
      <c r="CE131" s="589"/>
      <c r="CF131" s="589"/>
      <c r="CG131" s="589"/>
      <c r="CH131" s="589"/>
      <c r="CI131" s="589"/>
      <c r="CJ131" s="589"/>
      <c r="CK131" s="589"/>
      <c r="CL131" s="589"/>
      <c r="CM131" s="589"/>
      <c r="CN131" s="589"/>
      <c r="CO131" s="589"/>
      <c r="CP131" s="589"/>
      <c r="CQ131" s="589"/>
      <c r="CR131" s="589"/>
      <c r="CS131" s="589"/>
      <c r="CT131" s="589"/>
      <c r="CU131" s="589"/>
      <c r="CV131" s="589"/>
      <c r="CW131" s="589"/>
      <c r="CX131" s="589"/>
      <c r="CY131" s="589"/>
      <c r="DA131" s="589"/>
    </row>
    <row r="132" spans="1:105" s="620" customFormat="1">
      <c r="A132" s="620" t="str">
        <f t="shared" si="160"/>
        <v/>
      </c>
      <c r="B132" s="624">
        <v>2202</v>
      </c>
      <c r="C132" s="624">
        <v>106</v>
      </c>
      <c r="D132" s="644" t="str">
        <f>IF(ISNA(VLOOKUP(C132,Master!AQ$60:BC$285,3,FALSE)),"",VLOOKUP(C132,Master!AQ$60:BC$285,3,FALSE))</f>
        <v/>
      </c>
      <c r="E132" s="625" t="str">
        <f>IF(ISNA(VLOOKUP(C132,Master!AQ$60:BC$285,7,FALSE)),"",VLOOKUP(C132,Master!AQ$60:BC$285,7,FALSE))</f>
        <v/>
      </c>
      <c r="F132" s="626" t="str">
        <f>IF(ISNA(VLOOKUP(C132,Master!AQ$60:BC$285,8,FALSE)),"",VLOOKUP(C132,Master!AQ$60:BC$285,8,FALSE))</f>
        <v/>
      </c>
      <c r="G132" s="627" t="str">
        <f>IF(ISNA(VLOOKUP(C132,Master!AQ$60:BC$285,4,FALSE)),"",VLOOKUP(C132,Master!AQ$60:BC$285,4,FALSE))</f>
        <v/>
      </c>
      <c r="H132" s="628" t="str">
        <f>IF(ISNA(VLOOKUP(C132,Master!AQ$60:BC$285,5,FALSE)),"",VLOOKUP(C132,Master!AQ$60:BC$285,5,FALSE))</f>
        <v/>
      </c>
      <c r="I132" s="629" t="str">
        <f>IF(ISNA(VLOOKUP(C132,Master!AQ$60:BC$285,6,FALSE)),"",VLOOKUP(C132,Master!AQ$60:BC$285,6,FALSE))</f>
        <v/>
      </c>
      <c r="J132" s="624" t="str">
        <f t="shared" si="155"/>
        <v/>
      </c>
      <c r="K132" s="625" t="str">
        <f t="shared" ca="1" si="156"/>
        <v/>
      </c>
      <c r="L132" s="624" t="str">
        <f t="shared" si="157"/>
        <v/>
      </c>
      <c r="M132" s="624" t="str">
        <f t="shared" si="158"/>
        <v/>
      </c>
      <c r="N132" s="624" t="str">
        <f t="shared" si="159"/>
        <v/>
      </c>
      <c r="O132" s="630" t="str">
        <f>IF(ISNA(VLOOKUP(C132,Master!AQ$60:BC$285,12,FALSE)),"",VLOOKUP(C132,Master!AQ$60:BC$285,12,FALSE))</f>
        <v/>
      </c>
      <c r="P132" s="631"/>
      <c r="Q132" s="631"/>
      <c r="R132" s="631"/>
      <c r="S132" s="631">
        <f t="shared" si="152"/>
        <v>0</v>
      </c>
      <c r="T132" s="591">
        <f t="shared" si="151"/>
        <v>1</v>
      </c>
      <c r="U132" s="622" t="str">
        <f>IF(ISNA(VLOOKUP(C132,Master!AQ$60:BC$107,10,FALSE)),"",VLOOKUP(C132,Master!AQ$60:BC$107,10,FALSE))</f>
        <v/>
      </c>
      <c r="V132" s="632"/>
      <c r="W132" s="632"/>
      <c r="X132" s="633" t="str">
        <f>IF(ISNA(VLOOKUP(C132,Master!AQ$60:BC$107,11,FALSE)),"",VLOOKUP(C132,Master!AQ$60:BC$107,11,FALSE))</f>
        <v/>
      </c>
      <c r="Y132" s="633" t="str">
        <f>IF(ISNA(VLOOKUP(C132,Master!AQ$60:BC$107,9,FALSE)),"",VLOOKUP(C132,Master!AQ$60:BC$107,9,FALSE))</f>
        <v/>
      </c>
      <c r="Z132" s="634">
        <f t="shared" si="184"/>
        <v>0</v>
      </c>
      <c r="AA132" s="634">
        <f t="shared" si="185"/>
        <v>0</v>
      </c>
      <c r="AB132" s="634">
        <f t="shared" si="186"/>
        <v>0</v>
      </c>
      <c r="AC132" s="634">
        <f t="shared" si="187"/>
        <v>0</v>
      </c>
      <c r="AD132" s="634">
        <f t="shared" si="188"/>
        <v>0</v>
      </c>
      <c r="AE132" s="634">
        <f t="shared" si="189"/>
        <v>0</v>
      </c>
      <c r="AF132" s="635" t="str">
        <f t="shared" si="190"/>
        <v/>
      </c>
      <c r="AG132" s="635" t="str">
        <f t="shared" si="168"/>
        <v/>
      </c>
      <c r="AH132" s="635" t="str">
        <f t="shared" si="169"/>
        <v/>
      </c>
      <c r="AI132" s="635" t="str">
        <f t="shared" si="170"/>
        <v/>
      </c>
      <c r="AJ132" s="635" t="str">
        <f t="shared" si="171"/>
        <v/>
      </c>
      <c r="AK132" s="633" t="str">
        <f t="shared" si="172"/>
        <v/>
      </c>
      <c r="AL132" s="633">
        <v>0</v>
      </c>
      <c r="AM132" s="634">
        <v>0</v>
      </c>
      <c r="AN132" s="633" t="str">
        <f t="shared" si="173"/>
        <v/>
      </c>
      <c r="AO132" s="634">
        <f t="shared" si="113"/>
        <v>0</v>
      </c>
      <c r="AP132" s="633">
        <f t="shared" si="114"/>
        <v>0</v>
      </c>
      <c r="AQ132" s="633">
        <f t="shared" si="115"/>
        <v>0</v>
      </c>
      <c r="AR132" s="633">
        <f t="shared" si="116"/>
        <v>0</v>
      </c>
      <c r="AS132" s="633">
        <f t="shared" si="150"/>
        <v>0</v>
      </c>
      <c r="AT132" s="635">
        <f t="shared" si="117"/>
        <v>0</v>
      </c>
      <c r="AU132" s="635">
        <f t="shared" si="118"/>
        <v>0</v>
      </c>
      <c r="AV132" s="633"/>
      <c r="AW132" s="633"/>
      <c r="AX132" s="635">
        <f t="shared" si="174"/>
        <v>0</v>
      </c>
      <c r="AY132" s="635">
        <f t="shared" si="119"/>
        <v>0</v>
      </c>
      <c r="AZ132" s="635">
        <f t="shared" si="120"/>
        <v>0</v>
      </c>
      <c r="BA132" s="635">
        <f t="shared" si="121"/>
        <v>0</v>
      </c>
      <c r="BB132" s="635">
        <f t="shared" si="122"/>
        <v>0</v>
      </c>
      <c r="BC132" s="633">
        <f t="shared" si="175"/>
        <v>0</v>
      </c>
      <c r="BD132" s="633">
        <f t="shared" si="123"/>
        <v>0</v>
      </c>
      <c r="BE132" s="634">
        <v>0</v>
      </c>
      <c r="BF132" s="633">
        <f t="shared" si="176"/>
        <v>0</v>
      </c>
      <c r="BG132" s="634">
        <f t="shared" si="124"/>
        <v>0</v>
      </c>
      <c r="BH132" s="633">
        <f t="shared" si="125"/>
        <v>0</v>
      </c>
      <c r="BI132" s="633">
        <f t="shared" si="126"/>
        <v>0</v>
      </c>
      <c r="BJ132" s="633">
        <f t="shared" si="127"/>
        <v>0</v>
      </c>
      <c r="BK132" s="633">
        <f t="shared" si="128"/>
        <v>0</v>
      </c>
      <c r="BL132" s="635">
        <f t="shared" si="177"/>
        <v>0</v>
      </c>
      <c r="BM132" s="635">
        <f t="shared" si="178"/>
        <v>0</v>
      </c>
      <c r="BN132" s="633"/>
      <c r="BO132" s="633"/>
      <c r="BP132" s="635">
        <f t="shared" si="179"/>
        <v>0</v>
      </c>
      <c r="BQ132" s="619">
        <f t="shared" si="129"/>
        <v>0</v>
      </c>
      <c r="BR132" s="619">
        <f t="shared" si="130"/>
        <v>1</v>
      </c>
      <c r="BS132" s="619">
        <f t="shared" si="131"/>
        <v>0</v>
      </c>
      <c r="BT132" s="619">
        <f t="shared" si="132"/>
        <v>0</v>
      </c>
      <c r="BU132" s="619">
        <f t="shared" si="133"/>
        <v>0</v>
      </c>
      <c r="BV132" s="619">
        <f t="shared" si="180"/>
        <v>1</v>
      </c>
      <c r="BW132" s="603">
        <f t="shared" si="182"/>
        <v>0</v>
      </c>
      <c r="BX132" s="636">
        <f t="shared" si="181"/>
        <v>1</v>
      </c>
      <c r="BY132" s="603">
        <f t="shared" si="134"/>
        <v>0</v>
      </c>
      <c r="BZ132" s="603">
        <f t="shared" si="135"/>
        <v>0</v>
      </c>
      <c r="CA132" s="589" t="str">
        <f t="shared" si="183"/>
        <v/>
      </c>
      <c r="CB132" s="1097"/>
      <c r="CC132" s="589"/>
      <c r="CD132" s="589"/>
      <c r="CE132" s="589"/>
      <c r="CF132" s="589"/>
      <c r="CG132" s="589"/>
      <c r="CH132" s="589"/>
      <c r="CI132" s="589"/>
      <c r="CJ132" s="589"/>
      <c r="CK132" s="589"/>
      <c r="CL132" s="589"/>
      <c r="CM132" s="589"/>
      <c r="CN132" s="589"/>
      <c r="CO132" s="589"/>
      <c r="CP132" s="589"/>
      <c r="CQ132" s="589"/>
      <c r="CR132" s="589"/>
      <c r="CS132" s="589"/>
      <c r="CT132" s="589"/>
      <c r="CU132" s="589"/>
      <c r="CV132" s="589"/>
      <c r="CW132" s="589"/>
      <c r="CX132" s="589"/>
      <c r="CY132" s="589"/>
      <c r="DA132" s="589"/>
    </row>
    <row r="133" spans="1:105" s="620" customFormat="1">
      <c r="A133" s="620" t="str">
        <f t="shared" si="160"/>
        <v/>
      </c>
      <c r="B133" s="624">
        <v>2202</v>
      </c>
      <c r="C133" s="624">
        <v>107</v>
      </c>
      <c r="D133" s="644" t="str">
        <f>IF(ISNA(VLOOKUP(C133,Master!AQ$60:BC$285,3,FALSE)),"",VLOOKUP(C133,Master!AQ$60:BC$285,3,FALSE))</f>
        <v/>
      </c>
      <c r="E133" s="625" t="str">
        <f>IF(ISNA(VLOOKUP(C133,Master!AQ$60:BC$285,7,FALSE)),"",VLOOKUP(C133,Master!AQ$60:BC$285,7,FALSE))</f>
        <v/>
      </c>
      <c r="F133" s="626" t="str">
        <f>IF(ISNA(VLOOKUP(C133,Master!AQ$60:BC$285,8,FALSE)),"",VLOOKUP(C133,Master!AQ$60:BC$285,8,FALSE))</f>
        <v/>
      </c>
      <c r="G133" s="627" t="str">
        <f>IF(ISNA(VLOOKUP(C133,Master!AQ$60:BC$285,4,FALSE)),"",VLOOKUP(C133,Master!AQ$60:BC$285,4,FALSE))</f>
        <v/>
      </c>
      <c r="H133" s="628" t="str">
        <f>IF(ISNA(VLOOKUP(C133,Master!AQ$60:BC$285,5,FALSE)),"",VLOOKUP(C133,Master!AQ$60:BC$285,5,FALSE))</f>
        <v/>
      </c>
      <c r="I133" s="629" t="str">
        <f>IF(ISNA(VLOOKUP(C133,Master!AQ$60:BC$285,6,FALSE)),"",VLOOKUP(C133,Master!AQ$60:BC$285,6,FALSE))</f>
        <v/>
      </c>
      <c r="J133" s="624" t="str">
        <f t="shared" si="155"/>
        <v/>
      </c>
      <c r="K133" s="625" t="str">
        <f t="shared" ca="1" si="156"/>
        <v/>
      </c>
      <c r="L133" s="624" t="str">
        <f t="shared" si="157"/>
        <v/>
      </c>
      <c r="M133" s="624" t="str">
        <f t="shared" si="158"/>
        <v/>
      </c>
      <c r="N133" s="624" t="str">
        <f t="shared" si="159"/>
        <v/>
      </c>
      <c r="O133" s="630" t="str">
        <f>IF(ISNA(VLOOKUP(C133,Master!AQ$60:BC$285,12,FALSE)),"",VLOOKUP(C133,Master!AQ$60:BC$285,12,FALSE))</f>
        <v/>
      </c>
      <c r="P133" s="631"/>
      <c r="Q133" s="631"/>
      <c r="R133" s="631"/>
      <c r="S133" s="631">
        <f t="shared" si="152"/>
        <v>0</v>
      </c>
      <c r="T133" s="591">
        <f t="shared" si="151"/>
        <v>1</v>
      </c>
      <c r="U133" s="622" t="str">
        <f>IF(ISNA(VLOOKUP(C133,Master!AQ$60:BC$107,10,FALSE)),"",VLOOKUP(C133,Master!AQ$60:BC$107,10,FALSE))</f>
        <v/>
      </c>
      <c r="V133" s="632"/>
      <c r="W133" s="632"/>
      <c r="X133" s="633" t="str">
        <f>IF(ISNA(VLOOKUP(C133,Master!AQ$60:BC$107,11,FALSE)),"",VLOOKUP(C133,Master!AQ$60:BC$107,11,FALSE))</f>
        <v/>
      </c>
      <c r="Y133" s="633" t="str">
        <f>IF(ISNA(VLOOKUP(C133,Master!AQ$60:BC$107,9,FALSE)),"",VLOOKUP(C133,Master!AQ$60:BC$107,9,FALSE))</f>
        <v/>
      </c>
      <c r="Z133" s="634">
        <f t="shared" si="184"/>
        <v>0</v>
      </c>
      <c r="AA133" s="634">
        <f t="shared" si="185"/>
        <v>0</v>
      </c>
      <c r="AB133" s="634">
        <f t="shared" si="186"/>
        <v>0</v>
      </c>
      <c r="AC133" s="634">
        <f t="shared" si="187"/>
        <v>0</v>
      </c>
      <c r="AD133" s="634">
        <f t="shared" si="188"/>
        <v>0</v>
      </c>
      <c r="AE133" s="634">
        <f t="shared" si="189"/>
        <v>0</v>
      </c>
      <c r="AF133" s="635" t="str">
        <f t="shared" si="190"/>
        <v/>
      </c>
      <c r="AG133" s="635" t="str">
        <f t="shared" si="168"/>
        <v/>
      </c>
      <c r="AH133" s="635" t="str">
        <f t="shared" si="169"/>
        <v/>
      </c>
      <c r="AI133" s="635" t="str">
        <f t="shared" si="170"/>
        <v/>
      </c>
      <c r="AJ133" s="635" t="str">
        <f t="shared" si="171"/>
        <v/>
      </c>
      <c r="AK133" s="633" t="str">
        <f t="shared" si="172"/>
        <v/>
      </c>
      <c r="AL133" s="633">
        <v>0</v>
      </c>
      <c r="AM133" s="634">
        <v>0</v>
      </c>
      <c r="AN133" s="633" t="str">
        <f t="shared" si="173"/>
        <v/>
      </c>
      <c r="AO133" s="634">
        <f t="shared" si="113"/>
        <v>0</v>
      </c>
      <c r="AP133" s="633">
        <f t="shared" si="114"/>
        <v>0</v>
      </c>
      <c r="AQ133" s="633">
        <f t="shared" si="115"/>
        <v>0</v>
      </c>
      <c r="AR133" s="633">
        <f t="shared" si="116"/>
        <v>0</v>
      </c>
      <c r="AS133" s="633">
        <f t="shared" si="150"/>
        <v>0</v>
      </c>
      <c r="AT133" s="635">
        <f t="shared" si="117"/>
        <v>0</v>
      </c>
      <c r="AU133" s="635">
        <f t="shared" si="118"/>
        <v>0</v>
      </c>
      <c r="AV133" s="633"/>
      <c r="AW133" s="633"/>
      <c r="AX133" s="635">
        <f t="shared" si="174"/>
        <v>0</v>
      </c>
      <c r="AY133" s="635">
        <f t="shared" si="119"/>
        <v>0</v>
      </c>
      <c r="AZ133" s="635">
        <f t="shared" si="120"/>
        <v>0</v>
      </c>
      <c r="BA133" s="635">
        <f t="shared" si="121"/>
        <v>0</v>
      </c>
      <c r="BB133" s="635">
        <f t="shared" si="122"/>
        <v>0</v>
      </c>
      <c r="BC133" s="633">
        <f t="shared" si="175"/>
        <v>0</v>
      </c>
      <c r="BD133" s="633">
        <f t="shared" si="123"/>
        <v>0</v>
      </c>
      <c r="BE133" s="634">
        <v>0</v>
      </c>
      <c r="BF133" s="633">
        <f t="shared" si="176"/>
        <v>0</v>
      </c>
      <c r="BG133" s="634">
        <f t="shared" si="124"/>
        <v>0</v>
      </c>
      <c r="BH133" s="633">
        <f t="shared" si="125"/>
        <v>0</v>
      </c>
      <c r="BI133" s="633">
        <f t="shared" si="126"/>
        <v>0</v>
      </c>
      <c r="BJ133" s="633">
        <f t="shared" si="127"/>
        <v>0</v>
      </c>
      <c r="BK133" s="633">
        <f t="shared" si="128"/>
        <v>0</v>
      </c>
      <c r="BL133" s="635">
        <f t="shared" si="177"/>
        <v>0</v>
      </c>
      <c r="BM133" s="635">
        <f t="shared" si="178"/>
        <v>0</v>
      </c>
      <c r="BN133" s="633"/>
      <c r="BO133" s="633"/>
      <c r="BP133" s="635">
        <f t="shared" si="179"/>
        <v>0</v>
      </c>
      <c r="BQ133" s="619">
        <f t="shared" si="129"/>
        <v>0</v>
      </c>
      <c r="BR133" s="619">
        <f t="shared" si="130"/>
        <v>1</v>
      </c>
      <c r="BS133" s="619">
        <f t="shared" si="131"/>
        <v>0</v>
      </c>
      <c r="BT133" s="619">
        <f t="shared" si="132"/>
        <v>0</v>
      </c>
      <c r="BU133" s="619">
        <f t="shared" si="133"/>
        <v>0</v>
      </c>
      <c r="BV133" s="619">
        <f t="shared" si="180"/>
        <v>1</v>
      </c>
      <c r="BW133" s="603">
        <f t="shared" si="182"/>
        <v>0</v>
      </c>
      <c r="BX133" s="636">
        <f t="shared" si="181"/>
        <v>1</v>
      </c>
      <c r="BY133" s="603">
        <f t="shared" si="134"/>
        <v>0</v>
      </c>
      <c r="BZ133" s="603">
        <f t="shared" si="135"/>
        <v>0</v>
      </c>
      <c r="CA133" s="589" t="str">
        <f t="shared" si="183"/>
        <v/>
      </c>
      <c r="CB133" s="1097"/>
      <c r="CC133" s="589"/>
      <c r="CD133" s="589"/>
      <c r="CE133" s="589"/>
      <c r="CF133" s="589"/>
      <c r="CG133" s="589"/>
      <c r="CH133" s="589"/>
      <c r="CI133" s="589"/>
      <c r="CJ133" s="589"/>
      <c r="CK133" s="589"/>
      <c r="CL133" s="589"/>
      <c r="CM133" s="589"/>
      <c r="CN133" s="589"/>
      <c r="CO133" s="589"/>
      <c r="CP133" s="589"/>
      <c r="CQ133" s="589"/>
      <c r="CR133" s="589"/>
      <c r="CS133" s="589"/>
      <c r="CT133" s="589"/>
      <c r="CU133" s="589"/>
      <c r="CV133" s="589"/>
      <c r="CW133" s="589"/>
      <c r="CX133" s="589"/>
      <c r="CY133" s="589"/>
      <c r="DA133" s="589"/>
    </row>
    <row r="134" spans="1:105" s="620" customFormat="1">
      <c r="A134" s="620" t="str">
        <f t="shared" si="160"/>
        <v/>
      </c>
      <c r="B134" s="624">
        <v>2202</v>
      </c>
      <c r="C134" s="624">
        <v>108</v>
      </c>
      <c r="D134" s="644" t="str">
        <f>IF(ISNA(VLOOKUP(C134,Master!AQ$60:BC$285,3,FALSE)),"",VLOOKUP(C134,Master!AQ$60:BC$285,3,FALSE))</f>
        <v/>
      </c>
      <c r="E134" s="625" t="str">
        <f>IF(ISNA(VLOOKUP(C134,Master!AQ$60:BC$285,7,FALSE)),"",VLOOKUP(C134,Master!AQ$60:BC$285,7,FALSE))</f>
        <v/>
      </c>
      <c r="F134" s="626" t="str">
        <f>IF(ISNA(VLOOKUP(C134,Master!AQ$60:BC$285,8,FALSE)),"",VLOOKUP(C134,Master!AQ$60:BC$285,8,FALSE))</f>
        <v/>
      </c>
      <c r="G134" s="627" t="str">
        <f>IF(ISNA(VLOOKUP(C134,Master!AQ$60:BC$285,4,FALSE)),"",VLOOKUP(C134,Master!AQ$60:BC$285,4,FALSE))</f>
        <v/>
      </c>
      <c r="H134" s="628" t="str">
        <f>IF(ISNA(VLOOKUP(C134,Master!AQ$60:BC$285,5,FALSE)),"",VLOOKUP(C134,Master!AQ$60:BC$285,5,FALSE))</f>
        <v/>
      </c>
      <c r="I134" s="629" t="str">
        <f>IF(ISNA(VLOOKUP(C134,Master!AQ$60:BC$285,6,FALSE)),"",VLOOKUP(C134,Master!AQ$60:BC$285,6,FALSE))</f>
        <v/>
      </c>
      <c r="J134" s="624" t="str">
        <f t="shared" si="155"/>
        <v/>
      </c>
      <c r="K134" s="625" t="str">
        <f t="shared" ca="1" si="156"/>
        <v/>
      </c>
      <c r="L134" s="624" t="str">
        <f t="shared" si="157"/>
        <v/>
      </c>
      <c r="M134" s="624" t="str">
        <f t="shared" si="158"/>
        <v/>
      </c>
      <c r="N134" s="624" t="str">
        <f t="shared" si="159"/>
        <v/>
      </c>
      <c r="O134" s="630" t="str">
        <f>IF(ISNA(VLOOKUP(C134,Master!AQ$60:BC$285,12,FALSE)),"",VLOOKUP(C134,Master!AQ$60:BC$285,12,FALSE))</f>
        <v/>
      </c>
      <c r="P134" s="631"/>
      <c r="Q134" s="631"/>
      <c r="R134" s="631"/>
      <c r="S134" s="631">
        <f t="shared" si="152"/>
        <v>0</v>
      </c>
      <c r="T134" s="591">
        <f t="shared" si="151"/>
        <v>1</v>
      </c>
      <c r="U134" s="622" t="str">
        <f>IF(ISNA(VLOOKUP(C134,Master!AQ$60:BC$107,10,FALSE)),"",VLOOKUP(C134,Master!AQ$60:BC$107,10,FALSE))</f>
        <v/>
      </c>
      <c r="V134" s="632"/>
      <c r="W134" s="632"/>
      <c r="X134" s="633" t="str">
        <f>IF(ISNA(VLOOKUP(C134,Master!AQ$60:BC$107,11,FALSE)),"",VLOOKUP(C134,Master!AQ$60:BC$107,11,FALSE))</f>
        <v/>
      </c>
      <c r="Y134" s="633" t="str">
        <f>IF(ISNA(VLOOKUP(C134,Master!AQ$60:BC$107,9,FALSE)),"",VLOOKUP(C134,Master!AQ$60:BC$107,9,FALSE))</f>
        <v/>
      </c>
      <c r="Z134" s="634">
        <f t="shared" si="184"/>
        <v>0</v>
      </c>
      <c r="AA134" s="634">
        <f t="shared" si="185"/>
        <v>0</v>
      </c>
      <c r="AB134" s="634">
        <f t="shared" si="186"/>
        <v>0</v>
      </c>
      <c r="AC134" s="634">
        <f t="shared" si="187"/>
        <v>0</v>
      </c>
      <c r="AD134" s="634">
        <f t="shared" si="188"/>
        <v>0</v>
      </c>
      <c r="AE134" s="634">
        <f t="shared" si="189"/>
        <v>0</v>
      </c>
      <c r="AF134" s="635" t="str">
        <f t="shared" si="190"/>
        <v/>
      </c>
      <c r="AG134" s="635" t="str">
        <f t="shared" si="168"/>
        <v/>
      </c>
      <c r="AH134" s="635" t="str">
        <f t="shared" si="169"/>
        <v/>
      </c>
      <c r="AI134" s="635" t="str">
        <f t="shared" si="170"/>
        <v/>
      </c>
      <c r="AJ134" s="635" t="str">
        <f t="shared" si="171"/>
        <v/>
      </c>
      <c r="AK134" s="633" t="str">
        <f t="shared" si="172"/>
        <v/>
      </c>
      <c r="AL134" s="633">
        <v>0</v>
      </c>
      <c r="AM134" s="634">
        <v>0</v>
      </c>
      <c r="AN134" s="633" t="str">
        <f t="shared" si="173"/>
        <v/>
      </c>
      <c r="AO134" s="634">
        <f t="shared" si="113"/>
        <v>0</v>
      </c>
      <c r="AP134" s="633">
        <f t="shared" si="114"/>
        <v>0</v>
      </c>
      <c r="AQ134" s="633">
        <f t="shared" si="115"/>
        <v>0</v>
      </c>
      <c r="AR134" s="633">
        <f t="shared" si="116"/>
        <v>0</v>
      </c>
      <c r="AS134" s="633">
        <f t="shared" si="150"/>
        <v>0</v>
      </c>
      <c r="AT134" s="635">
        <f t="shared" si="117"/>
        <v>0</v>
      </c>
      <c r="AU134" s="635">
        <f t="shared" si="118"/>
        <v>0</v>
      </c>
      <c r="AV134" s="633"/>
      <c r="AW134" s="633"/>
      <c r="AX134" s="635">
        <f t="shared" si="174"/>
        <v>0</v>
      </c>
      <c r="AY134" s="635">
        <f t="shared" si="119"/>
        <v>0</v>
      </c>
      <c r="AZ134" s="635">
        <f t="shared" si="120"/>
        <v>0</v>
      </c>
      <c r="BA134" s="635">
        <f t="shared" si="121"/>
        <v>0</v>
      </c>
      <c r="BB134" s="635">
        <f t="shared" si="122"/>
        <v>0</v>
      </c>
      <c r="BC134" s="633">
        <f t="shared" si="175"/>
        <v>0</v>
      </c>
      <c r="BD134" s="633">
        <f t="shared" si="123"/>
        <v>0</v>
      </c>
      <c r="BE134" s="634">
        <v>0</v>
      </c>
      <c r="BF134" s="633">
        <f t="shared" si="176"/>
        <v>0</v>
      </c>
      <c r="BG134" s="634">
        <f t="shared" si="124"/>
        <v>0</v>
      </c>
      <c r="BH134" s="633">
        <f t="shared" si="125"/>
        <v>0</v>
      </c>
      <c r="BI134" s="633">
        <f t="shared" si="126"/>
        <v>0</v>
      </c>
      <c r="BJ134" s="633">
        <f t="shared" si="127"/>
        <v>0</v>
      </c>
      <c r="BK134" s="633">
        <f t="shared" si="128"/>
        <v>0</v>
      </c>
      <c r="BL134" s="635">
        <f t="shared" si="177"/>
        <v>0</v>
      </c>
      <c r="BM134" s="635">
        <f t="shared" si="178"/>
        <v>0</v>
      </c>
      <c r="BN134" s="633"/>
      <c r="BO134" s="633"/>
      <c r="BP134" s="635">
        <f t="shared" si="179"/>
        <v>0</v>
      </c>
      <c r="BQ134" s="619">
        <f t="shared" si="129"/>
        <v>0</v>
      </c>
      <c r="BR134" s="619">
        <f t="shared" si="130"/>
        <v>1</v>
      </c>
      <c r="BS134" s="619">
        <f t="shared" si="131"/>
        <v>0</v>
      </c>
      <c r="BT134" s="619">
        <f t="shared" si="132"/>
        <v>0</v>
      </c>
      <c r="BU134" s="619">
        <f t="shared" si="133"/>
        <v>0</v>
      </c>
      <c r="BV134" s="619">
        <f t="shared" si="180"/>
        <v>1</v>
      </c>
      <c r="BW134" s="603">
        <f t="shared" si="182"/>
        <v>0</v>
      </c>
      <c r="BX134" s="636">
        <f t="shared" si="181"/>
        <v>1</v>
      </c>
      <c r="BY134" s="603">
        <f t="shared" si="134"/>
        <v>0</v>
      </c>
      <c r="BZ134" s="603">
        <f t="shared" si="135"/>
        <v>0</v>
      </c>
      <c r="CA134" s="589" t="str">
        <f t="shared" si="183"/>
        <v/>
      </c>
      <c r="CB134" s="1097"/>
      <c r="CC134" s="589"/>
      <c r="CD134" s="589"/>
      <c r="CE134" s="589"/>
      <c r="CF134" s="589"/>
      <c r="CG134" s="589"/>
      <c r="CH134" s="589"/>
      <c r="CI134" s="589"/>
      <c r="CJ134" s="589"/>
      <c r="CK134" s="589"/>
      <c r="CL134" s="589"/>
      <c r="CM134" s="589"/>
      <c r="CN134" s="589"/>
      <c r="CO134" s="589"/>
      <c r="CP134" s="589"/>
      <c r="CQ134" s="589"/>
      <c r="CR134" s="589"/>
      <c r="CS134" s="589"/>
      <c r="CT134" s="589"/>
      <c r="CU134" s="589"/>
      <c r="CV134" s="589"/>
      <c r="CW134" s="589"/>
      <c r="CX134" s="589"/>
      <c r="CY134" s="589"/>
      <c r="DA134" s="589"/>
    </row>
    <row r="135" spans="1:105" s="620" customFormat="1">
      <c r="A135" s="620" t="str">
        <f t="shared" si="160"/>
        <v/>
      </c>
      <c r="B135" s="624">
        <v>2202</v>
      </c>
      <c r="C135" s="624">
        <v>109</v>
      </c>
      <c r="D135" s="644" t="str">
        <f>IF(ISNA(VLOOKUP(C135,Master!AQ$60:BC$285,3,FALSE)),"",VLOOKUP(C135,Master!AQ$60:BC$285,3,FALSE))</f>
        <v/>
      </c>
      <c r="E135" s="625" t="str">
        <f>IF(ISNA(VLOOKUP(C135,Master!AQ$60:BC$285,7,FALSE)),"",VLOOKUP(C135,Master!AQ$60:BC$285,7,FALSE))</f>
        <v/>
      </c>
      <c r="F135" s="626" t="str">
        <f>IF(ISNA(VLOOKUP(C135,Master!AQ$60:BC$285,8,FALSE)),"",VLOOKUP(C135,Master!AQ$60:BC$285,8,FALSE))</f>
        <v/>
      </c>
      <c r="G135" s="627" t="str">
        <f>IF(ISNA(VLOOKUP(C135,Master!AQ$60:BC$285,4,FALSE)),"",VLOOKUP(C135,Master!AQ$60:BC$285,4,FALSE))</f>
        <v/>
      </c>
      <c r="H135" s="628" t="str">
        <f>IF(ISNA(VLOOKUP(C135,Master!AQ$60:BC$285,5,FALSE)),"",VLOOKUP(C135,Master!AQ$60:BC$285,5,FALSE))</f>
        <v/>
      </c>
      <c r="I135" s="629" t="str">
        <f>IF(ISNA(VLOOKUP(C135,Master!AQ$60:BC$285,6,FALSE)),"",VLOOKUP(C135,Master!AQ$60:BC$285,6,FALSE))</f>
        <v/>
      </c>
      <c r="J135" s="624" t="str">
        <f t="shared" si="155"/>
        <v/>
      </c>
      <c r="K135" s="625" t="str">
        <f t="shared" ca="1" si="156"/>
        <v/>
      </c>
      <c r="L135" s="624" t="str">
        <f t="shared" si="157"/>
        <v/>
      </c>
      <c r="M135" s="624" t="str">
        <f t="shared" si="158"/>
        <v/>
      </c>
      <c r="N135" s="624" t="str">
        <f t="shared" si="159"/>
        <v/>
      </c>
      <c r="O135" s="630" t="str">
        <f>IF(ISNA(VLOOKUP(C135,Master!AQ$60:BC$285,12,FALSE)),"",VLOOKUP(C135,Master!AQ$60:BC$285,12,FALSE))</f>
        <v/>
      </c>
      <c r="P135" s="631"/>
      <c r="Q135" s="631"/>
      <c r="R135" s="631"/>
      <c r="S135" s="631">
        <f t="shared" si="152"/>
        <v>0</v>
      </c>
      <c r="T135" s="591">
        <f t="shared" si="151"/>
        <v>1</v>
      </c>
      <c r="U135" s="622" t="str">
        <f>IF(ISNA(VLOOKUP(C135,Master!AQ$60:BC$107,10,FALSE)),"",VLOOKUP(C135,Master!AQ$60:BC$107,10,FALSE))</f>
        <v/>
      </c>
      <c r="V135" s="632"/>
      <c r="W135" s="632"/>
      <c r="X135" s="633" t="str">
        <f>IF(ISNA(VLOOKUP(C135,Master!AQ$60:BC$107,11,FALSE)),"",VLOOKUP(C135,Master!AQ$60:BC$107,11,FALSE))</f>
        <v/>
      </c>
      <c r="Y135" s="633" t="str">
        <f>IF(ISNA(VLOOKUP(C135,Master!AQ$60:BC$107,9,FALSE)),"",VLOOKUP(C135,Master!AQ$60:BC$107,9,FALSE))</f>
        <v/>
      </c>
      <c r="Z135" s="634">
        <f t="shared" ref="Z135:Z189" si="191">IF(Y135="MALE",1,0)*(IF(G135="JAMADAR",1,0))*(IF(I135&lt;=0,0,1))</f>
        <v>0</v>
      </c>
      <c r="AA135" s="634">
        <f t="shared" ref="AA135:AA189" si="192">IF(Y135="FEMALE",1,0)*(IF(G135="JAMADAR",1,0))*(IF(I135&lt;=0,0,1))</f>
        <v>0</v>
      </c>
      <c r="AB135" s="634">
        <f t="shared" ref="AB135:AB189" si="193">IF(Y135="MALE",1,0)*(IF(G135="LAB BOY",1,0))*(IF(I135&lt;=0,0,1))</f>
        <v>0</v>
      </c>
      <c r="AC135" s="634">
        <f t="shared" ref="AC135:AC189" si="194">IF(Y135="FEMALE",1,0)*(IF(G135="LAB BOY",1,0))*(IF(I135&lt;=0,0,1))</f>
        <v>0</v>
      </c>
      <c r="AD135" s="634">
        <f t="shared" ref="AD135:AD189" si="195">IF(Y135="MALE",1,0)*(IF(G135="PEON",1,0))*(IF(I135&lt;=0,0,1))</f>
        <v>0</v>
      </c>
      <c r="AE135" s="634">
        <f t="shared" ref="AE135:AE189" si="196">IF(Y135="FEMALE",1,0)*(IF(G135="PEON",1,0))*(IF(I135&lt;=0,0,1))</f>
        <v>0</v>
      </c>
      <c r="AF135" s="635" t="str">
        <f t="shared" si="190"/>
        <v/>
      </c>
      <c r="AG135" s="635" t="str">
        <f t="shared" si="168"/>
        <v/>
      </c>
      <c r="AH135" s="635" t="str">
        <f t="shared" si="169"/>
        <v/>
      </c>
      <c r="AI135" s="635" t="str">
        <f t="shared" si="170"/>
        <v/>
      </c>
      <c r="AJ135" s="635" t="str">
        <f t="shared" si="171"/>
        <v/>
      </c>
      <c r="AK135" s="633" t="str">
        <f t="shared" si="172"/>
        <v/>
      </c>
      <c r="AL135" s="633">
        <v>0</v>
      </c>
      <c r="AM135" s="634">
        <v>0</v>
      </c>
      <c r="AN135" s="633" t="str">
        <f t="shared" si="173"/>
        <v/>
      </c>
      <c r="AO135" s="634">
        <f t="shared" ref="AO135:AO189" si="197">$G$221*BR135*BU135*(IF(I135&lt;=0,0,1))*(IF(H135&lt;=4800,1,0))</f>
        <v>0</v>
      </c>
      <c r="AP135" s="633">
        <f t="shared" ref="AP135:AP189" si="198">IF(AND(I135=""),0,ROUND((I135+ROUND(I135*$AK$10,0))/2,0)*(IF(O135="FIX PAY",0,1)))</f>
        <v>0</v>
      </c>
      <c r="AQ135" s="633">
        <f t="shared" ref="AQ135:AQ189" si="199">IF(G135="CLERK GRADE I",1,IF(G135="CLERK GRADE II",1,0))*75*12*BU135*(IF(I135&lt;=0,0,1))*BV135</f>
        <v>0</v>
      </c>
      <c r="AR135" s="633">
        <f t="shared" ref="AR135:AR189" si="200">IF(AND(I135=""),0,(IF(G135="ASSISTANT",12,IF(G135="CLERK GRADE I",12,IF(G135="CLERK GRADE II",12,IF(G135="FIELDMAN &amp; FIELD REC",12,IF(G135="LAB BOY",12,IF(G135="JAMADAR",12,IF(G135="PEON",12,10))))))))*(MINA(ROUND(I135*6%,0),600))*(IF($U135="yes",1,0)))</f>
        <v>0</v>
      </c>
      <c r="AS135" s="633">
        <f t="shared" si="150"/>
        <v>0</v>
      </c>
      <c r="AT135" s="635">
        <f t="shared" ref="AT135:AT189" si="201">IF(AND(G135=""),0,SUM(AK135:AS135)+AG135+AH135)</f>
        <v>0</v>
      </c>
      <c r="AU135" s="635">
        <f t="shared" ref="AU135:AU189" si="202">IF(AND(G135=""),0,AT135)</f>
        <v>0</v>
      </c>
      <c r="AV135" s="633"/>
      <c r="AW135" s="633"/>
      <c r="AX135" s="635">
        <f t="shared" si="174"/>
        <v>0</v>
      </c>
      <c r="AY135" s="635">
        <f t="shared" ref="AY135:AY189" si="203">IF(AND(G135=""),0,N135*BQ135)</f>
        <v>0</v>
      </c>
      <c r="AZ135" s="635">
        <f t="shared" ref="AZ135:AZ189" si="204">IF(AND(G135=""),0,N135*BR135)</f>
        <v>0</v>
      </c>
      <c r="BA135" s="635">
        <f t="shared" ref="BA135:BA189" si="205">IF(AND(G135=""),0,N135*BS135)</f>
        <v>0</v>
      </c>
      <c r="BB135" s="635">
        <f t="shared" ref="BB135:BB189" si="206">IF(AND(G135=""),0,N135*BT135)</f>
        <v>0</v>
      </c>
      <c r="BC135" s="633">
        <f t="shared" si="175"/>
        <v>0</v>
      </c>
      <c r="BD135" s="633">
        <f t="shared" ref="BD135:BD189" si="207">IF(AND(G135=""),0,ROUND((IF(O135="FIX PAY",0,AF135))*$BD$10*2,0)*BU135)</f>
        <v>0</v>
      </c>
      <c r="BE135" s="634">
        <v>0</v>
      </c>
      <c r="BF135" s="633">
        <f t="shared" si="176"/>
        <v>0</v>
      </c>
      <c r="BG135" s="634">
        <f t="shared" ref="BG135:BG189" si="208">3387*2*BR135*BU135*(IF(I135&lt;=0,0,1))*(IF(H135&lt;=4800,1,0))</f>
        <v>0</v>
      </c>
      <c r="BH135" s="633">
        <f t="shared" ref="BH135:BH189" si="209">IF(AND(I135=""),0,ROUND((AF135+ROUND(AF135*$AK$10,0))/2,0)*(IF(O135="FIX PAY",0,1)))</f>
        <v>0</v>
      </c>
      <c r="BI135" s="633">
        <f t="shared" ref="BI135:BI189" si="210">IF(G135="CLERK GRADE I",1,IF(G135="CLERK GRADE II",1,0))*75*12*BU135*(IF(I135&lt;=0,0,1))*BV135</f>
        <v>0</v>
      </c>
      <c r="BJ135" s="633">
        <f t="shared" ref="BJ135:BJ189" si="211">IF(AND(G135=""),0,(IF(G135="ASSISTANT",12,IF(G135="CLERK GRADE I",12,IF(G135="CLERK GRADE II",12,IF(G135="FIELDMAN &amp; FIELD REC",12,IF(G135="LAB BOY",12,IF(G135="JAMADAR",12,IF(G135="PEON",12,10))))))))*(MINA(ROUND(AF135*6%,0),600))*(IF($U135="yes",1,)))</f>
        <v>0</v>
      </c>
      <c r="BK135" s="633">
        <f t="shared" ref="BK135:BK189" si="212">(IF(G135="LAB BOY",150,IF(G135="JAMADAR",150,IF(G135="PEON",150,0))))*12*BU135*(IF(I135&lt;=0,0,1))</f>
        <v>0</v>
      </c>
      <c r="BL135" s="635">
        <f t="shared" si="177"/>
        <v>0</v>
      </c>
      <c r="BM135" s="635">
        <f t="shared" si="178"/>
        <v>0</v>
      </c>
      <c r="BN135" s="633"/>
      <c r="BO135" s="633"/>
      <c r="BP135" s="635">
        <f t="shared" si="179"/>
        <v>0</v>
      </c>
      <c r="BQ135" s="619">
        <f t="shared" ref="BQ135:BQ189" si="213">(IF(G135="PRINCIPAL",1,IF(G135="H M",1,IF(G135="AGRICULTURE INST",1,IF(G135="TEACHER-1ST",1,IF(G135="PTI  I  (13)",1,IF(G135="AGRICULTURE TEACH",1,IF(G135="INSTRUCTOR",1,0))))))))+(IF(G135="JR TEACHER",1,IF(G135="LIBRARIAN I",1,0)))*(IF(O135="FIX PAY",0,1))</f>
        <v>0</v>
      </c>
      <c r="BR135" s="619">
        <f t="shared" ref="BR135:BR189" si="214">IF(BQ135&lt;=0,1,0)*(IF(O135="FIX PAY",0,1))</f>
        <v>1</v>
      </c>
      <c r="BS135" s="619">
        <f t="shared" ref="BS135:BS189" si="215">(IF(G135="PRINCIPAL (16)",1,IF(G135="V P (14)",1,IF(G135="H M (14)",1,IF(G135="AGRICULTURE INST (13)",1,IF(G135="TEACHER-1ST (13)",1,IF(G135="PTI  I  (13)",1,IF(G135="AGRICULTURE TEACH (13)",1,IF(G135="INSTRUCTOR (13)",1,0))))))))+(IF(G135="JR TEACHER (13)",1,IF(G135="LIBRARIAN I (13)",1,0))))*(IF(O135="FIX PAY",1,0))</f>
        <v>0</v>
      </c>
      <c r="BT135" s="619">
        <f t="shared" ref="BT135:BT189" si="216">IF(BS135&lt;=0,1,0)*(IF(O135="FIX PAY",1,0))</f>
        <v>0</v>
      </c>
      <c r="BU135" s="619">
        <f t="shared" ref="BU135:BU189" si="217">IF(O135="FIX PAY",1,0)</f>
        <v>0</v>
      </c>
      <c r="BV135" s="619">
        <f t="shared" si="180"/>
        <v>1</v>
      </c>
      <c r="BW135" s="603">
        <f t="shared" si="182"/>
        <v>0</v>
      </c>
      <c r="BX135" s="636">
        <f t="shared" si="181"/>
        <v>1</v>
      </c>
      <c r="BY135" s="603">
        <f t="shared" ref="BY135:BY189" si="218">IF(O135="SANVIDA",1,0)</f>
        <v>0</v>
      </c>
      <c r="BZ135" s="603">
        <f t="shared" ref="BZ135:BZ189" si="219">IF(BY135&gt;0,I135,0)</f>
        <v>0</v>
      </c>
      <c r="CA135" s="589" t="str">
        <f t="shared" si="183"/>
        <v/>
      </c>
      <c r="CB135" s="1097"/>
      <c r="CC135" s="589"/>
      <c r="CD135" s="589"/>
      <c r="CE135" s="589"/>
      <c r="CF135" s="589"/>
      <c r="CG135" s="589"/>
      <c r="CH135" s="589"/>
      <c r="CI135" s="589"/>
      <c r="CJ135" s="589"/>
      <c r="CK135" s="589"/>
      <c r="CL135" s="589"/>
      <c r="CM135" s="589"/>
      <c r="CN135" s="589"/>
      <c r="CO135" s="589"/>
      <c r="CP135" s="589"/>
      <c r="CQ135" s="589"/>
      <c r="CR135" s="589"/>
      <c r="CS135" s="589"/>
      <c r="CT135" s="589"/>
      <c r="CU135" s="589"/>
      <c r="CV135" s="589"/>
      <c r="CW135" s="589"/>
      <c r="CX135" s="589"/>
      <c r="CY135" s="589"/>
      <c r="DA135" s="589"/>
    </row>
    <row r="136" spans="1:105" s="620" customFormat="1">
      <c r="A136" s="620" t="str">
        <f t="shared" si="160"/>
        <v/>
      </c>
      <c r="B136" s="624">
        <v>2202</v>
      </c>
      <c r="C136" s="624">
        <v>110</v>
      </c>
      <c r="D136" s="644" t="str">
        <f>IF(ISNA(VLOOKUP(C136,Master!AQ$60:BC$285,3,FALSE)),"",VLOOKUP(C136,Master!AQ$60:BC$285,3,FALSE))</f>
        <v/>
      </c>
      <c r="E136" s="625" t="str">
        <f>IF(ISNA(VLOOKUP(C136,Master!AQ$60:BC$285,7,FALSE)),"",VLOOKUP(C136,Master!AQ$60:BC$285,7,FALSE))</f>
        <v/>
      </c>
      <c r="F136" s="626" t="str">
        <f>IF(ISNA(VLOOKUP(C136,Master!AQ$60:BC$285,8,FALSE)),"",VLOOKUP(C136,Master!AQ$60:BC$285,8,FALSE))</f>
        <v/>
      </c>
      <c r="G136" s="627" t="str">
        <f>IF(ISNA(VLOOKUP(C136,Master!AQ$60:BC$285,4,FALSE)),"",VLOOKUP(C136,Master!AQ$60:BC$285,4,FALSE))</f>
        <v/>
      </c>
      <c r="H136" s="628" t="str">
        <f>IF(ISNA(VLOOKUP(C136,Master!AQ$60:BC$285,5,FALSE)),"",VLOOKUP(C136,Master!AQ$60:BC$285,5,FALSE))</f>
        <v/>
      </c>
      <c r="I136" s="629" t="str">
        <f>IF(ISNA(VLOOKUP(C136,Master!AQ$60:BC$285,6,FALSE)),"",VLOOKUP(C136,Master!AQ$60:BC$285,6,FALSE))</f>
        <v/>
      </c>
      <c r="J136" s="624" t="str">
        <f t="shared" si="155"/>
        <v/>
      </c>
      <c r="K136" s="625" t="str">
        <f t="shared" ca="1" si="156"/>
        <v/>
      </c>
      <c r="L136" s="624" t="str">
        <f t="shared" si="157"/>
        <v/>
      </c>
      <c r="M136" s="624" t="str">
        <f t="shared" si="158"/>
        <v/>
      </c>
      <c r="N136" s="624" t="str">
        <f t="shared" si="159"/>
        <v/>
      </c>
      <c r="O136" s="630" t="str">
        <f>IF(ISNA(VLOOKUP(C136,Master!AQ$60:BC$285,12,FALSE)),"",VLOOKUP(C136,Master!AQ$60:BC$285,12,FALSE))</f>
        <v/>
      </c>
      <c r="P136" s="631"/>
      <c r="Q136" s="631"/>
      <c r="R136" s="631"/>
      <c r="S136" s="631">
        <f t="shared" si="152"/>
        <v>0</v>
      </c>
      <c r="T136" s="591">
        <f t="shared" si="151"/>
        <v>1</v>
      </c>
      <c r="U136" s="622" t="str">
        <f>IF(ISNA(VLOOKUP(C136,Master!AQ$60:BC$107,10,FALSE)),"",VLOOKUP(C136,Master!AQ$60:BC$107,10,FALSE))</f>
        <v/>
      </c>
      <c r="V136" s="632"/>
      <c r="W136" s="632"/>
      <c r="X136" s="633" t="str">
        <f>IF(ISNA(VLOOKUP(C136,Master!AQ$60:BC$107,11,FALSE)),"",VLOOKUP(C136,Master!AQ$60:BC$107,11,FALSE))</f>
        <v/>
      </c>
      <c r="Y136" s="633" t="str">
        <f>IF(ISNA(VLOOKUP(C136,Master!AQ$60:BC$107,9,FALSE)),"",VLOOKUP(C136,Master!AQ$60:BC$107,9,FALSE))</f>
        <v/>
      </c>
      <c r="Z136" s="634">
        <f t="shared" si="191"/>
        <v>0</v>
      </c>
      <c r="AA136" s="634">
        <f t="shared" si="192"/>
        <v>0</v>
      </c>
      <c r="AB136" s="634">
        <f t="shared" si="193"/>
        <v>0</v>
      </c>
      <c r="AC136" s="634">
        <f t="shared" si="194"/>
        <v>0</v>
      </c>
      <c r="AD136" s="634">
        <f t="shared" si="195"/>
        <v>0</v>
      </c>
      <c r="AE136" s="634">
        <f t="shared" si="196"/>
        <v>0</v>
      </c>
      <c r="AF136" s="635" t="str">
        <f t="shared" si="190"/>
        <v/>
      </c>
      <c r="AG136" s="635" t="str">
        <f t="shared" si="168"/>
        <v/>
      </c>
      <c r="AH136" s="635" t="str">
        <f t="shared" si="169"/>
        <v/>
      </c>
      <c r="AI136" s="635" t="str">
        <f t="shared" si="170"/>
        <v/>
      </c>
      <c r="AJ136" s="635" t="str">
        <f t="shared" si="171"/>
        <v/>
      </c>
      <c r="AK136" s="633" t="str">
        <f t="shared" si="172"/>
        <v/>
      </c>
      <c r="AL136" s="633">
        <v>0</v>
      </c>
      <c r="AM136" s="634">
        <v>0</v>
      </c>
      <c r="AN136" s="633" t="str">
        <f t="shared" si="173"/>
        <v/>
      </c>
      <c r="AO136" s="634">
        <f t="shared" si="197"/>
        <v>0</v>
      </c>
      <c r="AP136" s="633">
        <f t="shared" si="198"/>
        <v>0</v>
      </c>
      <c r="AQ136" s="633">
        <f t="shared" si="199"/>
        <v>0</v>
      </c>
      <c r="AR136" s="633">
        <f t="shared" si="200"/>
        <v>0</v>
      </c>
      <c r="AS136" s="633">
        <f t="shared" si="150"/>
        <v>0</v>
      </c>
      <c r="AT136" s="635">
        <f t="shared" si="201"/>
        <v>0</v>
      </c>
      <c r="AU136" s="635">
        <f t="shared" si="202"/>
        <v>0</v>
      </c>
      <c r="AV136" s="633"/>
      <c r="AW136" s="633"/>
      <c r="AX136" s="635">
        <f t="shared" si="174"/>
        <v>0</v>
      </c>
      <c r="AY136" s="635">
        <f t="shared" si="203"/>
        <v>0</v>
      </c>
      <c r="AZ136" s="635">
        <f t="shared" si="204"/>
        <v>0</v>
      </c>
      <c r="BA136" s="635">
        <f t="shared" si="205"/>
        <v>0</v>
      </c>
      <c r="BB136" s="635">
        <f t="shared" si="206"/>
        <v>0</v>
      </c>
      <c r="BC136" s="633">
        <f t="shared" si="175"/>
        <v>0</v>
      </c>
      <c r="BD136" s="633">
        <f t="shared" si="207"/>
        <v>0</v>
      </c>
      <c r="BE136" s="634">
        <v>0</v>
      </c>
      <c r="BF136" s="633">
        <f t="shared" si="176"/>
        <v>0</v>
      </c>
      <c r="BG136" s="634">
        <f t="shared" si="208"/>
        <v>0</v>
      </c>
      <c r="BH136" s="633">
        <f t="shared" si="209"/>
        <v>0</v>
      </c>
      <c r="BI136" s="633">
        <f t="shared" si="210"/>
        <v>0</v>
      </c>
      <c r="BJ136" s="633">
        <f t="shared" si="211"/>
        <v>0</v>
      </c>
      <c r="BK136" s="633">
        <f t="shared" si="212"/>
        <v>0</v>
      </c>
      <c r="BL136" s="635">
        <f t="shared" si="177"/>
        <v>0</v>
      </c>
      <c r="BM136" s="635">
        <f t="shared" si="178"/>
        <v>0</v>
      </c>
      <c r="BN136" s="633"/>
      <c r="BO136" s="633"/>
      <c r="BP136" s="635">
        <f t="shared" si="179"/>
        <v>0</v>
      </c>
      <c r="BQ136" s="619">
        <f t="shared" si="213"/>
        <v>0</v>
      </c>
      <c r="BR136" s="619">
        <f t="shared" si="214"/>
        <v>1</v>
      </c>
      <c r="BS136" s="619">
        <f t="shared" si="215"/>
        <v>0</v>
      </c>
      <c r="BT136" s="619">
        <f t="shared" si="216"/>
        <v>0</v>
      </c>
      <c r="BU136" s="619">
        <f t="shared" si="217"/>
        <v>0</v>
      </c>
      <c r="BV136" s="619">
        <f t="shared" si="180"/>
        <v>1</v>
      </c>
      <c r="BW136" s="603">
        <f t="shared" si="182"/>
        <v>0</v>
      </c>
      <c r="BX136" s="636">
        <f t="shared" si="181"/>
        <v>1</v>
      </c>
      <c r="BY136" s="603">
        <f t="shared" si="218"/>
        <v>0</v>
      </c>
      <c r="BZ136" s="603">
        <f t="shared" si="219"/>
        <v>0</v>
      </c>
      <c r="CA136" s="589" t="str">
        <f t="shared" si="183"/>
        <v/>
      </c>
      <c r="CB136" s="1097"/>
      <c r="CC136" s="589"/>
      <c r="CD136" s="589"/>
      <c r="CE136" s="589"/>
      <c r="CF136" s="589"/>
      <c r="CG136" s="589"/>
      <c r="CH136" s="589"/>
      <c r="CI136" s="589"/>
      <c r="CJ136" s="589"/>
      <c r="CK136" s="589"/>
      <c r="CL136" s="589"/>
      <c r="CM136" s="589"/>
      <c r="CN136" s="589"/>
      <c r="CO136" s="589"/>
      <c r="CP136" s="589"/>
      <c r="CQ136" s="589"/>
      <c r="CR136" s="589"/>
      <c r="CS136" s="589"/>
      <c r="CT136" s="589"/>
      <c r="CU136" s="589"/>
      <c r="CV136" s="589"/>
      <c r="CW136" s="589"/>
      <c r="CX136" s="589"/>
      <c r="CY136" s="589"/>
      <c r="DA136" s="589"/>
    </row>
    <row r="137" spans="1:105" s="620" customFormat="1">
      <c r="A137" s="620" t="str">
        <f t="shared" si="160"/>
        <v/>
      </c>
      <c r="B137" s="624">
        <v>2202</v>
      </c>
      <c r="C137" s="624">
        <v>111</v>
      </c>
      <c r="D137" s="644" t="str">
        <f>IF(ISNA(VLOOKUP(C137,Master!AQ$60:BC$285,3,FALSE)),"",VLOOKUP(C137,Master!AQ$60:BC$285,3,FALSE))</f>
        <v/>
      </c>
      <c r="E137" s="625" t="str">
        <f>IF(ISNA(VLOOKUP(C137,Master!AQ$60:BC$285,7,FALSE)),"",VLOOKUP(C137,Master!AQ$60:BC$285,7,FALSE))</f>
        <v/>
      </c>
      <c r="F137" s="626" t="str">
        <f>IF(ISNA(VLOOKUP(C137,Master!AQ$60:BC$285,8,FALSE)),"",VLOOKUP(C137,Master!AQ$60:BC$285,8,FALSE))</f>
        <v/>
      </c>
      <c r="G137" s="627" t="str">
        <f>IF(ISNA(VLOOKUP(C137,Master!AQ$60:BC$285,4,FALSE)),"",VLOOKUP(C137,Master!AQ$60:BC$285,4,FALSE))</f>
        <v/>
      </c>
      <c r="H137" s="628" t="str">
        <f>IF(ISNA(VLOOKUP(C137,Master!AQ$60:BC$285,5,FALSE)),"",VLOOKUP(C137,Master!AQ$60:BC$285,5,FALSE))</f>
        <v/>
      </c>
      <c r="I137" s="629" t="str">
        <f>IF(ISNA(VLOOKUP(C137,Master!AQ$60:BC$285,6,FALSE)),"",VLOOKUP(C137,Master!AQ$60:BC$285,6,FALSE))</f>
        <v/>
      </c>
      <c r="J137" s="624" t="str">
        <f t="shared" si="155"/>
        <v/>
      </c>
      <c r="K137" s="625" t="str">
        <f t="shared" ca="1" si="156"/>
        <v/>
      </c>
      <c r="L137" s="624" t="str">
        <f t="shared" si="157"/>
        <v/>
      </c>
      <c r="M137" s="624" t="str">
        <f t="shared" si="158"/>
        <v/>
      </c>
      <c r="N137" s="624" t="str">
        <f t="shared" si="159"/>
        <v/>
      </c>
      <c r="O137" s="630" t="str">
        <f>IF(ISNA(VLOOKUP(C137,Master!AQ$60:BC$285,12,FALSE)),"",VLOOKUP(C137,Master!AQ$60:BC$285,12,FALSE))</f>
        <v/>
      </c>
      <c r="P137" s="631"/>
      <c r="Q137" s="631"/>
      <c r="R137" s="631"/>
      <c r="S137" s="631">
        <f t="shared" si="152"/>
        <v>0</v>
      </c>
      <c r="T137" s="591">
        <f t="shared" si="151"/>
        <v>1</v>
      </c>
      <c r="U137" s="622" t="str">
        <f>IF(ISNA(VLOOKUP(C137,Master!AQ$60:BC$107,10,FALSE)),"",VLOOKUP(C137,Master!AQ$60:BC$107,10,FALSE))</f>
        <v/>
      </c>
      <c r="V137" s="632"/>
      <c r="W137" s="632"/>
      <c r="X137" s="633" t="str">
        <f>IF(ISNA(VLOOKUP(C137,Master!AQ$60:BC$107,11,FALSE)),"",VLOOKUP(C137,Master!AQ$60:BC$107,11,FALSE))</f>
        <v/>
      </c>
      <c r="Y137" s="633" t="str">
        <f>IF(ISNA(VLOOKUP(C137,Master!AQ$60:BC$107,9,FALSE)),"",VLOOKUP(C137,Master!AQ$60:BC$107,9,FALSE))</f>
        <v/>
      </c>
      <c r="Z137" s="634">
        <f t="shared" si="191"/>
        <v>0</v>
      </c>
      <c r="AA137" s="634">
        <f t="shared" si="192"/>
        <v>0</v>
      </c>
      <c r="AB137" s="634">
        <f t="shared" si="193"/>
        <v>0</v>
      </c>
      <c r="AC137" s="634">
        <f t="shared" si="194"/>
        <v>0</v>
      </c>
      <c r="AD137" s="634">
        <f t="shared" si="195"/>
        <v>0</v>
      </c>
      <c r="AE137" s="634">
        <f t="shared" si="196"/>
        <v>0</v>
      </c>
      <c r="AF137" s="635" t="str">
        <f t="shared" si="190"/>
        <v/>
      </c>
      <c r="AG137" s="635" t="str">
        <f t="shared" si="168"/>
        <v/>
      </c>
      <c r="AH137" s="635" t="str">
        <f t="shared" si="169"/>
        <v/>
      </c>
      <c r="AI137" s="635" t="str">
        <f t="shared" si="170"/>
        <v/>
      </c>
      <c r="AJ137" s="635" t="str">
        <f t="shared" si="171"/>
        <v/>
      </c>
      <c r="AK137" s="633" t="str">
        <f t="shared" si="172"/>
        <v/>
      </c>
      <c r="AL137" s="633">
        <v>0</v>
      </c>
      <c r="AM137" s="634">
        <v>0</v>
      </c>
      <c r="AN137" s="633" t="str">
        <f t="shared" si="173"/>
        <v/>
      </c>
      <c r="AO137" s="634">
        <f t="shared" si="197"/>
        <v>0</v>
      </c>
      <c r="AP137" s="633">
        <f t="shared" si="198"/>
        <v>0</v>
      </c>
      <c r="AQ137" s="633">
        <f t="shared" si="199"/>
        <v>0</v>
      </c>
      <c r="AR137" s="633">
        <f t="shared" si="200"/>
        <v>0</v>
      </c>
      <c r="AS137" s="633">
        <f t="shared" si="150"/>
        <v>0</v>
      </c>
      <c r="AT137" s="635">
        <f t="shared" si="201"/>
        <v>0</v>
      </c>
      <c r="AU137" s="635">
        <f t="shared" si="202"/>
        <v>0</v>
      </c>
      <c r="AV137" s="633"/>
      <c r="AW137" s="633"/>
      <c r="AX137" s="635">
        <f t="shared" si="174"/>
        <v>0</v>
      </c>
      <c r="AY137" s="635">
        <f t="shared" si="203"/>
        <v>0</v>
      </c>
      <c r="AZ137" s="635">
        <f t="shared" si="204"/>
        <v>0</v>
      </c>
      <c r="BA137" s="635">
        <f t="shared" si="205"/>
        <v>0</v>
      </c>
      <c r="BB137" s="635">
        <f t="shared" si="206"/>
        <v>0</v>
      </c>
      <c r="BC137" s="633">
        <f t="shared" si="175"/>
        <v>0</v>
      </c>
      <c r="BD137" s="633">
        <f t="shared" si="207"/>
        <v>0</v>
      </c>
      <c r="BE137" s="634">
        <v>0</v>
      </c>
      <c r="BF137" s="633">
        <f t="shared" si="176"/>
        <v>0</v>
      </c>
      <c r="BG137" s="634">
        <f t="shared" si="208"/>
        <v>0</v>
      </c>
      <c r="BH137" s="633">
        <f t="shared" si="209"/>
        <v>0</v>
      </c>
      <c r="BI137" s="633">
        <f t="shared" si="210"/>
        <v>0</v>
      </c>
      <c r="BJ137" s="633">
        <f t="shared" si="211"/>
        <v>0</v>
      </c>
      <c r="BK137" s="633">
        <f t="shared" si="212"/>
        <v>0</v>
      </c>
      <c r="BL137" s="635">
        <f t="shared" si="177"/>
        <v>0</v>
      </c>
      <c r="BM137" s="635">
        <f t="shared" si="178"/>
        <v>0</v>
      </c>
      <c r="BN137" s="633"/>
      <c r="BO137" s="633"/>
      <c r="BP137" s="635">
        <f t="shared" si="179"/>
        <v>0</v>
      </c>
      <c r="BQ137" s="619">
        <f t="shared" si="213"/>
        <v>0</v>
      </c>
      <c r="BR137" s="619">
        <f t="shared" si="214"/>
        <v>1</v>
      </c>
      <c r="BS137" s="619">
        <f t="shared" si="215"/>
        <v>0</v>
      </c>
      <c r="BT137" s="619">
        <f t="shared" si="216"/>
        <v>0</v>
      </c>
      <c r="BU137" s="619">
        <f t="shared" si="217"/>
        <v>0</v>
      </c>
      <c r="BV137" s="619">
        <f t="shared" si="180"/>
        <v>1</v>
      </c>
      <c r="BW137" s="603">
        <f t="shared" si="182"/>
        <v>0</v>
      </c>
      <c r="BX137" s="636">
        <f t="shared" si="181"/>
        <v>1</v>
      </c>
      <c r="BY137" s="603">
        <f t="shared" si="218"/>
        <v>0</v>
      </c>
      <c r="BZ137" s="603">
        <f t="shared" si="219"/>
        <v>0</v>
      </c>
      <c r="CA137" s="589" t="str">
        <f t="shared" si="183"/>
        <v/>
      </c>
      <c r="CB137" s="1097"/>
      <c r="CC137" s="589"/>
      <c r="CD137" s="589"/>
      <c r="CE137" s="589"/>
      <c r="CF137" s="589"/>
      <c r="CG137" s="589"/>
      <c r="CH137" s="589"/>
      <c r="CI137" s="589"/>
      <c r="CJ137" s="589"/>
      <c r="CK137" s="589"/>
      <c r="CL137" s="589"/>
      <c r="CM137" s="589"/>
      <c r="CN137" s="589"/>
      <c r="CO137" s="589"/>
      <c r="CP137" s="589"/>
      <c r="CQ137" s="589"/>
      <c r="CR137" s="589"/>
      <c r="CS137" s="589"/>
      <c r="CT137" s="589"/>
      <c r="CU137" s="589"/>
      <c r="CV137" s="589"/>
      <c r="CW137" s="589"/>
      <c r="CX137" s="589"/>
      <c r="CY137" s="589"/>
      <c r="DA137" s="589"/>
    </row>
    <row r="138" spans="1:105" s="620" customFormat="1">
      <c r="A138" s="620" t="str">
        <f t="shared" si="160"/>
        <v/>
      </c>
      <c r="B138" s="624">
        <v>2202</v>
      </c>
      <c r="C138" s="624">
        <v>112</v>
      </c>
      <c r="D138" s="644" t="str">
        <f>IF(ISNA(VLOOKUP(C138,Master!AQ$60:BC$285,3,FALSE)),"",VLOOKUP(C138,Master!AQ$60:BC$285,3,FALSE))</f>
        <v/>
      </c>
      <c r="E138" s="625" t="str">
        <f>IF(ISNA(VLOOKUP(C138,Master!AQ$60:BC$285,7,FALSE)),"",VLOOKUP(C138,Master!AQ$60:BC$285,7,FALSE))</f>
        <v/>
      </c>
      <c r="F138" s="626" t="str">
        <f>IF(ISNA(VLOOKUP(C138,Master!AQ$60:BC$285,8,FALSE)),"",VLOOKUP(C138,Master!AQ$60:BC$285,8,FALSE))</f>
        <v/>
      </c>
      <c r="G138" s="627" t="str">
        <f>IF(ISNA(VLOOKUP(C138,Master!AQ$60:BC$285,4,FALSE)),"",VLOOKUP(C138,Master!AQ$60:BC$285,4,FALSE))</f>
        <v/>
      </c>
      <c r="H138" s="628" t="str">
        <f>IF(ISNA(VLOOKUP(C138,Master!AQ$60:BC$285,5,FALSE)),"",VLOOKUP(C138,Master!AQ$60:BC$285,5,FALSE))</f>
        <v/>
      </c>
      <c r="I138" s="629" t="str">
        <f>IF(ISNA(VLOOKUP(C138,Master!AQ$60:BC$285,6,FALSE)),"",VLOOKUP(C138,Master!AQ$60:BC$285,6,FALSE))</f>
        <v/>
      </c>
      <c r="J138" s="624" t="str">
        <f t="shared" si="155"/>
        <v/>
      </c>
      <c r="K138" s="625" t="str">
        <f t="shared" ca="1" si="156"/>
        <v/>
      </c>
      <c r="L138" s="624" t="str">
        <f t="shared" si="157"/>
        <v/>
      </c>
      <c r="M138" s="624" t="str">
        <f t="shared" si="158"/>
        <v/>
      </c>
      <c r="N138" s="624" t="str">
        <f t="shared" si="159"/>
        <v/>
      </c>
      <c r="O138" s="630" t="str">
        <f>IF(ISNA(VLOOKUP(C138,Master!AQ$60:BC$285,12,FALSE)),"",VLOOKUP(C138,Master!AQ$60:BC$285,12,FALSE))</f>
        <v/>
      </c>
      <c r="P138" s="631"/>
      <c r="Q138" s="631"/>
      <c r="R138" s="631"/>
      <c r="S138" s="631">
        <f t="shared" si="152"/>
        <v>0</v>
      </c>
      <c r="T138" s="591">
        <f t="shared" si="151"/>
        <v>1</v>
      </c>
      <c r="U138" s="622" t="str">
        <f>IF(ISNA(VLOOKUP(C138,Master!AQ$60:BC$107,10,FALSE)),"",VLOOKUP(C138,Master!AQ$60:BC$107,10,FALSE))</f>
        <v/>
      </c>
      <c r="V138" s="632"/>
      <c r="W138" s="632"/>
      <c r="X138" s="633" t="str">
        <f>IF(ISNA(VLOOKUP(C138,Master!AQ$60:BC$107,11,FALSE)),"",VLOOKUP(C138,Master!AQ$60:BC$107,11,FALSE))</f>
        <v/>
      </c>
      <c r="Y138" s="633" t="str">
        <f>IF(ISNA(VLOOKUP(C138,Master!AQ$60:BC$107,9,FALSE)),"",VLOOKUP(C138,Master!AQ$60:BC$107,9,FALSE))</f>
        <v/>
      </c>
      <c r="Z138" s="634">
        <f t="shared" si="191"/>
        <v>0</v>
      </c>
      <c r="AA138" s="634">
        <f t="shared" si="192"/>
        <v>0</v>
      </c>
      <c r="AB138" s="634">
        <f t="shared" si="193"/>
        <v>0</v>
      </c>
      <c r="AC138" s="634">
        <f t="shared" si="194"/>
        <v>0</v>
      </c>
      <c r="AD138" s="634">
        <f t="shared" si="195"/>
        <v>0</v>
      </c>
      <c r="AE138" s="634">
        <f t="shared" si="196"/>
        <v>0</v>
      </c>
      <c r="AF138" s="635" t="str">
        <f t="shared" si="190"/>
        <v/>
      </c>
      <c r="AG138" s="635" t="str">
        <f t="shared" si="168"/>
        <v/>
      </c>
      <c r="AH138" s="635" t="str">
        <f t="shared" si="169"/>
        <v/>
      </c>
      <c r="AI138" s="635" t="str">
        <f t="shared" si="170"/>
        <v/>
      </c>
      <c r="AJ138" s="635" t="str">
        <f t="shared" si="171"/>
        <v/>
      </c>
      <c r="AK138" s="633" t="str">
        <f t="shared" si="172"/>
        <v/>
      </c>
      <c r="AL138" s="633">
        <v>0</v>
      </c>
      <c r="AM138" s="634">
        <v>0</v>
      </c>
      <c r="AN138" s="633" t="str">
        <f t="shared" si="173"/>
        <v/>
      </c>
      <c r="AO138" s="634">
        <f t="shared" si="197"/>
        <v>0</v>
      </c>
      <c r="AP138" s="633">
        <f t="shared" si="198"/>
        <v>0</v>
      </c>
      <c r="AQ138" s="633">
        <f t="shared" si="199"/>
        <v>0</v>
      </c>
      <c r="AR138" s="633">
        <f t="shared" si="200"/>
        <v>0</v>
      </c>
      <c r="AS138" s="633">
        <f t="shared" si="150"/>
        <v>0</v>
      </c>
      <c r="AT138" s="635">
        <f t="shared" si="201"/>
        <v>0</v>
      </c>
      <c r="AU138" s="635">
        <f t="shared" si="202"/>
        <v>0</v>
      </c>
      <c r="AV138" s="633"/>
      <c r="AW138" s="633"/>
      <c r="AX138" s="635">
        <f t="shared" si="174"/>
        <v>0</v>
      </c>
      <c r="AY138" s="635">
        <f t="shared" si="203"/>
        <v>0</v>
      </c>
      <c r="AZ138" s="635">
        <f t="shared" si="204"/>
        <v>0</v>
      </c>
      <c r="BA138" s="635">
        <f t="shared" si="205"/>
        <v>0</v>
      </c>
      <c r="BB138" s="635">
        <f t="shared" si="206"/>
        <v>0</v>
      </c>
      <c r="BC138" s="633">
        <f t="shared" si="175"/>
        <v>0</v>
      </c>
      <c r="BD138" s="633">
        <f t="shared" si="207"/>
        <v>0</v>
      </c>
      <c r="BE138" s="634">
        <v>0</v>
      </c>
      <c r="BF138" s="633">
        <f t="shared" si="176"/>
        <v>0</v>
      </c>
      <c r="BG138" s="634">
        <f t="shared" si="208"/>
        <v>0</v>
      </c>
      <c r="BH138" s="633">
        <f t="shared" si="209"/>
        <v>0</v>
      </c>
      <c r="BI138" s="633">
        <f t="shared" si="210"/>
        <v>0</v>
      </c>
      <c r="BJ138" s="633">
        <f t="shared" si="211"/>
        <v>0</v>
      </c>
      <c r="BK138" s="633">
        <f t="shared" si="212"/>
        <v>0</v>
      </c>
      <c r="BL138" s="635">
        <f t="shared" si="177"/>
        <v>0</v>
      </c>
      <c r="BM138" s="635">
        <f t="shared" si="178"/>
        <v>0</v>
      </c>
      <c r="BN138" s="633"/>
      <c r="BO138" s="633"/>
      <c r="BP138" s="635">
        <f t="shared" si="179"/>
        <v>0</v>
      </c>
      <c r="BQ138" s="619">
        <f t="shared" si="213"/>
        <v>0</v>
      </c>
      <c r="BR138" s="619">
        <f t="shared" si="214"/>
        <v>1</v>
      </c>
      <c r="BS138" s="619">
        <f t="shared" si="215"/>
        <v>0</v>
      </c>
      <c r="BT138" s="619">
        <f t="shared" si="216"/>
        <v>0</v>
      </c>
      <c r="BU138" s="619">
        <f t="shared" si="217"/>
        <v>0</v>
      </c>
      <c r="BV138" s="619">
        <f t="shared" si="180"/>
        <v>1</v>
      </c>
      <c r="BW138" s="603">
        <f t="shared" si="182"/>
        <v>0</v>
      </c>
      <c r="BX138" s="636">
        <f t="shared" si="181"/>
        <v>1</v>
      </c>
      <c r="BY138" s="603">
        <f t="shared" si="218"/>
        <v>0</v>
      </c>
      <c r="BZ138" s="603">
        <f t="shared" si="219"/>
        <v>0</v>
      </c>
      <c r="CA138" s="589" t="str">
        <f t="shared" si="183"/>
        <v/>
      </c>
      <c r="CB138" s="1097"/>
      <c r="CC138" s="589"/>
      <c r="CD138" s="589"/>
      <c r="CE138" s="589"/>
      <c r="CF138" s="589"/>
      <c r="CG138" s="589"/>
      <c r="CH138" s="589"/>
      <c r="CI138" s="589"/>
      <c r="CJ138" s="589"/>
      <c r="CK138" s="589"/>
      <c r="CL138" s="589"/>
      <c r="CM138" s="589"/>
      <c r="CN138" s="589"/>
      <c r="CO138" s="589"/>
      <c r="CP138" s="589"/>
      <c r="CQ138" s="589"/>
      <c r="CR138" s="589"/>
      <c r="CS138" s="589"/>
      <c r="CT138" s="589"/>
      <c r="CU138" s="589"/>
      <c r="CV138" s="589"/>
      <c r="CW138" s="589"/>
      <c r="CX138" s="589"/>
      <c r="CY138" s="589"/>
      <c r="DA138" s="589"/>
    </row>
    <row r="139" spans="1:105" s="620" customFormat="1">
      <c r="A139" s="620" t="str">
        <f t="shared" si="160"/>
        <v/>
      </c>
      <c r="B139" s="624">
        <v>2202</v>
      </c>
      <c r="C139" s="624">
        <v>113</v>
      </c>
      <c r="D139" s="644" t="str">
        <f>IF(ISNA(VLOOKUP(C139,Master!AQ$60:BC$285,3,FALSE)),"",VLOOKUP(C139,Master!AQ$60:BC$285,3,FALSE))</f>
        <v/>
      </c>
      <c r="E139" s="625" t="str">
        <f>IF(ISNA(VLOOKUP(C139,Master!AQ$60:BC$285,7,FALSE)),"",VLOOKUP(C139,Master!AQ$60:BC$285,7,FALSE))</f>
        <v/>
      </c>
      <c r="F139" s="626" t="str">
        <f>IF(ISNA(VLOOKUP(C139,Master!AQ$60:BC$285,8,FALSE)),"",VLOOKUP(C139,Master!AQ$60:BC$285,8,FALSE))</f>
        <v/>
      </c>
      <c r="G139" s="627" t="str">
        <f>IF(ISNA(VLOOKUP(C139,Master!AQ$60:BC$285,4,FALSE)),"",VLOOKUP(C139,Master!AQ$60:BC$285,4,FALSE))</f>
        <v/>
      </c>
      <c r="H139" s="628" t="str">
        <f>IF(ISNA(VLOOKUP(C139,Master!AQ$60:BC$285,5,FALSE)),"",VLOOKUP(C139,Master!AQ$60:BC$285,5,FALSE))</f>
        <v/>
      </c>
      <c r="I139" s="629" t="str">
        <f>IF(ISNA(VLOOKUP(C139,Master!AQ$60:BC$285,6,FALSE)),"",VLOOKUP(C139,Master!AQ$60:BC$285,6,FALSE))</f>
        <v/>
      </c>
      <c r="J139" s="624" t="str">
        <f t="shared" si="155"/>
        <v/>
      </c>
      <c r="K139" s="625" t="str">
        <f t="shared" ca="1" si="156"/>
        <v/>
      </c>
      <c r="L139" s="624" t="str">
        <f t="shared" si="157"/>
        <v/>
      </c>
      <c r="M139" s="624" t="str">
        <f t="shared" si="158"/>
        <v/>
      </c>
      <c r="N139" s="624" t="str">
        <f t="shared" si="159"/>
        <v/>
      </c>
      <c r="O139" s="630" t="str">
        <f>IF(ISNA(VLOOKUP(C139,Master!AQ$60:BC$285,12,FALSE)),"",VLOOKUP(C139,Master!AQ$60:BC$285,12,FALSE))</f>
        <v/>
      </c>
      <c r="P139" s="631"/>
      <c r="Q139" s="631"/>
      <c r="R139" s="631"/>
      <c r="S139" s="631">
        <f t="shared" si="152"/>
        <v>0</v>
      </c>
      <c r="T139" s="591">
        <f t="shared" si="151"/>
        <v>1</v>
      </c>
      <c r="U139" s="622" t="str">
        <f>IF(ISNA(VLOOKUP(C139,Master!AQ$60:BC$107,10,FALSE)),"",VLOOKUP(C139,Master!AQ$60:BC$107,10,FALSE))</f>
        <v/>
      </c>
      <c r="V139" s="632"/>
      <c r="W139" s="632"/>
      <c r="X139" s="633" t="str">
        <f>IF(ISNA(VLOOKUP(C139,Master!AQ$60:BC$107,11,FALSE)),"",VLOOKUP(C139,Master!AQ$60:BC$107,11,FALSE))</f>
        <v/>
      </c>
      <c r="Y139" s="633" t="str">
        <f>IF(ISNA(VLOOKUP(C139,Master!AQ$60:BC$107,9,FALSE)),"",VLOOKUP(C139,Master!AQ$60:BC$107,9,FALSE))</f>
        <v/>
      </c>
      <c r="Z139" s="634">
        <f t="shared" si="191"/>
        <v>0</v>
      </c>
      <c r="AA139" s="634">
        <f t="shared" si="192"/>
        <v>0</v>
      </c>
      <c r="AB139" s="634">
        <f t="shared" si="193"/>
        <v>0</v>
      </c>
      <c r="AC139" s="634">
        <f t="shared" si="194"/>
        <v>0</v>
      </c>
      <c r="AD139" s="634">
        <f t="shared" si="195"/>
        <v>0</v>
      </c>
      <c r="AE139" s="634">
        <f t="shared" si="196"/>
        <v>0</v>
      </c>
      <c r="AF139" s="635" t="str">
        <f t="shared" si="190"/>
        <v/>
      </c>
      <c r="AG139" s="635" t="str">
        <f t="shared" si="168"/>
        <v/>
      </c>
      <c r="AH139" s="635" t="str">
        <f t="shared" si="169"/>
        <v/>
      </c>
      <c r="AI139" s="635" t="str">
        <f t="shared" si="170"/>
        <v/>
      </c>
      <c r="AJ139" s="635" t="str">
        <f t="shared" si="171"/>
        <v/>
      </c>
      <c r="AK139" s="633" t="str">
        <f t="shared" si="172"/>
        <v/>
      </c>
      <c r="AL139" s="633">
        <v>0</v>
      </c>
      <c r="AM139" s="634">
        <v>0</v>
      </c>
      <c r="AN139" s="633" t="str">
        <f t="shared" si="173"/>
        <v/>
      </c>
      <c r="AO139" s="634">
        <f t="shared" si="197"/>
        <v>0</v>
      </c>
      <c r="AP139" s="633">
        <f t="shared" si="198"/>
        <v>0</v>
      </c>
      <c r="AQ139" s="633">
        <f t="shared" si="199"/>
        <v>0</v>
      </c>
      <c r="AR139" s="633">
        <f t="shared" si="200"/>
        <v>0</v>
      </c>
      <c r="AS139" s="633">
        <f t="shared" si="150"/>
        <v>0</v>
      </c>
      <c r="AT139" s="635">
        <f t="shared" si="201"/>
        <v>0</v>
      </c>
      <c r="AU139" s="635">
        <f t="shared" si="202"/>
        <v>0</v>
      </c>
      <c r="AV139" s="633"/>
      <c r="AW139" s="633"/>
      <c r="AX139" s="635">
        <f t="shared" si="174"/>
        <v>0</v>
      </c>
      <c r="AY139" s="635">
        <f t="shared" si="203"/>
        <v>0</v>
      </c>
      <c r="AZ139" s="635">
        <f t="shared" si="204"/>
        <v>0</v>
      </c>
      <c r="BA139" s="635">
        <f t="shared" si="205"/>
        <v>0</v>
      </c>
      <c r="BB139" s="635">
        <f t="shared" si="206"/>
        <v>0</v>
      </c>
      <c r="BC139" s="633">
        <f t="shared" si="175"/>
        <v>0</v>
      </c>
      <c r="BD139" s="633">
        <f t="shared" si="207"/>
        <v>0</v>
      </c>
      <c r="BE139" s="634">
        <v>0</v>
      </c>
      <c r="BF139" s="633">
        <f t="shared" si="176"/>
        <v>0</v>
      </c>
      <c r="BG139" s="634">
        <f t="shared" si="208"/>
        <v>0</v>
      </c>
      <c r="BH139" s="633">
        <f t="shared" si="209"/>
        <v>0</v>
      </c>
      <c r="BI139" s="633">
        <f t="shared" si="210"/>
        <v>0</v>
      </c>
      <c r="BJ139" s="633">
        <f t="shared" si="211"/>
        <v>0</v>
      </c>
      <c r="BK139" s="633">
        <f t="shared" si="212"/>
        <v>0</v>
      </c>
      <c r="BL139" s="635">
        <f t="shared" si="177"/>
        <v>0</v>
      </c>
      <c r="BM139" s="635">
        <f t="shared" si="178"/>
        <v>0</v>
      </c>
      <c r="BN139" s="633"/>
      <c r="BO139" s="633"/>
      <c r="BP139" s="635">
        <f t="shared" si="179"/>
        <v>0</v>
      </c>
      <c r="BQ139" s="619">
        <f t="shared" si="213"/>
        <v>0</v>
      </c>
      <c r="BR139" s="619">
        <f t="shared" si="214"/>
        <v>1</v>
      </c>
      <c r="BS139" s="619">
        <f t="shared" si="215"/>
        <v>0</v>
      </c>
      <c r="BT139" s="619">
        <f t="shared" si="216"/>
        <v>0</v>
      </c>
      <c r="BU139" s="619">
        <f t="shared" si="217"/>
        <v>0</v>
      </c>
      <c r="BV139" s="619">
        <f t="shared" si="180"/>
        <v>1</v>
      </c>
      <c r="BW139" s="603">
        <f t="shared" si="182"/>
        <v>0</v>
      </c>
      <c r="BX139" s="636">
        <f t="shared" si="181"/>
        <v>1</v>
      </c>
      <c r="BY139" s="603">
        <f t="shared" si="218"/>
        <v>0</v>
      </c>
      <c r="BZ139" s="603">
        <f t="shared" si="219"/>
        <v>0</v>
      </c>
      <c r="CA139" s="589" t="str">
        <f t="shared" si="183"/>
        <v/>
      </c>
      <c r="CB139" s="1097"/>
      <c r="CC139" s="589"/>
      <c r="CD139" s="589"/>
      <c r="CE139" s="589"/>
      <c r="CF139" s="589"/>
      <c r="CG139" s="589"/>
      <c r="CH139" s="589"/>
      <c r="CI139" s="589"/>
      <c r="CJ139" s="589"/>
      <c r="CK139" s="589"/>
      <c r="CL139" s="589"/>
      <c r="CM139" s="589"/>
      <c r="CN139" s="589"/>
      <c r="CO139" s="589"/>
      <c r="CP139" s="589"/>
      <c r="CQ139" s="589"/>
      <c r="CR139" s="589"/>
      <c r="CS139" s="589"/>
      <c r="CT139" s="589"/>
      <c r="CU139" s="589"/>
      <c r="CV139" s="589"/>
      <c r="CW139" s="589"/>
      <c r="CX139" s="589"/>
      <c r="CY139" s="589"/>
      <c r="DA139" s="589"/>
    </row>
    <row r="140" spans="1:105" s="620" customFormat="1">
      <c r="A140" s="620" t="str">
        <f t="shared" si="160"/>
        <v/>
      </c>
      <c r="B140" s="624">
        <v>2202</v>
      </c>
      <c r="C140" s="624">
        <v>114</v>
      </c>
      <c r="D140" s="644" t="str">
        <f>IF(ISNA(VLOOKUP(C140,Master!AQ$60:BC$285,3,FALSE)),"",VLOOKUP(C140,Master!AQ$60:BC$285,3,FALSE))</f>
        <v/>
      </c>
      <c r="E140" s="625" t="str">
        <f>IF(ISNA(VLOOKUP(C140,Master!AQ$60:BC$285,7,FALSE)),"",VLOOKUP(C140,Master!AQ$60:BC$285,7,FALSE))</f>
        <v/>
      </c>
      <c r="F140" s="626" t="str">
        <f>IF(ISNA(VLOOKUP(C140,Master!AQ$60:BC$285,8,FALSE)),"",VLOOKUP(C140,Master!AQ$60:BC$285,8,FALSE))</f>
        <v/>
      </c>
      <c r="G140" s="627" t="str">
        <f>IF(ISNA(VLOOKUP(C140,Master!AQ$60:BC$285,4,FALSE)),"",VLOOKUP(C140,Master!AQ$60:BC$285,4,FALSE))</f>
        <v/>
      </c>
      <c r="H140" s="628" t="str">
        <f>IF(ISNA(VLOOKUP(C140,Master!AQ$60:BC$285,5,FALSE)),"",VLOOKUP(C140,Master!AQ$60:BC$285,5,FALSE))</f>
        <v/>
      </c>
      <c r="I140" s="629" t="str">
        <f>IF(ISNA(VLOOKUP(C140,Master!AQ$60:BC$285,6,FALSE)),"",VLOOKUP(C140,Master!AQ$60:BC$285,6,FALSE))</f>
        <v/>
      </c>
      <c r="J140" s="624" t="str">
        <f t="shared" si="155"/>
        <v/>
      </c>
      <c r="K140" s="625" t="str">
        <f t="shared" ca="1" si="156"/>
        <v/>
      </c>
      <c r="L140" s="624" t="str">
        <f t="shared" si="157"/>
        <v/>
      </c>
      <c r="M140" s="624" t="str">
        <f t="shared" si="158"/>
        <v/>
      </c>
      <c r="N140" s="624" t="str">
        <f t="shared" si="159"/>
        <v/>
      </c>
      <c r="O140" s="630" t="str">
        <f>IF(ISNA(VLOOKUP(C140,Master!AQ$60:BC$285,12,FALSE)),"",VLOOKUP(C140,Master!AQ$60:BC$285,12,FALSE))</f>
        <v/>
      </c>
      <c r="P140" s="631"/>
      <c r="Q140" s="631"/>
      <c r="R140" s="631"/>
      <c r="S140" s="631">
        <f t="shared" si="152"/>
        <v>0</v>
      </c>
      <c r="T140" s="591">
        <f t="shared" si="151"/>
        <v>1</v>
      </c>
      <c r="U140" s="622" t="str">
        <f>IF(ISNA(VLOOKUP(C140,Master!AQ$60:BC$107,10,FALSE)),"",VLOOKUP(C140,Master!AQ$60:BC$107,10,FALSE))</f>
        <v/>
      </c>
      <c r="V140" s="632"/>
      <c r="W140" s="632"/>
      <c r="X140" s="633" t="str">
        <f>IF(ISNA(VLOOKUP(C140,Master!AQ$60:BC$107,11,FALSE)),"",VLOOKUP(C140,Master!AQ$60:BC$107,11,FALSE))</f>
        <v/>
      </c>
      <c r="Y140" s="633" t="str">
        <f>IF(ISNA(VLOOKUP(C140,Master!AQ$60:BC$107,9,FALSE)),"",VLOOKUP(C140,Master!AQ$60:BC$107,9,FALSE))</f>
        <v/>
      </c>
      <c r="Z140" s="634">
        <f t="shared" si="191"/>
        <v>0</v>
      </c>
      <c r="AA140" s="634">
        <f t="shared" si="192"/>
        <v>0</v>
      </c>
      <c r="AB140" s="634">
        <f t="shared" si="193"/>
        <v>0</v>
      </c>
      <c r="AC140" s="634">
        <f t="shared" si="194"/>
        <v>0</v>
      </c>
      <c r="AD140" s="634">
        <f t="shared" si="195"/>
        <v>0</v>
      </c>
      <c r="AE140" s="634">
        <f t="shared" si="196"/>
        <v>0</v>
      </c>
      <c r="AF140" s="635" t="str">
        <f t="shared" si="190"/>
        <v/>
      </c>
      <c r="AG140" s="635" t="str">
        <f t="shared" si="168"/>
        <v/>
      </c>
      <c r="AH140" s="635" t="str">
        <f t="shared" si="169"/>
        <v/>
      </c>
      <c r="AI140" s="635" t="str">
        <f t="shared" si="170"/>
        <v/>
      </c>
      <c r="AJ140" s="635" t="str">
        <f t="shared" si="171"/>
        <v/>
      </c>
      <c r="AK140" s="633" t="str">
        <f t="shared" si="172"/>
        <v/>
      </c>
      <c r="AL140" s="633">
        <v>0</v>
      </c>
      <c r="AM140" s="634">
        <v>0</v>
      </c>
      <c r="AN140" s="633" t="str">
        <f t="shared" si="173"/>
        <v/>
      </c>
      <c r="AO140" s="634">
        <f t="shared" si="197"/>
        <v>0</v>
      </c>
      <c r="AP140" s="633">
        <f t="shared" si="198"/>
        <v>0</v>
      </c>
      <c r="AQ140" s="633">
        <f t="shared" si="199"/>
        <v>0</v>
      </c>
      <c r="AR140" s="633">
        <f t="shared" si="200"/>
        <v>0</v>
      </c>
      <c r="AS140" s="633">
        <f t="shared" si="150"/>
        <v>0</v>
      </c>
      <c r="AT140" s="635">
        <f t="shared" si="201"/>
        <v>0</v>
      </c>
      <c r="AU140" s="635">
        <f t="shared" si="202"/>
        <v>0</v>
      </c>
      <c r="AV140" s="633"/>
      <c r="AW140" s="633"/>
      <c r="AX140" s="635">
        <f t="shared" si="174"/>
        <v>0</v>
      </c>
      <c r="AY140" s="635">
        <f t="shared" si="203"/>
        <v>0</v>
      </c>
      <c r="AZ140" s="635">
        <f t="shared" si="204"/>
        <v>0</v>
      </c>
      <c r="BA140" s="635">
        <f t="shared" si="205"/>
        <v>0</v>
      </c>
      <c r="BB140" s="635">
        <f t="shared" si="206"/>
        <v>0</v>
      </c>
      <c r="BC140" s="633">
        <f t="shared" si="175"/>
        <v>0</v>
      </c>
      <c r="BD140" s="633">
        <f t="shared" si="207"/>
        <v>0</v>
      </c>
      <c r="BE140" s="634">
        <v>0</v>
      </c>
      <c r="BF140" s="633">
        <f t="shared" si="176"/>
        <v>0</v>
      </c>
      <c r="BG140" s="634">
        <f t="shared" si="208"/>
        <v>0</v>
      </c>
      <c r="BH140" s="633">
        <f t="shared" si="209"/>
        <v>0</v>
      </c>
      <c r="BI140" s="633">
        <f t="shared" si="210"/>
        <v>0</v>
      </c>
      <c r="BJ140" s="633">
        <f t="shared" si="211"/>
        <v>0</v>
      </c>
      <c r="BK140" s="633">
        <f t="shared" si="212"/>
        <v>0</v>
      </c>
      <c r="BL140" s="635">
        <f t="shared" si="177"/>
        <v>0</v>
      </c>
      <c r="BM140" s="635">
        <f t="shared" si="178"/>
        <v>0</v>
      </c>
      <c r="BN140" s="633"/>
      <c r="BO140" s="633"/>
      <c r="BP140" s="635">
        <f t="shared" si="179"/>
        <v>0</v>
      </c>
      <c r="BQ140" s="619">
        <f t="shared" si="213"/>
        <v>0</v>
      </c>
      <c r="BR140" s="619">
        <f t="shared" si="214"/>
        <v>1</v>
      </c>
      <c r="BS140" s="619">
        <f t="shared" si="215"/>
        <v>0</v>
      </c>
      <c r="BT140" s="619">
        <f t="shared" si="216"/>
        <v>0</v>
      </c>
      <c r="BU140" s="619">
        <f t="shared" si="217"/>
        <v>0</v>
      </c>
      <c r="BV140" s="619">
        <f t="shared" si="180"/>
        <v>1</v>
      </c>
      <c r="BW140" s="603">
        <f t="shared" si="182"/>
        <v>0</v>
      </c>
      <c r="BX140" s="636">
        <f t="shared" si="181"/>
        <v>1</v>
      </c>
      <c r="BY140" s="603">
        <f t="shared" si="218"/>
        <v>0</v>
      </c>
      <c r="BZ140" s="603">
        <f t="shared" si="219"/>
        <v>0</v>
      </c>
      <c r="CA140" s="589" t="str">
        <f t="shared" si="183"/>
        <v/>
      </c>
      <c r="CB140" s="1097"/>
      <c r="CC140" s="589"/>
      <c r="CD140" s="589"/>
      <c r="CE140" s="589"/>
      <c r="CF140" s="589"/>
      <c r="CG140" s="589"/>
      <c r="CH140" s="589"/>
      <c r="CI140" s="589"/>
      <c r="CJ140" s="589"/>
      <c r="CK140" s="589"/>
      <c r="CL140" s="589"/>
      <c r="CM140" s="589"/>
      <c r="CN140" s="589"/>
      <c r="CO140" s="589"/>
      <c r="CP140" s="589"/>
      <c r="CQ140" s="589"/>
      <c r="CR140" s="589"/>
      <c r="CS140" s="589"/>
      <c r="CT140" s="589"/>
      <c r="CU140" s="589"/>
      <c r="CV140" s="589"/>
      <c r="CW140" s="589"/>
      <c r="CX140" s="589"/>
      <c r="CY140" s="589"/>
      <c r="DA140" s="589"/>
    </row>
    <row r="141" spans="1:105" s="620" customFormat="1">
      <c r="A141" s="620" t="str">
        <f t="shared" si="160"/>
        <v/>
      </c>
      <c r="B141" s="624">
        <v>2202</v>
      </c>
      <c r="C141" s="624">
        <v>115</v>
      </c>
      <c r="D141" s="644" t="str">
        <f>IF(ISNA(VLOOKUP(C141,Master!AQ$60:BC$285,3,FALSE)),"",VLOOKUP(C141,Master!AQ$60:BC$285,3,FALSE))</f>
        <v/>
      </c>
      <c r="E141" s="625" t="str">
        <f>IF(ISNA(VLOOKUP(C141,Master!AQ$60:BC$285,7,FALSE)),"",VLOOKUP(C141,Master!AQ$60:BC$285,7,FALSE))</f>
        <v/>
      </c>
      <c r="F141" s="626" t="str">
        <f>IF(ISNA(VLOOKUP(C141,Master!AQ$60:BC$285,8,FALSE)),"",VLOOKUP(C141,Master!AQ$60:BC$285,8,FALSE))</f>
        <v/>
      </c>
      <c r="G141" s="627" t="str">
        <f>IF(ISNA(VLOOKUP(C141,Master!AQ$60:BC$285,4,FALSE)),"",VLOOKUP(C141,Master!AQ$60:BC$285,4,FALSE))</f>
        <v/>
      </c>
      <c r="H141" s="628" t="str">
        <f>IF(ISNA(VLOOKUP(C141,Master!AQ$60:BC$285,5,FALSE)),"",VLOOKUP(C141,Master!AQ$60:BC$285,5,FALSE))</f>
        <v/>
      </c>
      <c r="I141" s="629" t="str">
        <f>IF(ISNA(VLOOKUP(C141,Master!AQ$60:BC$285,6,FALSE)),"",VLOOKUP(C141,Master!AQ$60:BC$285,6,FALSE))</f>
        <v/>
      </c>
      <c r="J141" s="624" t="str">
        <f t="shared" si="155"/>
        <v/>
      </c>
      <c r="K141" s="625" t="str">
        <f t="shared" ca="1" si="156"/>
        <v/>
      </c>
      <c r="L141" s="624" t="str">
        <f t="shared" si="157"/>
        <v/>
      </c>
      <c r="M141" s="624" t="str">
        <f t="shared" si="158"/>
        <v/>
      </c>
      <c r="N141" s="624" t="str">
        <f t="shared" si="159"/>
        <v/>
      </c>
      <c r="O141" s="630" t="str">
        <f>IF(ISNA(VLOOKUP(C141,Master!AQ$60:BC$285,12,FALSE)),"",VLOOKUP(C141,Master!AQ$60:BC$285,12,FALSE))</f>
        <v/>
      </c>
      <c r="P141" s="631"/>
      <c r="Q141" s="631"/>
      <c r="R141" s="631"/>
      <c r="S141" s="631">
        <f t="shared" si="152"/>
        <v>0</v>
      </c>
      <c r="T141" s="591">
        <f t="shared" si="151"/>
        <v>1</v>
      </c>
      <c r="U141" s="622" t="str">
        <f>IF(ISNA(VLOOKUP(C141,Master!AQ$60:BC$107,10,FALSE)),"",VLOOKUP(C141,Master!AQ$60:BC$107,10,FALSE))</f>
        <v/>
      </c>
      <c r="V141" s="632"/>
      <c r="W141" s="632"/>
      <c r="X141" s="633" t="str">
        <f>IF(ISNA(VLOOKUP(C141,Master!AQ$60:BC$107,11,FALSE)),"",VLOOKUP(C141,Master!AQ$60:BC$107,11,FALSE))</f>
        <v/>
      </c>
      <c r="Y141" s="633" t="str">
        <f>IF(ISNA(VLOOKUP(C141,Master!AQ$60:BC$107,9,FALSE)),"",VLOOKUP(C141,Master!AQ$60:BC$107,9,FALSE))</f>
        <v/>
      </c>
      <c r="Z141" s="634">
        <f t="shared" si="191"/>
        <v>0</v>
      </c>
      <c r="AA141" s="634">
        <f t="shared" si="192"/>
        <v>0</v>
      </c>
      <c r="AB141" s="634">
        <f t="shared" si="193"/>
        <v>0</v>
      </c>
      <c r="AC141" s="634">
        <f t="shared" si="194"/>
        <v>0</v>
      </c>
      <c r="AD141" s="634">
        <f t="shared" si="195"/>
        <v>0</v>
      </c>
      <c r="AE141" s="634">
        <f t="shared" si="196"/>
        <v>0</v>
      </c>
      <c r="AF141" s="635" t="str">
        <f t="shared" si="190"/>
        <v/>
      </c>
      <c r="AG141" s="635" t="str">
        <f t="shared" si="168"/>
        <v/>
      </c>
      <c r="AH141" s="635" t="str">
        <f t="shared" si="169"/>
        <v/>
      </c>
      <c r="AI141" s="635" t="str">
        <f t="shared" si="170"/>
        <v/>
      </c>
      <c r="AJ141" s="635" t="str">
        <f t="shared" si="171"/>
        <v/>
      </c>
      <c r="AK141" s="633" t="str">
        <f t="shared" si="172"/>
        <v/>
      </c>
      <c r="AL141" s="633">
        <v>0</v>
      </c>
      <c r="AM141" s="634">
        <v>0</v>
      </c>
      <c r="AN141" s="633" t="str">
        <f t="shared" si="173"/>
        <v/>
      </c>
      <c r="AO141" s="634">
        <f t="shared" si="197"/>
        <v>0</v>
      </c>
      <c r="AP141" s="633">
        <f t="shared" si="198"/>
        <v>0</v>
      </c>
      <c r="AQ141" s="633">
        <f t="shared" si="199"/>
        <v>0</v>
      </c>
      <c r="AR141" s="633">
        <f t="shared" si="200"/>
        <v>0</v>
      </c>
      <c r="AS141" s="633">
        <f t="shared" ref="AS141:AS204" si="220">(IF(G141="LAB BOY",180,IF(G141="JAMADAR",180,IF(G141="PEON",180,0))))*12*BU141*(IF(I141&lt;=0,0,1))</f>
        <v>0</v>
      </c>
      <c r="AT141" s="635">
        <f t="shared" si="201"/>
        <v>0</v>
      </c>
      <c r="AU141" s="635">
        <f t="shared" si="202"/>
        <v>0</v>
      </c>
      <c r="AV141" s="633"/>
      <c r="AW141" s="633"/>
      <c r="AX141" s="635">
        <f t="shared" si="174"/>
        <v>0</v>
      </c>
      <c r="AY141" s="635">
        <f t="shared" si="203"/>
        <v>0</v>
      </c>
      <c r="AZ141" s="635">
        <f t="shared" si="204"/>
        <v>0</v>
      </c>
      <c r="BA141" s="635">
        <f t="shared" si="205"/>
        <v>0</v>
      </c>
      <c r="BB141" s="635">
        <f t="shared" si="206"/>
        <v>0</v>
      </c>
      <c r="BC141" s="633">
        <f t="shared" si="175"/>
        <v>0</v>
      </c>
      <c r="BD141" s="633">
        <f t="shared" si="207"/>
        <v>0</v>
      </c>
      <c r="BE141" s="634">
        <v>0</v>
      </c>
      <c r="BF141" s="633">
        <f t="shared" si="176"/>
        <v>0</v>
      </c>
      <c r="BG141" s="634">
        <f t="shared" si="208"/>
        <v>0</v>
      </c>
      <c r="BH141" s="633">
        <f t="shared" si="209"/>
        <v>0</v>
      </c>
      <c r="BI141" s="633">
        <f t="shared" si="210"/>
        <v>0</v>
      </c>
      <c r="BJ141" s="633">
        <f t="shared" si="211"/>
        <v>0</v>
      </c>
      <c r="BK141" s="633">
        <f t="shared" si="212"/>
        <v>0</v>
      </c>
      <c r="BL141" s="635">
        <f t="shared" si="177"/>
        <v>0</v>
      </c>
      <c r="BM141" s="635">
        <f t="shared" si="178"/>
        <v>0</v>
      </c>
      <c r="BN141" s="633"/>
      <c r="BO141" s="633"/>
      <c r="BP141" s="635">
        <f t="shared" si="179"/>
        <v>0</v>
      </c>
      <c r="BQ141" s="619">
        <f t="shared" si="213"/>
        <v>0</v>
      </c>
      <c r="BR141" s="619">
        <f t="shared" si="214"/>
        <v>1</v>
      </c>
      <c r="BS141" s="619">
        <f t="shared" si="215"/>
        <v>0</v>
      </c>
      <c r="BT141" s="619">
        <f t="shared" si="216"/>
        <v>0</v>
      </c>
      <c r="BU141" s="619">
        <f t="shared" si="217"/>
        <v>0</v>
      </c>
      <c r="BV141" s="619">
        <f t="shared" si="180"/>
        <v>1</v>
      </c>
      <c r="BW141" s="603">
        <f t="shared" si="182"/>
        <v>0</v>
      </c>
      <c r="BX141" s="636">
        <f t="shared" si="181"/>
        <v>1</v>
      </c>
      <c r="BY141" s="603">
        <f t="shared" si="218"/>
        <v>0</v>
      </c>
      <c r="BZ141" s="603">
        <f t="shared" si="219"/>
        <v>0</v>
      </c>
      <c r="CA141" s="589" t="str">
        <f t="shared" si="183"/>
        <v/>
      </c>
      <c r="CB141" s="1097"/>
      <c r="CC141" s="589"/>
      <c r="CD141" s="589"/>
      <c r="CE141" s="589"/>
      <c r="CF141" s="589"/>
      <c r="CG141" s="589"/>
      <c r="CH141" s="589"/>
      <c r="CI141" s="589"/>
      <c r="CJ141" s="589"/>
      <c r="CK141" s="589"/>
      <c r="CL141" s="589"/>
      <c r="CM141" s="589"/>
      <c r="CN141" s="589"/>
      <c r="CO141" s="589"/>
      <c r="CP141" s="589"/>
      <c r="CQ141" s="589"/>
      <c r="CR141" s="589"/>
      <c r="CS141" s="589"/>
      <c r="CT141" s="589"/>
      <c r="CU141" s="589"/>
      <c r="CV141" s="589"/>
      <c r="CW141" s="589"/>
      <c r="CX141" s="589"/>
      <c r="CY141" s="589"/>
      <c r="DA141" s="589"/>
    </row>
    <row r="142" spans="1:105" s="620" customFormat="1">
      <c r="A142" s="620" t="str">
        <f t="shared" si="160"/>
        <v/>
      </c>
      <c r="B142" s="624">
        <v>2202</v>
      </c>
      <c r="C142" s="624">
        <v>116</v>
      </c>
      <c r="D142" s="644" t="str">
        <f>IF(ISNA(VLOOKUP(C142,Master!AQ$60:BC$285,3,FALSE)),"",VLOOKUP(C142,Master!AQ$60:BC$285,3,FALSE))</f>
        <v/>
      </c>
      <c r="E142" s="625" t="str">
        <f>IF(ISNA(VLOOKUP(C142,Master!AQ$60:BC$285,7,FALSE)),"",VLOOKUP(C142,Master!AQ$60:BC$285,7,FALSE))</f>
        <v/>
      </c>
      <c r="F142" s="626" t="str">
        <f>IF(ISNA(VLOOKUP(C142,Master!AQ$60:BC$285,8,FALSE)),"",VLOOKUP(C142,Master!AQ$60:BC$285,8,FALSE))</f>
        <v/>
      </c>
      <c r="G142" s="627" t="str">
        <f>IF(ISNA(VLOOKUP(C142,Master!AQ$60:BC$285,4,FALSE)),"",VLOOKUP(C142,Master!AQ$60:BC$285,4,FALSE))</f>
        <v/>
      </c>
      <c r="H142" s="628" t="str">
        <f>IF(ISNA(VLOOKUP(C142,Master!AQ$60:BC$285,5,FALSE)),"",VLOOKUP(C142,Master!AQ$60:BC$285,5,FALSE))</f>
        <v/>
      </c>
      <c r="I142" s="629" t="str">
        <f>IF(ISNA(VLOOKUP(C142,Master!AQ$60:BC$285,6,FALSE)),"",VLOOKUP(C142,Master!AQ$60:BC$285,6,FALSE))</f>
        <v/>
      </c>
      <c r="J142" s="624" t="str">
        <f t="shared" si="155"/>
        <v/>
      </c>
      <c r="K142" s="625" t="str">
        <f t="shared" ca="1" si="156"/>
        <v/>
      </c>
      <c r="L142" s="624" t="str">
        <f t="shared" si="157"/>
        <v/>
      </c>
      <c r="M142" s="624" t="str">
        <f t="shared" si="158"/>
        <v/>
      </c>
      <c r="N142" s="624" t="str">
        <f t="shared" si="159"/>
        <v/>
      </c>
      <c r="O142" s="630" t="str">
        <f>IF(ISNA(VLOOKUP(C142,Master!AQ$60:BC$285,12,FALSE)),"",VLOOKUP(C142,Master!AQ$60:BC$285,12,FALSE))</f>
        <v/>
      </c>
      <c r="P142" s="631"/>
      <c r="Q142" s="631"/>
      <c r="R142" s="631"/>
      <c r="S142" s="631">
        <f t="shared" si="152"/>
        <v>0</v>
      </c>
      <c r="T142" s="591">
        <f t="shared" si="151"/>
        <v>1</v>
      </c>
      <c r="U142" s="622" t="str">
        <f>IF(ISNA(VLOOKUP(C142,Master!AQ$60:BC$107,10,FALSE)),"",VLOOKUP(C142,Master!AQ$60:BC$107,10,FALSE))</f>
        <v/>
      </c>
      <c r="V142" s="632"/>
      <c r="W142" s="632"/>
      <c r="X142" s="633" t="str">
        <f>IF(ISNA(VLOOKUP(C142,Master!AQ$60:BC$107,11,FALSE)),"",VLOOKUP(C142,Master!AQ$60:BC$107,11,FALSE))</f>
        <v/>
      </c>
      <c r="Y142" s="633" t="str">
        <f>IF(ISNA(VLOOKUP(C142,Master!AQ$60:BC$107,9,FALSE)),"",VLOOKUP(C142,Master!AQ$60:BC$107,9,FALSE))</f>
        <v/>
      </c>
      <c r="Z142" s="634">
        <f t="shared" si="191"/>
        <v>0</v>
      </c>
      <c r="AA142" s="634">
        <f t="shared" si="192"/>
        <v>0</v>
      </c>
      <c r="AB142" s="634">
        <f t="shared" si="193"/>
        <v>0</v>
      </c>
      <c r="AC142" s="634">
        <f t="shared" si="194"/>
        <v>0</v>
      </c>
      <c r="AD142" s="634">
        <f t="shared" si="195"/>
        <v>0</v>
      </c>
      <c r="AE142" s="634">
        <f t="shared" si="196"/>
        <v>0</v>
      </c>
      <c r="AF142" s="635" t="str">
        <f t="shared" si="190"/>
        <v/>
      </c>
      <c r="AG142" s="635" t="str">
        <f t="shared" si="168"/>
        <v/>
      </c>
      <c r="AH142" s="635" t="str">
        <f t="shared" si="169"/>
        <v/>
      </c>
      <c r="AI142" s="635" t="str">
        <f t="shared" si="170"/>
        <v/>
      </c>
      <c r="AJ142" s="635" t="str">
        <f t="shared" si="171"/>
        <v/>
      </c>
      <c r="AK142" s="633" t="str">
        <f t="shared" si="172"/>
        <v/>
      </c>
      <c r="AL142" s="633">
        <v>0</v>
      </c>
      <c r="AM142" s="634">
        <v>0</v>
      </c>
      <c r="AN142" s="633" t="str">
        <f t="shared" si="173"/>
        <v/>
      </c>
      <c r="AO142" s="634">
        <f t="shared" si="197"/>
        <v>0</v>
      </c>
      <c r="AP142" s="633">
        <f t="shared" si="198"/>
        <v>0</v>
      </c>
      <c r="AQ142" s="633">
        <f t="shared" si="199"/>
        <v>0</v>
      </c>
      <c r="AR142" s="633">
        <f t="shared" si="200"/>
        <v>0</v>
      </c>
      <c r="AS142" s="633">
        <f t="shared" si="220"/>
        <v>0</v>
      </c>
      <c r="AT142" s="635">
        <f t="shared" si="201"/>
        <v>0</v>
      </c>
      <c r="AU142" s="635">
        <f t="shared" si="202"/>
        <v>0</v>
      </c>
      <c r="AV142" s="633"/>
      <c r="AW142" s="633"/>
      <c r="AX142" s="635">
        <f t="shared" si="174"/>
        <v>0</v>
      </c>
      <c r="AY142" s="635">
        <f t="shared" si="203"/>
        <v>0</v>
      </c>
      <c r="AZ142" s="635">
        <f t="shared" si="204"/>
        <v>0</v>
      </c>
      <c r="BA142" s="635">
        <f t="shared" si="205"/>
        <v>0</v>
      </c>
      <c r="BB142" s="635">
        <f t="shared" si="206"/>
        <v>0</v>
      </c>
      <c r="BC142" s="633">
        <f t="shared" si="175"/>
        <v>0</v>
      </c>
      <c r="BD142" s="633">
        <f t="shared" si="207"/>
        <v>0</v>
      </c>
      <c r="BE142" s="634">
        <v>0</v>
      </c>
      <c r="BF142" s="633">
        <f t="shared" si="176"/>
        <v>0</v>
      </c>
      <c r="BG142" s="634">
        <f t="shared" si="208"/>
        <v>0</v>
      </c>
      <c r="BH142" s="633">
        <f t="shared" si="209"/>
        <v>0</v>
      </c>
      <c r="BI142" s="633">
        <f t="shared" si="210"/>
        <v>0</v>
      </c>
      <c r="BJ142" s="633">
        <f t="shared" si="211"/>
        <v>0</v>
      </c>
      <c r="BK142" s="633">
        <f t="shared" si="212"/>
        <v>0</v>
      </c>
      <c r="BL142" s="635">
        <f t="shared" si="177"/>
        <v>0</v>
      </c>
      <c r="BM142" s="635">
        <f t="shared" si="178"/>
        <v>0</v>
      </c>
      <c r="BN142" s="633"/>
      <c r="BO142" s="633"/>
      <c r="BP142" s="635">
        <f t="shared" si="179"/>
        <v>0</v>
      </c>
      <c r="BQ142" s="619">
        <f t="shared" si="213"/>
        <v>0</v>
      </c>
      <c r="BR142" s="619">
        <f t="shared" si="214"/>
        <v>1</v>
      </c>
      <c r="BS142" s="619">
        <f t="shared" si="215"/>
        <v>0</v>
      </c>
      <c r="BT142" s="619">
        <f t="shared" si="216"/>
        <v>0</v>
      </c>
      <c r="BU142" s="619">
        <f t="shared" si="217"/>
        <v>0</v>
      </c>
      <c r="BV142" s="619">
        <f t="shared" si="180"/>
        <v>1</v>
      </c>
      <c r="BW142" s="603">
        <f t="shared" si="182"/>
        <v>0</v>
      </c>
      <c r="BX142" s="636">
        <f t="shared" si="181"/>
        <v>1</v>
      </c>
      <c r="BY142" s="603">
        <f t="shared" si="218"/>
        <v>0</v>
      </c>
      <c r="BZ142" s="603">
        <f t="shared" si="219"/>
        <v>0</v>
      </c>
      <c r="CA142" s="589" t="str">
        <f t="shared" si="183"/>
        <v/>
      </c>
      <c r="CB142" s="1097"/>
      <c r="CC142" s="589"/>
      <c r="CD142" s="589"/>
      <c r="CE142" s="589"/>
      <c r="CF142" s="589"/>
      <c r="CG142" s="589"/>
      <c r="CH142" s="589"/>
      <c r="CI142" s="589"/>
      <c r="CJ142" s="589"/>
      <c r="CK142" s="589"/>
      <c r="CL142" s="589"/>
      <c r="CM142" s="589"/>
      <c r="CN142" s="589"/>
      <c r="CO142" s="589"/>
      <c r="CP142" s="589"/>
      <c r="CQ142" s="589"/>
      <c r="CR142" s="589"/>
      <c r="CS142" s="589"/>
      <c r="CT142" s="589"/>
      <c r="CU142" s="589"/>
      <c r="CV142" s="589"/>
      <c r="CW142" s="589"/>
      <c r="CX142" s="589"/>
      <c r="CY142" s="589"/>
      <c r="DA142" s="589"/>
    </row>
    <row r="143" spans="1:105" s="620" customFormat="1">
      <c r="A143" s="620" t="str">
        <f t="shared" si="160"/>
        <v/>
      </c>
      <c r="B143" s="624">
        <v>2202</v>
      </c>
      <c r="C143" s="624">
        <v>117</v>
      </c>
      <c r="D143" s="644" t="str">
        <f>IF(ISNA(VLOOKUP(C143,Master!AQ$60:BC$285,3,FALSE)),"",VLOOKUP(C143,Master!AQ$60:BC$285,3,FALSE))</f>
        <v/>
      </c>
      <c r="E143" s="625" t="str">
        <f>IF(ISNA(VLOOKUP(C143,Master!AQ$60:BC$285,7,FALSE)),"",VLOOKUP(C143,Master!AQ$60:BC$285,7,FALSE))</f>
        <v/>
      </c>
      <c r="F143" s="626" t="str">
        <f>IF(ISNA(VLOOKUP(C143,Master!AQ$60:BC$285,8,FALSE)),"",VLOOKUP(C143,Master!AQ$60:BC$285,8,FALSE))</f>
        <v/>
      </c>
      <c r="G143" s="627" t="str">
        <f>IF(ISNA(VLOOKUP(C143,Master!AQ$60:BC$285,4,FALSE)),"",VLOOKUP(C143,Master!AQ$60:BC$285,4,FALSE))</f>
        <v/>
      </c>
      <c r="H143" s="628" t="str">
        <f>IF(ISNA(VLOOKUP(C143,Master!AQ$60:BC$285,5,FALSE)),"",VLOOKUP(C143,Master!AQ$60:BC$285,5,FALSE))</f>
        <v/>
      </c>
      <c r="I143" s="629" t="str">
        <f>IF(ISNA(VLOOKUP(C143,Master!AQ$60:BC$285,6,FALSE)),"",VLOOKUP(C143,Master!AQ$60:BC$285,6,FALSE))</f>
        <v/>
      </c>
      <c r="J143" s="624" t="str">
        <f t="shared" si="155"/>
        <v/>
      </c>
      <c r="K143" s="625" t="str">
        <f t="shared" ca="1" si="156"/>
        <v/>
      </c>
      <c r="L143" s="624" t="str">
        <f t="shared" si="157"/>
        <v/>
      </c>
      <c r="M143" s="624" t="str">
        <f t="shared" si="158"/>
        <v/>
      </c>
      <c r="N143" s="624" t="str">
        <f t="shared" si="159"/>
        <v/>
      </c>
      <c r="O143" s="630" t="str">
        <f>IF(ISNA(VLOOKUP(C143,Master!AQ$60:BC$285,12,FALSE)),"",VLOOKUP(C143,Master!AQ$60:BC$285,12,FALSE))</f>
        <v/>
      </c>
      <c r="P143" s="631"/>
      <c r="Q143" s="631"/>
      <c r="R143" s="631"/>
      <c r="S143" s="631">
        <f t="shared" si="152"/>
        <v>0</v>
      </c>
      <c r="T143" s="591">
        <f t="shared" ref="T143:T189" si="221">IF(G143&gt;0,1,0)</f>
        <v>1</v>
      </c>
      <c r="U143" s="622" t="str">
        <f>IF(ISNA(VLOOKUP(C143,Master!AQ$60:BC$107,10,FALSE)),"",VLOOKUP(C143,Master!AQ$60:BC$107,10,FALSE))</f>
        <v/>
      </c>
      <c r="V143" s="632"/>
      <c r="W143" s="632"/>
      <c r="X143" s="633" t="str">
        <f>IF(ISNA(VLOOKUP(C143,Master!AQ$60:BC$107,11,FALSE)),"",VLOOKUP(C143,Master!AQ$60:BC$107,11,FALSE))</f>
        <v/>
      </c>
      <c r="Y143" s="633" t="str">
        <f>IF(ISNA(VLOOKUP(C143,Master!AQ$60:BC$107,9,FALSE)),"",VLOOKUP(C143,Master!AQ$60:BC$107,9,FALSE))</f>
        <v/>
      </c>
      <c r="Z143" s="634">
        <f t="shared" si="191"/>
        <v>0</v>
      </c>
      <c r="AA143" s="634">
        <f t="shared" si="192"/>
        <v>0</v>
      </c>
      <c r="AB143" s="634">
        <f t="shared" si="193"/>
        <v>0</v>
      </c>
      <c r="AC143" s="634">
        <f t="shared" si="194"/>
        <v>0</v>
      </c>
      <c r="AD143" s="634">
        <f t="shared" si="195"/>
        <v>0</v>
      </c>
      <c r="AE143" s="634">
        <f t="shared" si="196"/>
        <v>0</v>
      </c>
      <c r="AF143" s="635" t="str">
        <f t="shared" si="190"/>
        <v/>
      </c>
      <c r="AG143" s="635" t="str">
        <f t="shared" si="168"/>
        <v/>
      </c>
      <c r="AH143" s="635" t="str">
        <f t="shared" si="169"/>
        <v/>
      </c>
      <c r="AI143" s="635" t="str">
        <f t="shared" si="170"/>
        <v/>
      </c>
      <c r="AJ143" s="635" t="str">
        <f t="shared" si="171"/>
        <v/>
      </c>
      <c r="AK143" s="633" t="str">
        <f t="shared" si="172"/>
        <v/>
      </c>
      <c r="AL143" s="633">
        <v>0</v>
      </c>
      <c r="AM143" s="634">
        <v>0</v>
      </c>
      <c r="AN143" s="633" t="str">
        <f t="shared" si="173"/>
        <v/>
      </c>
      <c r="AO143" s="634">
        <f t="shared" si="197"/>
        <v>0</v>
      </c>
      <c r="AP143" s="633">
        <f t="shared" si="198"/>
        <v>0</v>
      </c>
      <c r="AQ143" s="633">
        <f t="shared" si="199"/>
        <v>0</v>
      </c>
      <c r="AR143" s="633">
        <f t="shared" si="200"/>
        <v>0</v>
      </c>
      <c r="AS143" s="633">
        <f t="shared" si="220"/>
        <v>0</v>
      </c>
      <c r="AT143" s="635">
        <f t="shared" si="201"/>
        <v>0</v>
      </c>
      <c r="AU143" s="635">
        <f t="shared" si="202"/>
        <v>0</v>
      </c>
      <c r="AV143" s="633"/>
      <c r="AW143" s="633"/>
      <c r="AX143" s="635">
        <f t="shared" si="174"/>
        <v>0</v>
      </c>
      <c r="AY143" s="635">
        <f t="shared" si="203"/>
        <v>0</v>
      </c>
      <c r="AZ143" s="635">
        <f t="shared" si="204"/>
        <v>0</v>
      </c>
      <c r="BA143" s="635">
        <f t="shared" si="205"/>
        <v>0</v>
      </c>
      <c r="BB143" s="635">
        <f t="shared" si="206"/>
        <v>0</v>
      </c>
      <c r="BC143" s="633">
        <f t="shared" si="175"/>
        <v>0</v>
      </c>
      <c r="BD143" s="633">
        <f t="shared" si="207"/>
        <v>0</v>
      </c>
      <c r="BE143" s="634">
        <v>0</v>
      </c>
      <c r="BF143" s="633">
        <f t="shared" si="176"/>
        <v>0</v>
      </c>
      <c r="BG143" s="634">
        <f t="shared" si="208"/>
        <v>0</v>
      </c>
      <c r="BH143" s="633">
        <f t="shared" si="209"/>
        <v>0</v>
      </c>
      <c r="BI143" s="633">
        <f t="shared" si="210"/>
        <v>0</v>
      </c>
      <c r="BJ143" s="633">
        <f t="shared" si="211"/>
        <v>0</v>
      </c>
      <c r="BK143" s="633">
        <f t="shared" si="212"/>
        <v>0</v>
      </c>
      <c r="BL143" s="635">
        <f t="shared" si="177"/>
        <v>0</v>
      </c>
      <c r="BM143" s="635">
        <f t="shared" si="178"/>
        <v>0</v>
      </c>
      <c r="BN143" s="633"/>
      <c r="BO143" s="633"/>
      <c r="BP143" s="635">
        <f t="shared" si="179"/>
        <v>0</v>
      </c>
      <c r="BQ143" s="619">
        <f t="shared" si="213"/>
        <v>0</v>
      </c>
      <c r="BR143" s="619">
        <f t="shared" si="214"/>
        <v>1</v>
      </c>
      <c r="BS143" s="619">
        <f t="shared" si="215"/>
        <v>0</v>
      </c>
      <c r="BT143" s="619">
        <f t="shared" si="216"/>
        <v>0</v>
      </c>
      <c r="BU143" s="619">
        <f t="shared" si="217"/>
        <v>0</v>
      </c>
      <c r="BV143" s="619">
        <f t="shared" si="180"/>
        <v>1</v>
      </c>
      <c r="BW143" s="603">
        <f t="shared" si="182"/>
        <v>0</v>
      </c>
      <c r="BX143" s="636">
        <f t="shared" si="181"/>
        <v>1</v>
      </c>
      <c r="BY143" s="603">
        <f t="shared" si="218"/>
        <v>0</v>
      </c>
      <c r="BZ143" s="603">
        <f t="shared" si="219"/>
        <v>0</v>
      </c>
      <c r="CA143" s="589" t="str">
        <f t="shared" si="183"/>
        <v/>
      </c>
      <c r="CB143" s="1097"/>
      <c r="CC143" s="589"/>
      <c r="CD143" s="589"/>
      <c r="CE143" s="589"/>
      <c r="CF143" s="589"/>
      <c r="CG143" s="589"/>
      <c r="CH143" s="589"/>
      <c r="CI143" s="589"/>
      <c r="CJ143" s="589"/>
      <c r="CK143" s="589"/>
      <c r="CL143" s="589"/>
      <c r="CM143" s="589"/>
      <c r="CN143" s="589"/>
      <c r="CO143" s="589"/>
      <c r="CP143" s="589"/>
      <c r="CQ143" s="589"/>
      <c r="CR143" s="589"/>
      <c r="CS143" s="589"/>
      <c r="CT143" s="589"/>
      <c r="CU143" s="589"/>
      <c r="CV143" s="589"/>
      <c r="CW143" s="589"/>
      <c r="CX143" s="589"/>
      <c r="CY143" s="589"/>
      <c r="DA143" s="589"/>
    </row>
    <row r="144" spans="1:105" s="620" customFormat="1">
      <c r="A144" s="620" t="str">
        <f t="shared" si="160"/>
        <v/>
      </c>
      <c r="B144" s="624">
        <v>2202</v>
      </c>
      <c r="C144" s="624">
        <v>118</v>
      </c>
      <c r="D144" s="644" t="str">
        <f>IF(ISNA(VLOOKUP(C144,Master!AQ$60:BC$285,3,FALSE)),"",VLOOKUP(C144,Master!AQ$60:BC$285,3,FALSE))</f>
        <v/>
      </c>
      <c r="E144" s="625" t="str">
        <f>IF(ISNA(VLOOKUP(C144,Master!AQ$60:BC$285,7,FALSE)),"",VLOOKUP(C144,Master!AQ$60:BC$285,7,FALSE))</f>
        <v/>
      </c>
      <c r="F144" s="626" t="str">
        <f>IF(ISNA(VLOOKUP(C144,Master!AQ$60:BC$285,8,FALSE)),"",VLOOKUP(C144,Master!AQ$60:BC$285,8,FALSE))</f>
        <v/>
      </c>
      <c r="G144" s="627" t="str">
        <f>IF(ISNA(VLOOKUP(C144,Master!AQ$60:BC$285,4,FALSE)),"",VLOOKUP(C144,Master!AQ$60:BC$285,4,FALSE))</f>
        <v/>
      </c>
      <c r="H144" s="628" t="str">
        <f>IF(ISNA(VLOOKUP(C144,Master!AQ$60:BC$285,5,FALSE)),"",VLOOKUP(C144,Master!AQ$60:BC$285,5,FALSE))</f>
        <v/>
      </c>
      <c r="I144" s="629" t="str">
        <f>IF(ISNA(VLOOKUP(C144,Master!AQ$60:BC$285,6,FALSE)),"",VLOOKUP(C144,Master!AQ$60:BC$285,6,FALSE))</f>
        <v/>
      </c>
      <c r="J144" s="624" t="str">
        <f t="shared" si="155"/>
        <v/>
      </c>
      <c r="K144" s="625" t="str">
        <f t="shared" ca="1" si="156"/>
        <v/>
      </c>
      <c r="L144" s="624" t="str">
        <f t="shared" si="157"/>
        <v/>
      </c>
      <c r="M144" s="624" t="str">
        <f t="shared" si="158"/>
        <v/>
      </c>
      <c r="N144" s="624" t="str">
        <f t="shared" si="159"/>
        <v/>
      </c>
      <c r="O144" s="630" t="str">
        <f>IF(ISNA(VLOOKUP(C144,Master!AQ$60:BC$285,12,FALSE)),"",VLOOKUP(C144,Master!AQ$60:BC$285,12,FALSE))</f>
        <v/>
      </c>
      <c r="P144" s="631"/>
      <c r="Q144" s="631"/>
      <c r="R144" s="631"/>
      <c r="S144" s="631">
        <f t="shared" si="152"/>
        <v>0</v>
      </c>
      <c r="T144" s="591">
        <f t="shared" si="221"/>
        <v>1</v>
      </c>
      <c r="U144" s="622" t="str">
        <f>IF(ISNA(VLOOKUP(C144,Master!AQ$60:BC$107,10,FALSE)),"",VLOOKUP(C144,Master!AQ$60:BC$107,10,FALSE))</f>
        <v/>
      </c>
      <c r="V144" s="632"/>
      <c r="W144" s="632"/>
      <c r="X144" s="633" t="str">
        <f>IF(ISNA(VLOOKUP(C144,Master!AQ$60:BC$107,11,FALSE)),"",VLOOKUP(C144,Master!AQ$60:BC$107,11,FALSE))</f>
        <v/>
      </c>
      <c r="Y144" s="633" t="str">
        <f>IF(ISNA(VLOOKUP(C144,Master!AQ$60:BC$107,9,FALSE)),"",VLOOKUP(C144,Master!AQ$60:BC$107,9,FALSE))</f>
        <v/>
      </c>
      <c r="Z144" s="634">
        <f t="shared" si="191"/>
        <v>0</v>
      </c>
      <c r="AA144" s="634">
        <f t="shared" si="192"/>
        <v>0</v>
      </c>
      <c r="AB144" s="634">
        <f t="shared" si="193"/>
        <v>0</v>
      </c>
      <c r="AC144" s="634">
        <f t="shared" si="194"/>
        <v>0</v>
      </c>
      <c r="AD144" s="634">
        <f t="shared" si="195"/>
        <v>0</v>
      </c>
      <c r="AE144" s="634">
        <f t="shared" si="196"/>
        <v>0</v>
      </c>
      <c r="AF144" s="635" t="str">
        <f t="shared" si="190"/>
        <v/>
      </c>
      <c r="AG144" s="635" t="str">
        <f t="shared" si="168"/>
        <v/>
      </c>
      <c r="AH144" s="635" t="str">
        <f t="shared" si="169"/>
        <v/>
      </c>
      <c r="AI144" s="635" t="str">
        <f t="shared" si="170"/>
        <v/>
      </c>
      <c r="AJ144" s="635" t="str">
        <f t="shared" si="171"/>
        <v/>
      </c>
      <c r="AK144" s="633" t="str">
        <f t="shared" si="172"/>
        <v/>
      </c>
      <c r="AL144" s="633">
        <v>0</v>
      </c>
      <c r="AM144" s="634">
        <v>0</v>
      </c>
      <c r="AN144" s="633" t="str">
        <f t="shared" si="173"/>
        <v/>
      </c>
      <c r="AO144" s="634">
        <f t="shared" si="197"/>
        <v>0</v>
      </c>
      <c r="AP144" s="633">
        <f t="shared" si="198"/>
        <v>0</v>
      </c>
      <c r="AQ144" s="633">
        <f t="shared" si="199"/>
        <v>0</v>
      </c>
      <c r="AR144" s="633">
        <f t="shared" si="200"/>
        <v>0</v>
      </c>
      <c r="AS144" s="633">
        <f t="shared" si="220"/>
        <v>0</v>
      </c>
      <c r="AT144" s="635">
        <f t="shared" si="201"/>
        <v>0</v>
      </c>
      <c r="AU144" s="635">
        <f t="shared" si="202"/>
        <v>0</v>
      </c>
      <c r="AV144" s="633"/>
      <c r="AW144" s="633"/>
      <c r="AX144" s="635">
        <f t="shared" si="174"/>
        <v>0</v>
      </c>
      <c r="AY144" s="635">
        <f t="shared" si="203"/>
        <v>0</v>
      </c>
      <c r="AZ144" s="635">
        <f t="shared" si="204"/>
        <v>0</v>
      </c>
      <c r="BA144" s="635">
        <f t="shared" si="205"/>
        <v>0</v>
      </c>
      <c r="BB144" s="635">
        <f t="shared" si="206"/>
        <v>0</v>
      </c>
      <c r="BC144" s="633">
        <f t="shared" si="175"/>
        <v>0</v>
      </c>
      <c r="BD144" s="633">
        <f t="shared" si="207"/>
        <v>0</v>
      </c>
      <c r="BE144" s="634">
        <v>0</v>
      </c>
      <c r="BF144" s="633">
        <f t="shared" si="176"/>
        <v>0</v>
      </c>
      <c r="BG144" s="634">
        <f t="shared" si="208"/>
        <v>0</v>
      </c>
      <c r="BH144" s="633">
        <f t="shared" si="209"/>
        <v>0</v>
      </c>
      <c r="BI144" s="633">
        <f t="shared" si="210"/>
        <v>0</v>
      </c>
      <c r="BJ144" s="633">
        <f t="shared" si="211"/>
        <v>0</v>
      </c>
      <c r="BK144" s="633">
        <f t="shared" si="212"/>
        <v>0</v>
      </c>
      <c r="BL144" s="635">
        <f t="shared" si="177"/>
        <v>0</v>
      </c>
      <c r="BM144" s="635">
        <f t="shared" si="178"/>
        <v>0</v>
      </c>
      <c r="BN144" s="633"/>
      <c r="BO144" s="633"/>
      <c r="BP144" s="635">
        <f t="shared" si="179"/>
        <v>0</v>
      </c>
      <c r="BQ144" s="619">
        <f t="shared" si="213"/>
        <v>0</v>
      </c>
      <c r="BR144" s="619">
        <f t="shared" si="214"/>
        <v>1</v>
      </c>
      <c r="BS144" s="619">
        <f t="shared" si="215"/>
        <v>0</v>
      </c>
      <c r="BT144" s="619">
        <f t="shared" si="216"/>
        <v>0</v>
      </c>
      <c r="BU144" s="619">
        <f t="shared" si="217"/>
        <v>0</v>
      </c>
      <c r="BV144" s="619">
        <f t="shared" si="180"/>
        <v>1</v>
      </c>
      <c r="BW144" s="603">
        <f t="shared" si="182"/>
        <v>0</v>
      </c>
      <c r="BX144" s="636">
        <f t="shared" si="181"/>
        <v>1</v>
      </c>
      <c r="BY144" s="603">
        <f t="shared" si="218"/>
        <v>0</v>
      </c>
      <c r="BZ144" s="603">
        <f t="shared" si="219"/>
        <v>0</v>
      </c>
      <c r="CA144" s="589" t="str">
        <f t="shared" si="183"/>
        <v/>
      </c>
      <c r="CB144" s="1097"/>
      <c r="CC144" s="589"/>
      <c r="CD144" s="589"/>
      <c r="CE144" s="589"/>
      <c r="CF144" s="589"/>
      <c r="CG144" s="589"/>
      <c r="CH144" s="589"/>
      <c r="CI144" s="589"/>
      <c r="CJ144" s="589"/>
      <c r="CK144" s="589"/>
      <c r="CL144" s="589"/>
      <c r="CM144" s="589"/>
      <c r="CN144" s="589"/>
      <c r="CO144" s="589"/>
      <c r="CP144" s="589"/>
      <c r="CQ144" s="589"/>
      <c r="CR144" s="589"/>
      <c r="CS144" s="589"/>
      <c r="CT144" s="589"/>
      <c r="CU144" s="589"/>
      <c r="CV144" s="589"/>
      <c r="CW144" s="589"/>
      <c r="CX144" s="589"/>
      <c r="CY144" s="589"/>
      <c r="DA144" s="589"/>
    </row>
    <row r="145" spans="1:105" s="620" customFormat="1">
      <c r="A145" s="620" t="str">
        <f t="shared" si="160"/>
        <v/>
      </c>
      <c r="B145" s="624">
        <v>2202</v>
      </c>
      <c r="C145" s="624">
        <v>119</v>
      </c>
      <c r="D145" s="644" t="str">
        <f>IF(ISNA(VLOOKUP(C145,Master!AQ$60:BC$285,3,FALSE)),"",VLOOKUP(C145,Master!AQ$60:BC$285,3,FALSE))</f>
        <v/>
      </c>
      <c r="E145" s="625" t="str">
        <f>IF(ISNA(VLOOKUP(C145,Master!AQ$60:BC$285,7,FALSE)),"",VLOOKUP(C145,Master!AQ$60:BC$285,7,FALSE))</f>
        <v/>
      </c>
      <c r="F145" s="626" t="str">
        <f>IF(ISNA(VLOOKUP(C145,Master!AQ$60:BC$285,8,FALSE)),"",VLOOKUP(C145,Master!AQ$60:BC$285,8,FALSE))</f>
        <v/>
      </c>
      <c r="G145" s="627" t="str">
        <f>IF(ISNA(VLOOKUP(C145,Master!AQ$60:BC$285,4,FALSE)),"",VLOOKUP(C145,Master!AQ$60:BC$285,4,FALSE))</f>
        <v/>
      </c>
      <c r="H145" s="628" t="str">
        <f>IF(ISNA(VLOOKUP(C145,Master!AQ$60:BC$285,5,FALSE)),"",VLOOKUP(C145,Master!AQ$60:BC$285,5,FALSE))</f>
        <v/>
      </c>
      <c r="I145" s="629" t="str">
        <f>IF(ISNA(VLOOKUP(C145,Master!AQ$60:BC$285,6,FALSE)),"",VLOOKUP(C145,Master!AQ$60:BC$285,6,FALSE))</f>
        <v/>
      </c>
      <c r="J145" s="624" t="str">
        <f t="shared" si="155"/>
        <v/>
      </c>
      <c r="K145" s="625" t="str">
        <f t="shared" ca="1" si="156"/>
        <v/>
      </c>
      <c r="L145" s="624" t="str">
        <f t="shared" si="157"/>
        <v/>
      </c>
      <c r="M145" s="624" t="str">
        <f t="shared" si="158"/>
        <v/>
      </c>
      <c r="N145" s="624" t="str">
        <f t="shared" si="159"/>
        <v/>
      </c>
      <c r="O145" s="630" t="str">
        <f>IF(ISNA(VLOOKUP(C145,Master!AQ$60:BC$285,12,FALSE)),"",VLOOKUP(C145,Master!AQ$60:BC$285,12,FALSE))</f>
        <v/>
      </c>
      <c r="P145" s="631"/>
      <c r="Q145" s="631"/>
      <c r="R145" s="631"/>
      <c r="S145" s="631">
        <f t="shared" si="152"/>
        <v>0</v>
      </c>
      <c r="T145" s="591">
        <f t="shared" si="221"/>
        <v>1</v>
      </c>
      <c r="U145" s="622" t="str">
        <f>IF(ISNA(VLOOKUP(C145,Master!AQ$60:BC$107,10,FALSE)),"",VLOOKUP(C145,Master!AQ$60:BC$107,10,FALSE))</f>
        <v/>
      </c>
      <c r="V145" s="632"/>
      <c r="W145" s="632"/>
      <c r="X145" s="633" t="str">
        <f>IF(ISNA(VLOOKUP(C145,Master!AQ$60:BC$107,11,FALSE)),"",VLOOKUP(C145,Master!AQ$60:BC$107,11,FALSE))</f>
        <v/>
      </c>
      <c r="Y145" s="633" t="str">
        <f>IF(ISNA(VLOOKUP(C145,Master!AQ$60:BC$107,9,FALSE)),"",VLOOKUP(C145,Master!AQ$60:BC$107,9,FALSE))</f>
        <v/>
      </c>
      <c r="Z145" s="634">
        <f t="shared" si="191"/>
        <v>0</v>
      </c>
      <c r="AA145" s="634">
        <f t="shared" si="192"/>
        <v>0</v>
      </c>
      <c r="AB145" s="634">
        <f t="shared" si="193"/>
        <v>0</v>
      </c>
      <c r="AC145" s="634">
        <f t="shared" si="194"/>
        <v>0</v>
      </c>
      <c r="AD145" s="634">
        <f t="shared" si="195"/>
        <v>0</v>
      </c>
      <c r="AE145" s="634">
        <f t="shared" si="196"/>
        <v>0</v>
      </c>
      <c r="AF145" s="635" t="str">
        <f t="shared" si="190"/>
        <v/>
      </c>
      <c r="AG145" s="635" t="str">
        <f t="shared" si="168"/>
        <v/>
      </c>
      <c r="AH145" s="635" t="str">
        <f t="shared" si="169"/>
        <v/>
      </c>
      <c r="AI145" s="635" t="str">
        <f t="shared" si="170"/>
        <v/>
      </c>
      <c r="AJ145" s="635" t="str">
        <f t="shared" si="171"/>
        <v/>
      </c>
      <c r="AK145" s="633" t="str">
        <f t="shared" si="172"/>
        <v/>
      </c>
      <c r="AL145" s="633">
        <v>0</v>
      </c>
      <c r="AM145" s="634">
        <v>0</v>
      </c>
      <c r="AN145" s="633" t="str">
        <f t="shared" si="173"/>
        <v/>
      </c>
      <c r="AO145" s="634">
        <f t="shared" si="197"/>
        <v>0</v>
      </c>
      <c r="AP145" s="633">
        <f t="shared" si="198"/>
        <v>0</v>
      </c>
      <c r="AQ145" s="633">
        <f t="shared" si="199"/>
        <v>0</v>
      </c>
      <c r="AR145" s="633">
        <f t="shared" si="200"/>
        <v>0</v>
      </c>
      <c r="AS145" s="633">
        <f t="shared" si="220"/>
        <v>0</v>
      </c>
      <c r="AT145" s="635">
        <f t="shared" si="201"/>
        <v>0</v>
      </c>
      <c r="AU145" s="635">
        <f t="shared" si="202"/>
        <v>0</v>
      </c>
      <c r="AV145" s="633"/>
      <c r="AW145" s="633"/>
      <c r="AX145" s="635">
        <f t="shared" si="174"/>
        <v>0</v>
      </c>
      <c r="AY145" s="635">
        <f t="shared" si="203"/>
        <v>0</v>
      </c>
      <c r="AZ145" s="635">
        <f t="shared" si="204"/>
        <v>0</v>
      </c>
      <c r="BA145" s="635">
        <f t="shared" si="205"/>
        <v>0</v>
      </c>
      <c r="BB145" s="635">
        <f t="shared" si="206"/>
        <v>0</v>
      </c>
      <c r="BC145" s="633">
        <f t="shared" si="175"/>
        <v>0</v>
      </c>
      <c r="BD145" s="633">
        <f t="shared" si="207"/>
        <v>0</v>
      </c>
      <c r="BE145" s="634">
        <v>0</v>
      </c>
      <c r="BF145" s="633">
        <f t="shared" si="176"/>
        <v>0</v>
      </c>
      <c r="BG145" s="634">
        <f t="shared" si="208"/>
        <v>0</v>
      </c>
      <c r="BH145" s="633">
        <f t="shared" si="209"/>
        <v>0</v>
      </c>
      <c r="BI145" s="633">
        <f t="shared" si="210"/>
        <v>0</v>
      </c>
      <c r="BJ145" s="633">
        <f t="shared" si="211"/>
        <v>0</v>
      </c>
      <c r="BK145" s="633">
        <f t="shared" si="212"/>
        <v>0</v>
      </c>
      <c r="BL145" s="635">
        <f t="shared" si="177"/>
        <v>0</v>
      </c>
      <c r="BM145" s="635">
        <f t="shared" si="178"/>
        <v>0</v>
      </c>
      <c r="BN145" s="633"/>
      <c r="BO145" s="633"/>
      <c r="BP145" s="635">
        <f t="shared" si="179"/>
        <v>0</v>
      </c>
      <c r="BQ145" s="619">
        <f t="shared" si="213"/>
        <v>0</v>
      </c>
      <c r="BR145" s="619">
        <f t="shared" si="214"/>
        <v>1</v>
      </c>
      <c r="BS145" s="619">
        <f t="shared" si="215"/>
        <v>0</v>
      </c>
      <c r="BT145" s="619">
        <f t="shared" si="216"/>
        <v>0</v>
      </c>
      <c r="BU145" s="619">
        <f t="shared" si="217"/>
        <v>0</v>
      </c>
      <c r="BV145" s="619">
        <f t="shared" si="180"/>
        <v>1</v>
      </c>
      <c r="BW145" s="603">
        <f t="shared" si="182"/>
        <v>0</v>
      </c>
      <c r="BX145" s="636">
        <f t="shared" si="181"/>
        <v>1</v>
      </c>
      <c r="BY145" s="603">
        <f t="shared" si="218"/>
        <v>0</v>
      </c>
      <c r="BZ145" s="603">
        <f t="shared" si="219"/>
        <v>0</v>
      </c>
      <c r="CA145" s="589" t="str">
        <f t="shared" si="183"/>
        <v/>
      </c>
      <c r="CB145" s="1097"/>
      <c r="CC145" s="589"/>
      <c r="CD145" s="589"/>
      <c r="CE145" s="589"/>
      <c r="CF145" s="589"/>
      <c r="CG145" s="589"/>
      <c r="CH145" s="589"/>
      <c r="CI145" s="589"/>
      <c r="CJ145" s="589"/>
      <c r="CK145" s="589"/>
      <c r="CL145" s="589"/>
      <c r="CM145" s="589"/>
      <c r="CN145" s="589"/>
      <c r="CO145" s="589"/>
      <c r="CP145" s="589"/>
      <c r="CQ145" s="589"/>
      <c r="CR145" s="589"/>
      <c r="CS145" s="589"/>
      <c r="CT145" s="589"/>
      <c r="CU145" s="589"/>
      <c r="CV145" s="589"/>
      <c r="CW145" s="589"/>
      <c r="CX145" s="589"/>
      <c r="CY145" s="589"/>
      <c r="DA145" s="589"/>
    </row>
    <row r="146" spans="1:105" s="620" customFormat="1">
      <c r="A146" s="620" t="str">
        <f t="shared" si="160"/>
        <v/>
      </c>
      <c r="B146" s="624">
        <v>2202</v>
      </c>
      <c r="C146" s="624">
        <v>120</v>
      </c>
      <c r="D146" s="644" t="str">
        <f>IF(ISNA(VLOOKUP(C146,Master!AQ$60:BC$285,3,FALSE)),"",VLOOKUP(C146,Master!AQ$60:BC$285,3,FALSE))</f>
        <v/>
      </c>
      <c r="E146" s="625" t="str">
        <f>IF(ISNA(VLOOKUP(C146,Master!AQ$60:BC$285,7,FALSE)),"",VLOOKUP(C146,Master!AQ$60:BC$285,7,FALSE))</f>
        <v/>
      </c>
      <c r="F146" s="626" t="str">
        <f>IF(ISNA(VLOOKUP(C146,Master!AQ$60:BC$285,8,FALSE)),"",VLOOKUP(C146,Master!AQ$60:BC$285,8,FALSE))</f>
        <v/>
      </c>
      <c r="G146" s="627" t="str">
        <f>IF(ISNA(VLOOKUP(C146,Master!AQ$60:BC$285,4,FALSE)),"",VLOOKUP(C146,Master!AQ$60:BC$285,4,FALSE))</f>
        <v/>
      </c>
      <c r="H146" s="628" t="str">
        <f>IF(ISNA(VLOOKUP(C146,Master!AQ$60:BC$285,5,FALSE)),"",VLOOKUP(C146,Master!AQ$60:BC$285,5,FALSE))</f>
        <v/>
      </c>
      <c r="I146" s="629" t="str">
        <f>IF(ISNA(VLOOKUP(C146,Master!AQ$60:BC$285,6,FALSE)),"",VLOOKUP(C146,Master!AQ$60:BC$285,6,FALSE))</f>
        <v/>
      </c>
      <c r="J146" s="624" t="str">
        <f t="shared" si="155"/>
        <v/>
      </c>
      <c r="K146" s="625" t="str">
        <f t="shared" ca="1" si="156"/>
        <v/>
      </c>
      <c r="L146" s="624" t="str">
        <f t="shared" si="157"/>
        <v/>
      </c>
      <c r="M146" s="624" t="str">
        <f t="shared" si="158"/>
        <v/>
      </c>
      <c r="N146" s="624" t="str">
        <f t="shared" si="159"/>
        <v/>
      </c>
      <c r="O146" s="630" t="str">
        <f>IF(ISNA(VLOOKUP(C146,Master!AQ$60:BC$285,12,FALSE)),"",VLOOKUP(C146,Master!AQ$60:BC$285,12,FALSE))</f>
        <v/>
      </c>
      <c r="P146" s="631"/>
      <c r="Q146" s="631"/>
      <c r="R146" s="631"/>
      <c r="S146" s="631">
        <f t="shared" si="152"/>
        <v>0</v>
      </c>
      <c r="T146" s="591">
        <f t="shared" si="221"/>
        <v>1</v>
      </c>
      <c r="U146" s="622" t="str">
        <f>IF(ISNA(VLOOKUP(C146,Master!AQ$60:BC$107,10,FALSE)),"",VLOOKUP(C146,Master!AQ$60:BC$107,10,FALSE))</f>
        <v/>
      </c>
      <c r="V146" s="632"/>
      <c r="W146" s="632"/>
      <c r="X146" s="633" t="str">
        <f>IF(ISNA(VLOOKUP(C146,Master!AQ$60:BC$107,11,FALSE)),"",VLOOKUP(C146,Master!AQ$60:BC$107,11,FALSE))</f>
        <v/>
      </c>
      <c r="Y146" s="633" t="str">
        <f>IF(ISNA(VLOOKUP(C146,Master!AQ$60:BC$107,9,FALSE)),"",VLOOKUP(C146,Master!AQ$60:BC$107,9,FALSE))</f>
        <v/>
      </c>
      <c r="Z146" s="634">
        <f t="shared" si="191"/>
        <v>0</v>
      </c>
      <c r="AA146" s="634">
        <f t="shared" si="192"/>
        <v>0</v>
      </c>
      <c r="AB146" s="634">
        <f t="shared" si="193"/>
        <v>0</v>
      </c>
      <c r="AC146" s="634">
        <f t="shared" si="194"/>
        <v>0</v>
      </c>
      <c r="AD146" s="634">
        <f t="shared" si="195"/>
        <v>0</v>
      </c>
      <c r="AE146" s="634">
        <f t="shared" si="196"/>
        <v>0</v>
      </c>
      <c r="AF146" s="635" t="str">
        <f t="shared" si="190"/>
        <v/>
      </c>
      <c r="AG146" s="635" t="str">
        <f t="shared" si="168"/>
        <v/>
      </c>
      <c r="AH146" s="635" t="str">
        <f t="shared" si="169"/>
        <v/>
      </c>
      <c r="AI146" s="635" t="str">
        <f t="shared" si="170"/>
        <v/>
      </c>
      <c r="AJ146" s="635" t="str">
        <f t="shared" si="171"/>
        <v/>
      </c>
      <c r="AK146" s="633" t="str">
        <f t="shared" si="172"/>
        <v/>
      </c>
      <c r="AL146" s="633">
        <v>0</v>
      </c>
      <c r="AM146" s="634">
        <v>0</v>
      </c>
      <c r="AN146" s="633" t="str">
        <f t="shared" si="173"/>
        <v/>
      </c>
      <c r="AO146" s="634">
        <f t="shared" si="197"/>
        <v>0</v>
      </c>
      <c r="AP146" s="633">
        <f t="shared" si="198"/>
        <v>0</v>
      </c>
      <c r="AQ146" s="633">
        <f t="shared" si="199"/>
        <v>0</v>
      </c>
      <c r="AR146" s="633">
        <f t="shared" si="200"/>
        <v>0</v>
      </c>
      <c r="AS146" s="633">
        <f t="shared" si="220"/>
        <v>0</v>
      </c>
      <c r="AT146" s="635">
        <f t="shared" si="201"/>
        <v>0</v>
      </c>
      <c r="AU146" s="635">
        <f t="shared" si="202"/>
        <v>0</v>
      </c>
      <c r="AV146" s="633"/>
      <c r="AW146" s="633"/>
      <c r="AX146" s="635">
        <f t="shared" si="174"/>
        <v>0</v>
      </c>
      <c r="AY146" s="635">
        <f t="shared" si="203"/>
        <v>0</v>
      </c>
      <c r="AZ146" s="635">
        <f t="shared" si="204"/>
        <v>0</v>
      </c>
      <c r="BA146" s="635">
        <f t="shared" si="205"/>
        <v>0</v>
      </c>
      <c r="BB146" s="635">
        <f t="shared" si="206"/>
        <v>0</v>
      </c>
      <c r="BC146" s="633">
        <f t="shared" si="175"/>
        <v>0</v>
      </c>
      <c r="BD146" s="633">
        <f t="shared" si="207"/>
        <v>0</v>
      </c>
      <c r="BE146" s="634">
        <v>0</v>
      </c>
      <c r="BF146" s="633">
        <f t="shared" si="176"/>
        <v>0</v>
      </c>
      <c r="BG146" s="634">
        <f t="shared" si="208"/>
        <v>0</v>
      </c>
      <c r="BH146" s="633">
        <f t="shared" si="209"/>
        <v>0</v>
      </c>
      <c r="BI146" s="633">
        <f t="shared" si="210"/>
        <v>0</v>
      </c>
      <c r="BJ146" s="633">
        <f t="shared" si="211"/>
        <v>0</v>
      </c>
      <c r="BK146" s="633">
        <f t="shared" si="212"/>
        <v>0</v>
      </c>
      <c r="BL146" s="635">
        <f t="shared" si="177"/>
        <v>0</v>
      </c>
      <c r="BM146" s="635">
        <f t="shared" si="178"/>
        <v>0</v>
      </c>
      <c r="BN146" s="633"/>
      <c r="BO146" s="633"/>
      <c r="BP146" s="635">
        <f t="shared" si="179"/>
        <v>0</v>
      </c>
      <c r="BQ146" s="619">
        <f t="shared" si="213"/>
        <v>0</v>
      </c>
      <c r="BR146" s="619">
        <f t="shared" si="214"/>
        <v>1</v>
      </c>
      <c r="BS146" s="619">
        <f t="shared" si="215"/>
        <v>0</v>
      </c>
      <c r="BT146" s="619">
        <f t="shared" si="216"/>
        <v>0</v>
      </c>
      <c r="BU146" s="619">
        <f t="shared" si="217"/>
        <v>0</v>
      </c>
      <c r="BV146" s="619">
        <f t="shared" si="180"/>
        <v>1</v>
      </c>
      <c r="BW146" s="603">
        <f t="shared" si="182"/>
        <v>0</v>
      </c>
      <c r="BX146" s="636">
        <f t="shared" si="181"/>
        <v>1</v>
      </c>
      <c r="BY146" s="603">
        <f t="shared" si="218"/>
        <v>0</v>
      </c>
      <c r="BZ146" s="603">
        <f t="shared" si="219"/>
        <v>0</v>
      </c>
      <c r="CA146" s="589" t="str">
        <f t="shared" si="183"/>
        <v/>
      </c>
      <c r="CB146" s="1097"/>
      <c r="CC146" s="589"/>
      <c r="CD146" s="589"/>
      <c r="CE146" s="589"/>
      <c r="CF146" s="589"/>
      <c r="CG146" s="589"/>
      <c r="CH146" s="589"/>
      <c r="CI146" s="589"/>
      <c r="CJ146" s="589"/>
      <c r="CK146" s="589"/>
      <c r="CL146" s="589"/>
      <c r="CM146" s="589"/>
      <c r="CN146" s="589"/>
      <c r="CO146" s="589"/>
      <c r="CP146" s="589"/>
      <c r="CQ146" s="589"/>
      <c r="CR146" s="589"/>
      <c r="CS146" s="589"/>
      <c r="CT146" s="589"/>
      <c r="CU146" s="589"/>
      <c r="CV146" s="589"/>
      <c r="CW146" s="589"/>
      <c r="CX146" s="589"/>
      <c r="CY146" s="589"/>
      <c r="DA146" s="589"/>
    </row>
    <row r="147" spans="1:105" s="620" customFormat="1">
      <c r="A147" s="620" t="str">
        <f t="shared" si="160"/>
        <v/>
      </c>
      <c r="B147" s="624">
        <v>2202</v>
      </c>
      <c r="C147" s="624">
        <v>121</v>
      </c>
      <c r="D147" s="644" t="str">
        <f>IF(ISNA(VLOOKUP(C147,Master!AQ$60:BC$285,3,FALSE)),"",VLOOKUP(C147,Master!AQ$60:BC$285,3,FALSE))</f>
        <v/>
      </c>
      <c r="E147" s="625" t="str">
        <f>IF(ISNA(VLOOKUP(C147,Master!AQ$60:BC$285,7,FALSE)),"",VLOOKUP(C147,Master!AQ$60:BC$285,7,FALSE))</f>
        <v/>
      </c>
      <c r="F147" s="626" t="str">
        <f>IF(ISNA(VLOOKUP(C147,Master!AQ$60:BC$285,8,FALSE)),"",VLOOKUP(C147,Master!AQ$60:BC$285,8,FALSE))</f>
        <v/>
      </c>
      <c r="G147" s="627" t="str">
        <f>IF(ISNA(VLOOKUP(C147,Master!AQ$60:BC$285,4,FALSE)),"",VLOOKUP(C147,Master!AQ$60:BC$285,4,FALSE))</f>
        <v/>
      </c>
      <c r="H147" s="628" t="str">
        <f>IF(ISNA(VLOOKUP(C147,Master!AQ$60:BC$285,5,FALSE)),"",VLOOKUP(C147,Master!AQ$60:BC$285,5,FALSE))</f>
        <v/>
      </c>
      <c r="I147" s="629" t="str">
        <f>IF(ISNA(VLOOKUP(C147,Master!AQ$60:BC$285,6,FALSE)),"",VLOOKUP(C147,Master!AQ$60:BC$285,6,FALSE))</f>
        <v/>
      </c>
      <c r="J147" s="624" t="str">
        <f t="shared" si="155"/>
        <v/>
      </c>
      <c r="K147" s="625" t="str">
        <f t="shared" ca="1" si="156"/>
        <v/>
      </c>
      <c r="L147" s="624" t="str">
        <f t="shared" si="157"/>
        <v/>
      </c>
      <c r="M147" s="624" t="str">
        <f t="shared" si="158"/>
        <v/>
      </c>
      <c r="N147" s="624" t="str">
        <f t="shared" si="159"/>
        <v/>
      </c>
      <c r="O147" s="630" t="str">
        <f>IF(ISNA(VLOOKUP(C147,Master!AQ$60:BC$285,12,FALSE)),"",VLOOKUP(C147,Master!AQ$60:BC$285,12,FALSE))</f>
        <v/>
      </c>
      <c r="P147" s="631"/>
      <c r="Q147" s="631"/>
      <c r="R147" s="631"/>
      <c r="S147" s="631">
        <f t="shared" si="152"/>
        <v>0</v>
      </c>
      <c r="T147" s="591">
        <f t="shared" si="221"/>
        <v>1</v>
      </c>
      <c r="U147" s="622" t="str">
        <f>IF(ISNA(VLOOKUP(C147,Master!AQ$60:BC$107,10,FALSE)),"",VLOOKUP(C147,Master!AQ$60:BC$107,10,FALSE))</f>
        <v/>
      </c>
      <c r="V147" s="632"/>
      <c r="W147" s="632"/>
      <c r="X147" s="633" t="str">
        <f>IF(ISNA(VLOOKUP(C147,Master!AQ$60:BC$107,11,FALSE)),"",VLOOKUP(C147,Master!AQ$60:BC$107,11,FALSE))</f>
        <v/>
      </c>
      <c r="Y147" s="633" t="str">
        <f>IF(ISNA(VLOOKUP(C147,Master!AQ$60:BC$107,9,FALSE)),"",VLOOKUP(C147,Master!AQ$60:BC$107,9,FALSE))</f>
        <v/>
      </c>
      <c r="Z147" s="634">
        <f t="shared" si="191"/>
        <v>0</v>
      </c>
      <c r="AA147" s="634">
        <f t="shared" si="192"/>
        <v>0</v>
      </c>
      <c r="AB147" s="634">
        <f t="shared" si="193"/>
        <v>0</v>
      </c>
      <c r="AC147" s="634">
        <f t="shared" si="194"/>
        <v>0</v>
      </c>
      <c r="AD147" s="634">
        <f t="shared" si="195"/>
        <v>0</v>
      </c>
      <c r="AE147" s="634">
        <f t="shared" si="196"/>
        <v>0</v>
      </c>
      <c r="AF147" s="635" t="str">
        <f t="shared" si="190"/>
        <v/>
      </c>
      <c r="AG147" s="635" t="str">
        <f t="shared" si="168"/>
        <v/>
      </c>
      <c r="AH147" s="635" t="str">
        <f t="shared" si="169"/>
        <v/>
      </c>
      <c r="AI147" s="635" t="str">
        <f t="shared" si="170"/>
        <v/>
      </c>
      <c r="AJ147" s="635" t="str">
        <f t="shared" si="171"/>
        <v/>
      </c>
      <c r="AK147" s="633" t="str">
        <f t="shared" si="172"/>
        <v/>
      </c>
      <c r="AL147" s="633">
        <v>0</v>
      </c>
      <c r="AM147" s="634">
        <v>0</v>
      </c>
      <c r="AN147" s="633" t="str">
        <f t="shared" si="173"/>
        <v/>
      </c>
      <c r="AO147" s="634">
        <f t="shared" si="197"/>
        <v>0</v>
      </c>
      <c r="AP147" s="633">
        <f t="shared" si="198"/>
        <v>0</v>
      </c>
      <c r="AQ147" s="633">
        <f t="shared" si="199"/>
        <v>0</v>
      </c>
      <c r="AR147" s="633">
        <f t="shared" si="200"/>
        <v>0</v>
      </c>
      <c r="AS147" s="633">
        <f t="shared" si="220"/>
        <v>0</v>
      </c>
      <c r="AT147" s="635">
        <f t="shared" si="201"/>
        <v>0</v>
      </c>
      <c r="AU147" s="635">
        <f t="shared" si="202"/>
        <v>0</v>
      </c>
      <c r="AV147" s="633"/>
      <c r="AW147" s="633"/>
      <c r="AX147" s="635">
        <f t="shared" si="174"/>
        <v>0</v>
      </c>
      <c r="AY147" s="635">
        <f t="shared" si="203"/>
        <v>0</v>
      </c>
      <c r="AZ147" s="635">
        <f t="shared" si="204"/>
        <v>0</v>
      </c>
      <c r="BA147" s="635">
        <f t="shared" si="205"/>
        <v>0</v>
      </c>
      <c r="BB147" s="635">
        <f t="shared" si="206"/>
        <v>0</v>
      </c>
      <c r="BC147" s="633">
        <f t="shared" si="175"/>
        <v>0</v>
      </c>
      <c r="BD147" s="633">
        <f t="shared" si="207"/>
        <v>0</v>
      </c>
      <c r="BE147" s="634">
        <v>0</v>
      </c>
      <c r="BF147" s="633">
        <f t="shared" si="176"/>
        <v>0</v>
      </c>
      <c r="BG147" s="634">
        <f t="shared" si="208"/>
        <v>0</v>
      </c>
      <c r="BH147" s="633">
        <f t="shared" si="209"/>
        <v>0</v>
      </c>
      <c r="BI147" s="633">
        <f t="shared" si="210"/>
        <v>0</v>
      </c>
      <c r="BJ147" s="633">
        <f t="shared" si="211"/>
        <v>0</v>
      </c>
      <c r="BK147" s="633">
        <f t="shared" si="212"/>
        <v>0</v>
      </c>
      <c r="BL147" s="635">
        <f t="shared" si="177"/>
        <v>0</v>
      </c>
      <c r="BM147" s="635">
        <f t="shared" si="178"/>
        <v>0</v>
      </c>
      <c r="BN147" s="633"/>
      <c r="BO147" s="633"/>
      <c r="BP147" s="635">
        <f t="shared" si="179"/>
        <v>0</v>
      </c>
      <c r="BQ147" s="619">
        <f t="shared" si="213"/>
        <v>0</v>
      </c>
      <c r="BR147" s="619">
        <f t="shared" si="214"/>
        <v>1</v>
      </c>
      <c r="BS147" s="619">
        <f t="shared" si="215"/>
        <v>0</v>
      </c>
      <c r="BT147" s="619">
        <f t="shared" si="216"/>
        <v>0</v>
      </c>
      <c r="BU147" s="619">
        <f t="shared" si="217"/>
        <v>0</v>
      </c>
      <c r="BV147" s="619">
        <f t="shared" si="180"/>
        <v>1</v>
      </c>
      <c r="BW147" s="603">
        <f t="shared" si="182"/>
        <v>0</v>
      </c>
      <c r="BX147" s="636">
        <f t="shared" si="181"/>
        <v>1</v>
      </c>
      <c r="BY147" s="603">
        <f t="shared" si="218"/>
        <v>0</v>
      </c>
      <c r="BZ147" s="603">
        <f t="shared" si="219"/>
        <v>0</v>
      </c>
      <c r="CA147" s="589" t="str">
        <f t="shared" si="183"/>
        <v/>
      </c>
      <c r="CB147" s="1097"/>
      <c r="CC147" s="589"/>
      <c r="CD147" s="589"/>
      <c r="CE147" s="589"/>
      <c r="CF147" s="589"/>
      <c r="CG147" s="589"/>
      <c r="CH147" s="589"/>
      <c r="CI147" s="589"/>
      <c r="CJ147" s="589"/>
      <c r="CK147" s="589"/>
      <c r="CL147" s="589"/>
      <c r="CM147" s="589"/>
      <c r="CN147" s="589"/>
      <c r="CO147" s="589"/>
      <c r="CP147" s="589"/>
      <c r="CQ147" s="589"/>
      <c r="CR147" s="589"/>
      <c r="CS147" s="589"/>
      <c r="CT147" s="589"/>
      <c r="CU147" s="589"/>
      <c r="CV147" s="589"/>
      <c r="CW147" s="589"/>
      <c r="CX147" s="589"/>
      <c r="CY147" s="589"/>
      <c r="DA147" s="589"/>
    </row>
    <row r="148" spans="1:105" s="620" customFormat="1">
      <c r="A148" s="620" t="str">
        <f t="shared" si="160"/>
        <v/>
      </c>
      <c r="B148" s="624">
        <v>2202</v>
      </c>
      <c r="C148" s="624">
        <v>122</v>
      </c>
      <c r="D148" s="644" t="str">
        <f>IF(ISNA(VLOOKUP(C148,Master!AQ$60:BC$285,3,FALSE)),"",VLOOKUP(C148,Master!AQ$60:BC$285,3,FALSE))</f>
        <v/>
      </c>
      <c r="E148" s="625" t="str">
        <f>IF(ISNA(VLOOKUP(C148,Master!AQ$60:BC$285,7,FALSE)),"",VLOOKUP(C148,Master!AQ$60:BC$285,7,FALSE))</f>
        <v/>
      </c>
      <c r="F148" s="626" t="str">
        <f>IF(ISNA(VLOOKUP(C148,Master!AQ$60:BC$285,8,FALSE)),"",VLOOKUP(C148,Master!AQ$60:BC$285,8,FALSE))</f>
        <v/>
      </c>
      <c r="G148" s="627" t="str">
        <f>IF(ISNA(VLOOKUP(C148,Master!AQ$60:BC$285,4,FALSE)),"",VLOOKUP(C148,Master!AQ$60:BC$285,4,FALSE))</f>
        <v/>
      </c>
      <c r="H148" s="628" t="str">
        <f>IF(ISNA(VLOOKUP(C148,Master!AQ$60:BC$285,5,FALSE)),"",VLOOKUP(C148,Master!AQ$60:BC$285,5,FALSE))</f>
        <v/>
      </c>
      <c r="I148" s="629" t="str">
        <f>IF(ISNA(VLOOKUP(C148,Master!AQ$60:BC$285,6,FALSE)),"",VLOOKUP(C148,Master!AQ$60:BC$285,6,FALSE))</f>
        <v/>
      </c>
      <c r="J148" s="624" t="str">
        <f t="shared" si="155"/>
        <v/>
      </c>
      <c r="K148" s="625" t="str">
        <f t="shared" ca="1" si="156"/>
        <v/>
      </c>
      <c r="L148" s="624" t="str">
        <f t="shared" si="157"/>
        <v/>
      </c>
      <c r="M148" s="624" t="str">
        <f t="shared" si="158"/>
        <v/>
      </c>
      <c r="N148" s="624" t="str">
        <f t="shared" si="159"/>
        <v/>
      </c>
      <c r="O148" s="630" t="str">
        <f>IF(ISNA(VLOOKUP(C148,Master!AQ$60:BC$285,12,FALSE)),"",VLOOKUP(C148,Master!AQ$60:BC$285,12,FALSE))</f>
        <v/>
      </c>
      <c r="P148" s="631"/>
      <c r="Q148" s="631"/>
      <c r="R148" s="631"/>
      <c r="S148" s="631">
        <f t="shared" si="152"/>
        <v>0</v>
      </c>
      <c r="T148" s="591">
        <f t="shared" si="221"/>
        <v>1</v>
      </c>
      <c r="U148" s="622" t="str">
        <f>IF(ISNA(VLOOKUP(C148,Master!AQ$60:BC$107,10,FALSE)),"",VLOOKUP(C148,Master!AQ$60:BC$107,10,FALSE))</f>
        <v/>
      </c>
      <c r="V148" s="632"/>
      <c r="W148" s="632"/>
      <c r="X148" s="633" t="str">
        <f>IF(ISNA(VLOOKUP(C148,Master!AQ$60:BC$107,11,FALSE)),"",VLOOKUP(C148,Master!AQ$60:BC$107,11,FALSE))</f>
        <v/>
      </c>
      <c r="Y148" s="633" t="str">
        <f>IF(ISNA(VLOOKUP(C148,Master!AQ$60:BC$107,9,FALSE)),"",VLOOKUP(C148,Master!AQ$60:BC$107,9,FALSE))</f>
        <v/>
      </c>
      <c r="Z148" s="634">
        <f t="shared" si="191"/>
        <v>0</v>
      </c>
      <c r="AA148" s="634">
        <f t="shared" si="192"/>
        <v>0</v>
      </c>
      <c r="AB148" s="634">
        <f t="shared" si="193"/>
        <v>0</v>
      </c>
      <c r="AC148" s="634">
        <f t="shared" si="194"/>
        <v>0</v>
      </c>
      <c r="AD148" s="634">
        <f t="shared" si="195"/>
        <v>0</v>
      </c>
      <c r="AE148" s="634">
        <f t="shared" si="196"/>
        <v>0</v>
      </c>
      <c r="AF148" s="635" t="str">
        <f t="shared" si="190"/>
        <v/>
      </c>
      <c r="AG148" s="635" t="str">
        <f t="shared" si="168"/>
        <v/>
      </c>
      <c r="AH148" s="635" t="str">
        <f t="shared" si="169"/>
        <v/>
      </c>
      <c r="AI148" s="635" t="str">
        <f t="shared" si="170"/>
        <v/>
      </c>
      <c r="AJ148" s="635" t="str">
        <f t="shared" si="171"/>
        <v/>
      </c>
      <c r="AK148" s="633" t="str">
        <f t="shared" si="172"/>
        <v/>
      </c>
      <c r="AL148" s="633">
        <v>0</v>
      </c>
      <c r="AM148" s="634">
        <v>0</v>
      </c>
      <c r="AN148" s="633" t="str">
        <f t="shared" si="173"/>
        <v/>
      </c>
      <c r="AO148" s="634">
        <f t="shared" si="197"/>
        <v>0</v>
      </c>
      <c r="AP148" s="633">
        <f t="shared" si="198"/>
        <v>0</v>
      </c>
      <c r="AQ148" s="633">
        <f t="shared" si="199"/>
        <v>0</v>
      </c>
      <c r="AR148" s="633">
        <f t="shared" si="200"/>
        <v>0</v>
      </c>
      <c r="AS148" s="633">
        <f t="shared" si="220"/>
        <v>0</v>
      </c>
      <c r="AT148" s="635">
        <f t="shared" si="201"/>
        <v>0</v>
      </c>
      <c r="AU148" s="635">
        <f t="shared" si="202"/>
        <v>0</v>
      </c>
      <c r="AV148" s="633"/>
      <c r="AW148" s="633"/>
      <c r="AX148" s="635">
        <f t="shared" si="174"/>
        <v>0</v>
      </c>
      <c r="AY148" s="635">
        <f t="shared" si="203"/>
        <v>0</v>
      </c>
      <c r="AZ148" s="635">
        <f t="shared" si="204"/>
        <v>0</v>
      </c>
      <c r="BA148" s="635">
        <f t="shared" si="205"/>
        <v>0</v>
      </c>
      <c r="BB148" s="635">
        <f t="shared" si="206"/>
        <v>0</v>
      </c>
      <c r="BC148" s="633">
        <f t="shared" si="175"/>
        <v>0</v>
      </c>
      <c r="BD148" s="633">
        <f t="shared" si="207"/>
        <v>0</v>
      </c>
      <c r="BE148" s="634">
        <v>0</v>
      </c>
      <c r="BF148" s="633">
        <f t="shared" si="176"/>
        <v>0</v>
      </c>
      <c r="BG148" s="634">
        <f t="shared" si="208"/>
        <v>0</v>
      </c>
      <c r="BH148" s="633">
        <f t="shared" si="209"/>
        <v>0</v>
      </c>
      <c r="BI148" s="633">
        <f t="shared" si="210"/>
        <v>0</v>
      </c>
      <c r="BJ148" s="633">
        <f t="shared" si="211"/>
        <v>0</v>
      </c>
      <c r="BK148" s="633">
        <f t="shared" si="212"/>
        <v>0</v>
      </c>
      <c r="BL148" s="635">
        <f t="shared" si="177"/>
        <v>0</v>
      </c>
      <c r="BM148" s="635">
        <f t="shared" si="178"/>
        <v>0</v>
      </c>
      <c r="BN148" s="633"/>
      <c r="BO148" s="633"/>
      <c r="BP148" s="635">
        <f t="shared" si="179"/>
        <v>0</v>
      </c>
      <c r="BQ148" s="619">
        <f t="shared" si="213"/>
        <v>0</v>
      </c>
      <c r="BR148" s="619">
        <f t="shared" si="214"/>
        <v>1</v>
      </c>
      <c r="BS148" s="619">
        <f t="shared" si="215"/>
        <v>0</v>
      </c>
      <c r="BT148" s="619">
        <f t="shared" si="216"/>
        <v>0</v>
      </c>
      <c r="BU148" s="619">
        <f t="shared" si="217"/>
        <v>0</v>
      </c>
      <c r="BV148" s="619">
        <f t="shared" si="180"/>
        <v>1</v>
      </c>
      <c r="BW148" s="603">
        <f t="shared" si="182"/>
        <v>0</v>
      </c>
      <c r="BX148" s="636">
        <f t="shared" si="181"/>
        <v>1</v>
      </c>
      <c r="BY148" s="603">
        <f t="shared" si="218"/>
        <v>0</v>
      </c>
      <c r="BZ148" s="603">
        <f t="shared" si="219"/>
        <v>0</v>
      </c>
      <c r="CA148" s="589" t="str">
        <f t="shared" si="183"/>
        <v/>
      </c>
      <c r="CB148" s="1097"/>
      <c r="CC148" s="589"/>
      <c r="CD148" s="589"/>
      <c r="CE148" s="589"/>
      <c r="CF148" s="589"/>
      <c r="CG148" s="589"/>
      <c r="CH148" s="589"/>
      <c r="CI148" s="589"/>
      <c r="CJ148" s="589"/>
      <c r="CK148" s="589"/>
      <c r="CL148" s="589"/>
      <c r="CM148" s="589"/>
      <c r="CN148" s="589"/>
      <c r="CO148" s="589"/>
      <c r="CP148" s="589"/>
      <c r="CQ148" s="589"/>
      <c r="CR148" s="589"/>
      <c r="CS148" s="589"/>
      <c r="CT148" s="589"/>
      <c r="CU148" s="589"/>
      <c r="CV148" s="589"/>
      <c r="CW148" s="589"/>
      <c r="CX148" s="589"/>
      <c r="CY148" s="589"/>
      <c r="DA148" s="589"/>
    </row>
    <row r="149" spans="1:105" s="620" customFormat="1">
      <c r="A149" s="620" t="str">
        <f t="shared" si="160"/>
        <v/>
      </c>
      <c r="B149" s="624">
        <v>2202</v>
      </c>
      <c r="C149" s="624">
        <v>123</v>
      </c>
      <c r="D149" s="644" t="str">
        <f>IF(ISNA(VLOOKUP(C149,Master!AQ$60:BC$285,3,FALSE)),"",VLOOKUP(C149,Master!AQ$60:BC$285,3,FALSE))</f>
        <v/>
      </c>
      <c r="E149" s="625" t="str">
        <f>IF(ISNA(VLOOKUP(C149,Master!AQ$60:BC$285,7,FALSE)),"",VLOOKUP(C149,Master!AQ$60:BC$285,7,FALSE))</f>
        <v/>
      </c>
      <c r="F149" s="626" t="str">
        <f>IF(ISNA(VLOOKUP(C149,Master!AQ$60:BC$285,8,FALSE)),"",VLOOKUP(C149,Master!AQ$60:BC$285,8,FALSE))</f>
        <v/>
      </c>
      <c r="G149" s="627" t="str">
        <f>IF(ISNA(VLOOKUP(C149,Master!AQ$60:BC$285,4,FALSE)),"",VLOOKUP(C149,Master!AQ$60:BC$285,4,FALSE))</f>
        <v/>
      </c>
      <c r="H149" s="628" t="str">
        <f>IF(ISNA(VLOOKUP(C149,Master!AQ$60:BC$285,5,FALSE)),"",VLOOKUP(C149,Master!AQ$60:BC$285,5,FALSE))</f>
        <v/>
      </c>
      <c r="I149" s="629" t="str">
        <f>IF(ISNA(VLOOKUP(C149,Master!AQ$60:BC$285,6,FALSE)),"",VLOOKUP(C149,Master!AQ$60:BC$285,6,FALSE))</f>
        <v/>
      </c>
      <c r="J149" s="624" t="str">
        <f t="shared" si="155"/>
        <v/>
      </c>
      <c r="K149" s="625" t="str">
        <f t="shared" ca="1" si="156"/>
        <v/>
      </c>
      <c r="L149" s="624" t="str">
        <f t="shared" si="157"/>
        <v/>
      </c>
      <c r="M149" s="624" t="str">
        <f t="shared" si="158"/>
        <v/>
      </c>
      <c r="N149" s="624" t="str">
        <f t="shared" si="159"/>
        <v/>
      </c>
      <c r="O149" s="630" t="str">
        <f>IF(ISNA(VLOOKUP(C149,Master!AQ$60:BC$285,12,FALSE)),"",VLOOKUP(C149,Master!AQ$60:BC$285,12,FALSE))</f>
        <v/>
      </c>
      <c r="P149" s="631"/>
      <c r="Q149" s="631"/>
      <c r="R149" s="631"/>
      <c r="S149" s="631">
        <f t="shared" si="152"/>
        <v>0</v>
      </c>
      <c r="T149" s="591">
        <f t="shared" si="221"/>
        <v>1</v>
      </c>
      <c r="U149" s="622" t="str">
        <f>IF(ISNA(VLOOKUP(C149,Master!AQ$60:BC$107,10,FALSE)),"",VLOOKUP(C149,Master!AQ$60:BC$107,10,FALSE))</f>
        <v/>
      </c>
      <c r="V149" s="632"/>
      <c r="W149" s="632"/>
      <c r="X149" s="633" t="str">
        <f>IF(ISNA(VLOOKUP(C149,Master!AQ$60:BC$107,11,FALSE)),"",VLOOKUP(C149,Master!AQ$60:BC$107,11,FALSE))</f>
        <v/>
      </c>
      <c r="Y149" s="633" t="str">
        <f>IF(ISNA(VLOOKUP(C149,Master!AQ$60:BC$107,9,FALSE)),"",VLOOKUP(C149,Master!AQ$60:BC$107,9,FALSE))</f>
        <v/>
      </c>
      <c r="Z149" s="634">
        <f t="shared" si="191"/>
        <v>0</v>
      </c>
      <c r="AA149" s="634">
        <f t="shared" si="192"/>
        <v>0</v>
      </c>
      <c r="AB149" s="634">
        <f t="shared" si="193"/>
        <v>0</v>
      </c>
      <c r="AC149" s="634">
        <f t="shared" si="194"/>
        <v>0</v>
      </c>
      <c r="AD149" s="634">
        <f t="shared" si="195"/>
        <v>0</v>
      </c>
      <c r="AE149" s="634">
        <f t="shared" si="196"/>
        <v>0</v>
      </c>
      <c r="AF149" s="635" t="str">
        <f t="shared" si="190"/>
        <v/>
      </c>
      <c r="AG149" s="635" t="str">
        <f t="shared" si="168"/>
        <v/>
      </c>
      <c r="AH149" s="635" t="str">
        <f t="shared" si="169"/>
        <v/>
      </c>
      <c r="AI149" s="635" t="str">
        <f t="shared" si="170"/>
        <v/>
      </c>
      <c r="AJ149" s="635" t="str">
        <f t="shared" si="171"/>
        <v/>
      </c>
      <c r="AK149" s="633" t="str">
        <f t="shared" si="172"/>
        <v/>
      </c>
      <c r="AL149" s="633">
        <v>0</v>
      </c>
      <c r="AM149" s="634">
        <v>0</v>
      </c>
      <c r="AN149" s="633" t="str">
        <f t="shared" si="173"/>
        <v/>
      </c>
      <c r="AO149" s="634">
        <f t="shared" si="197"/>
        <v>0</v>
      </c>
      <c r="AP149" s="633">
        <f t="shared" si="198"/>
        <v>0</v>
      </c>
      <c r="AQ149" s="633">
        <f t="shared" si="199"/>
        <v>0</v>
      </c>
      <c r="AR149" s="633">
        <f t="shared" si="200"/>
        <v>0</v>
      </c>
      <c r="AS149" s="633">
        <f t="shared" si="220"/>
        <v>0</v>
      </c>
      <c r="AT149" s="635">
        <f t="shared" si="201"/>
        <v>0</v>
      </c>
      <c r="AU149" s="635">
        <f t="shared" si="202"/>
        <v>0</v>
      </c>
      <c r="AV149" s="633"/>
      <c r="AW149" s="633"/>
      <c r="AX149" s="635">
        <f t="shared" si="174"/>
        <v>0</v>
      </c>
      <c r="AY149" s="635">
        <f t="shared" si="203"/>
        <v>0</v>
      </c>
      <c r="AZ149" s="635">
        <f t="shared" si="204"/>
        <v>0</v>
      </c>
      <c r="BA149" s="635">
        <f t="shared" si="205"/>
        <v>0</v>
      </c>
      <c r="BB149" s="635">
        <f t="shared" si="206"/>
        <v>0</v>
      </c>
      <c r="BC149" s="633">
        <f t="shared" si="175"/>
        <v>0</v>
      </c>
      <c r="BD149" s="633">
        <f t="shared" si="207"/>
        <v>0</v>
      </c>
      <c r="BE149" s="634">
        <v>0</v>
      </c>
      <c r="BF149" s="633">
        <f t="shared" si="176"/>
        <v>0</v>
      </c>
      <c r="BG149" s="634">
        <f t="shared" si="208"/>
        <v>0</v>
      </c>
      <c r="BH149" s="633">
        <f t="shared" si="209"/>
        <v>0</v>
      </c>
      <c r="BI149" s="633">
        <f t="shared" si="210"/>
        <v>0</v>
      </c>
      <c r="BJ149" s="633">
        <f t="shared" si="211"/>
        <v>0</v>
      </c>
      <c r="BK149" s="633">
        <f t="shared" si="212"/>
        <v>0</v>
      </c>
      <c r="BL149" s="635">
        <f t="shared" si="177"/>
        <v>0</v>
      </c>
      <c r="BM149" s="635">
        <f t="shared" si="178"/>
        <v>0</v>
      </c>
      <c r="BN149" s="633"/>
      <c r="BO149" s="633"/>
      <c r="BP149" s="635">
        <f t="shared" si="179"/>
        <v>0</v>
      </c>
      <c r="BQ149" s="619">
        <f t="shared" si="213"/>
        <v>0</v>
      </c>
      <c r="BR149" s="619">
        <f t="shared" si="214"/>
        <v>1</v>
      </c>
      <c r="BS149" s="619">
        <f t="shared" si="215"/>
        <v>0</v>
      </c>
      <c r="BT149" s="619">
        <f t="shared" si="216"/>
        <v>0</v>
      </c>
      <c r="BU149" s="619">
        <f t="shared" si="217"/>
        <v>0</v>
      </c>
      <c r="BV149" s="619">
        <f t="shared" si="180"/>
        <v>1</v>
      </c>
      <c r="BW149" s="603">
        <f t="shared" si="182"/>
        <v>0</v>
      </c>
      <c r="BX149" s="636">
        <f t="shared" si="181"/>
        <v>1</v>
      </c>
      <c r="BY149" s="603">
        <f t="shared" si="218"/>
        <v>0</v>
      </c>
      <c r="BZ149" s="603">
        <f t="shared" si="219"/>
        <v>0</v>
      </c>
      <c r="CA149" s="589" t="str">
        <f t="shared" si="183"/>
        <v/>
      </c>
      <c r="CB149" s="1097"/>
      <c r="CC149" s="589"/>
      <c r="CD149" s="589"/>
      <c r="CE149" s="589"/>
      <c r="CF149" s="589"/>
      <c r="CG149" s="589"/>
      <c r="CH149" s="589"/>
      <c r="CI149" s="589"/>
      <c r="CJ149" s="589"/>
      <c r="CK149" s="589"/>
      <c r="CL149" s="589"/>
      <c r="CM149" s="589"/>
      <c r="CN149" s="589"/>
      <c r="CO149" s="589"/>
      <c r="CP149" s="589"/>
      <c r="CQ149" s="589"/>
      <c r="CR149" s="589"/>
      <c r="CS149" s="589"/>
      <c r="CT149" s="589"/>
      <c r="CU149" s="589"/>
      <c r="CV149" s="589"/>
      <c r="CW149" s="589"/>
      <c r="CX149" s="589"/>
      <c r="CY149" s="589"/>
      <c r="DA149" s="589"/>
    </row>
    <row r="150" spans="1:105" s="620" customFormat="1">
      <c r="A150" s="620" t="str">
        <f t="shared" si="160"/>
        <v/>
      </c>
      <c r="B150" s="624">
        <v>2202</v>
      </c>
      <c r="C150" s="624">
        <v>124</v>
      </c>
      <c r="D150" s="644" t="str">
        <f>IF(ISNA(VLOOKUP(C150,Master!AQ$60:BC$285,3,FALSE)),"",VLOOKUP(C150,Master!AQ$60:BC$285,3,FALSE))</f>
        <v/>
      </c>
      <c r="E150" s="625" t="str">
        <f>IF(ISNA(VLOOKUP(C150,Master!AQ$60:BC$285,7,FALSE)),"",VLOOKUP(C150,Master!AQ$60:BC$285,7,FALSE))</f>
        <v/>
      </c>
      <c r="F150" s="626" t="str">
        <f>IF(ISNA(VLOOKUP(C150,Master!AQ$60:BC$285,8,FALSE)),"",VLOOKUP(C150,Master!AQ$60:BC$285,8,FALSE))</f>
        <v/>
      </c>
      <c r="G150" s="627" t="str">
        <f>IF(ISNA(VLOOKUP(C150,Master!AQ$60:BC$285,4,FALSE)),"",VLOOKUP(C150,Master!AQ$60:BC$285,4,FALSE))</f>
        <v/>
      </c>
      <c r="H150" s="628" t="str">
        <f>IF(ISNA(VLOOKUP(C150,Master!AQ$60:BC$285,5,FALSE)),"",VLOOKUP(C150,Master!AQ$60:BC$285,5,FALSE))</f>
        <v/>
      </c>
      <c r="I150" s="629" t="str">
        <f>IF(ISNA(VLOOKUP(C150,Master!AQ$60:BC$285,6,FALSE)),"",VLOOKUP(C150,Master!AQ$60:BC$285,6,FALSE))</f>
        <v/>
      </c>
      <c r="J150" s="624" t="str">
        <f t="shared" si="155"/>
        <v/>
      </c>
      <c r="K150" s="625" t="str">
        <f t="shared" ca="1" si="156"/>
        <v/>
      </c>
      <c r="L150" s="624" t="str">
        <f t="shared" si="157"/>
        <v/>
      </c>
      <c r="M150" s="624" t="str">
        <f t="shared" si="158"/>
        <v/>
      </c>
      <c r="N150" s="624" t="str">
        <f t="shared" si="159"/>
        <v/>
      </c>
      <c r="O150" s="630" t="str">
        <f>IF(ISNA(VLOOKUP(C150,Master!AQ$60:BC$285,12,FALSE)),"",VLOOKUP(C150,Master!AQ$60:BC$285,12,FALSE))</f>
        <v/>
      </c>
      <c r="P150" s="631"/>
      <c r="Q150" s="631"/>
      <c r="R150" s="631"/>
      <c r="S150" s="631">
        <f t="shared" si="152"/>
        <v>0</v>
      </c>
      <c r="T150" s="591">
        <f t="shared" si="221"/>
        <v>1</v>
      </c>
      <c r="U150" s="622" t="str">
        <f>IF(ISNA(VLOOKUP(C150,Master!AQ$60:BC$107,10,FALSE)),"",VLOOKUP(C150,Master!AQ$60:BC$107,10,FALSE))</f>
        <v/>
      </c>
      <c r="V150" s="632"/>
      <c r="W150" s="632"/>
      <c r="X150" s="633" t="str">
        <f>IF(ISNA(VLOOKUP(C150,Master!AQ$60:BC$107,11,FALSE)),"",VLOOKUP(C150,Master!AQ$60:BC$107,11,FALSE))</f>
        <v/>
      </c>
      <c r="Y150" s="633" t="str">
        <f>IF(ISNA(VLOOKUP(C150,Master!AQ$60:BC$107,9,FALSE)),"",VLOOKUP(C150,Master!AQ$60:BC$107,9,FALSE))</f>
        <v/>
      </c>
      <c r="Z150" s="634">
        <f t="shared" si="191"/>
        <v>0</v>
      </c>
      <c r="AA150" s="634">
        <f t="shared" si="192"/>
        <v>0</v>
      </c>
      <c r="AB150" s="634">
        <f t="shared" si="193"/>
        <v>0</v>
      </c>
      <c r="AC150" s="634">
        <f t="shared" si="194"/>
        <v>0</v>
      </c>
      <c r="AD150" s="634">
        <f t="shared" si="195"/>
        <v>0</v>
      </c>
      <c r="AE150" s="634">
        <f t="shared" si="196"/>
        <v>0</v>
      </c>
      <c r="AF150" s="635" t="str">
        <f t="shared" si="190"/>
        <v/>
      </c>
      <c r="AG150" s="635" t="str">
        <f t="shared" si="168"/>
        <v/>
      </c>
      <c r="AH150" s="635" t="str">
        <f t="shared" si="169"/>
        <v/>
      </c>
      <c r="AI150" s="635" t="str">
        <f t="shared" si="170"/>
        <v/>
      </c>
      <c r="AJ150" s="635" t="str">
        <f t="shared" si="171"/>
        <v/>
      </c>
      <c r="AK150" s="633" t="str">
        <f t="shared" si="172"/>
        <v/>
      </c>
      <c r="AL150" s="633">
        <v>0</v>
      </c>
      <c r="AM150" s="634">
        <v>0</v>
      </c>
      <c r="AN150" s="633" t="str">
        <f t="shared" si="173"/>
        <v/>
      </c>
      <c r="AO150" s="634">
        <f t="shared" si="197"/>
        <v>0</v>
      </c>
      <c r="AP150" s="633">
        <f t="shared" si="198"/>
        <v>0</v>
      </c>
      <c r="AQ150" s="633">
        <f t="shared" si="199"/>
        <v>0</v>
      </c>
      <c r="AR150" s="633">
        <f t="shared" si="200"/>
        <v>0</v>
      </c>
      <c r="AS150" s="633">
        <f t="shared" si="220"/>
        <v>0</v>
      </c>
      <c r="AT150" s="635">
        <f t="shared" si="201"/>
        <v>0</v>
      </c>
      <c r="AU150" s="635">
        <f t="shared" si="202"/>
        <v>0</v>
      </c>
      <c r="AV150" s="633"/>
      <c r="AW150" s="633"/>
      <c r="AX150" s="635">
        <f t="shared" si="174"/>
        <v>0</v>
      </c>
      <c r="AY150" s="635">
        <f t="shared" si="203"/>
        <v>0</v>
      </c>
      <c r="AZ150" s="635">
        <f t="shared" si="204"/>
        <v>0</v>
      </c>
      <c r="BA150" s="635">
        <f t="shared" si="205"/>
        <v>0</v>
      </c>
      <c r="BB150" s="635">
        <f t="shared" si="206"/>
        <v>0</v>
      </c>
      <c r="BC150" s="633">
        <f t="shared" si="175"/>
        <v>0</v>
      </c>
      <c r="BD150" s="633">
        <f t="shared" si="207"/>
        <v>0</v>
      </c>
      <c r="BE150" s="634">
        <v>0</v>
      </c>
      <c r="BF150" s="633">
        <f t="shared" si="176"/>
        <v>0</v>
      </c>
      <c r="BG150" s="634">
        <f t="shared" si="208"/>
        <v>0</v>
      </c>
      <c r="BH150" s="633">
        <f t="shared" si="209"/>
        <v>0</v>
      </c>
      <c r="BI150" s="633">
        <f t="shared" si="210"/>
        <v>0</v>
      </c>
      <c r="BJ150" s="633">
        <f t="shared" si="211"/>
        <v>0</v>
      </c>
      <c r="BK150" s="633">
        <f t="shared" si="212"/>
        <v>0</v>
      </c>
      <c r="BL150" s="635">
        <f t="shared" si="177"/>
        <v>0</v>
      </c>
      <c r="BM150" s="635">
        <f t="shared" si="178"/>
        <v>0</v>
      </c>
      <c r="BN150" s="633"/>
      <c r="BO150" s="633"/>
      <c r="BP150" s="635">
        <f t="shared" si="179"/>
        <v>0</v>
      </c>
      <c r="BQ150" s="619">
        <f t="shared" si="213"/>
        <v>0</v>
      </c>
      <c r="BR150" s="619">
        <f t="shared" si="214"/>
        <v>1</v>
      </c>
      <c r="BS150" s="619">
        <f t="shared" si="215"/>
        <v>0</v>
      </c>
      <c r="BT150" s="619">
        <f t="shared" si="216"/>
        <v>0</v>
      </c>
      <c r="BU150" s="619">
        <f t="shared" si="217"/>
        <v>0</v>
      </c>
      <c r="BV150" s="619">
        <f t="shared" si="180"/>
        <v>1</v>
      </c>
      <c r="BW150" s="603">
        <f t="shared" si="182"/>
        <v>0</v>
      </c>
      <c r="BX150" s="636">
        <f t="shared" si="181"/>
        <v>1</v>
      </c>
      <c r="BY150" s="603">
        <f t="shared" si="218"/>
        <v>0</v>
      </c>
      <c r="BZ150" s="603">
        <f t="shared" si="219"/>
        <v>0</v>
      </c>
      <c r="CA150" s="589" t="str">
        <f t="shared" si="183"/>
        <v/>
      </c>
      <c r="CB150" s="1097"/>
      <c r="CC150" s="589"/>
      <c r="CD150" s="589"/>
      <c r="CE150" s="589"/>
      <c r="CF150" s="589"/>
      <c r="CG150" s="589"/>
      <c r="CH150" s="589"/>
      <c r="CI150" s="589"/>
      <c r="CJ150" s="589"/>
      <c r="CK150" s="589"/>
      <c r="CL150" s="589"/>
      <c r="CM150" s="589"/>
      <c r="CN150" s="589"/>
      <c r="CO150" s="589"/>
      <c r="CP150" s="589"/>
      <c r="CQ150" s="589"/>
      <c r="CR150" s="589"/>
      <c r="CS150" s="589"/>
      <c r="CT150" s="589"/>
      <c r="CU150" s="589"/>
      <c r="CV150" s="589"/>
      <c r="CW150" s="589"/>
      <c r="CX150" s="589"/>
      <c r="CY150" s="589"/>
      <c r="DA150" s="589"/>
    </row>
    <row r="151" spans="1:105" s="620" customFormat="1">
      <c r="A151" s="620" t="str">
        <f t="shared" si="160"/>
        <v/>
      </c>
      <c r="B151" s="624">
        <v>2202</v>
      </c>
      <c r="C151" s="624">
        <v>125</v>
      </c>
      <c r="D151" s="644" t="str">
        <f>IF(ISNA(VLOOKUP(C151,Master!AQ$60:BC$285,3,FALSE)),"",VLOOKUP(C151,Master!AQ$60:BC$285,3,FALSE))</f>
        <v/>
      </c>
      <c r="E151" s="625" t="str">
        <f>IF(ISNA(VLOOKUP(C151,Master!AQ$60:BC$285,7,FALSE)),"",VLOOKUP(C151,Master!AQ$60:BC$285,7,FALSE))</f>
        <v/>
      </c>
      <c r="F151" s="626" t="str">
        <f>IF(ISNA(VLOOKUP(C151,Master!AQ$60:BC$285,8,FALSE)),"",VLOOKUP(C151,Master!AQ$60:BC$285,8,FALSE))</f>
        <v/>
      </c>
      <c r="G151" s="627" t="str">
        <f>IF(ISNA(VLOOKUP(C151,Master!AQ$60:BC$285,4,FALSE)),"",VLOOKUP(C151,Master!AQ$60:BC$285,4,FALSE))</f>
        <v/>
      </c>
      <c r="H151" s="628" t="str">
        <f>IF(ISNA(VLOOKUP(C151,Master!AQ$60:BC$285,5,FALSE)),"",VLOOKUP(C151,Master!AQ$60:BC$285,5,FALSE))</f>
        <v/>
      </c>
      <c r="I151" s="629" t="str">
        <f>IF(ISNA(VLOOKUP(C151,Master!AQ$60:BC$285,6,FALSE)),"",VLOOKUP(C151,Master!AQ$60:BC$285,6,FALSE))</f>
        <v/>
      </c>
      <c r="J151" s="624" t="str">
        <f t="shared" si="155"/>
        <v/>
      </c>
      <c r="K151" s="625" t="str">
        <f t="shared" ca="1" si="156"/>
        <v/>
      </c>
      <c r="L151" s="624" t="str">
        <f t="shared" si="157"/>
        <v/>
      </c>
      <c r="M151" s="624" t="str">
        <f t="shared" si="158"/>
        <v/>
      </c>
      <c r="N151" s="624" t="str">
        <f t="shared" si="159"/>
        <v/>
      </c>
      <c r="O151" s="630" t="str">
        <f>IF(ISNA(VLOOKUP(C151,Master!AQ$60:BC$285,12,FALSE)),"",VLOOKUP(C151,Master!AQ$60:BC$285,12,FALSE))</f>
        <v/>
      </c>
      <c r="P151" s="631"/>
      <c r="Q151" s="631"/>
      <c r="R151" s="631"/>
      <c r="S151" s="631">
        <f t="shared" si="152"/>
        <v>0</v>
      </c>
      <c r="T151" s="591">
        <f t="shared" si="221"/>
        <v>1</v>
      </c>
      <c r="U151" s="622" t="str">
        <f>IF(ISNA(VLOOKUP(C151,Master!AQ$60:BC$107,10,FALSE)),"",VLOOKUP(C151,Master!AQ$60:BC$107,10,FALSE))</f>
        <v/>
      </c>
      <c r="V151" s="632"/>
      <c r="W151" s="632"/>
      <c r="X151" s="633" t="str">
        <f>IF(ISNA(VLOOKUP(C151,Master!AQ$60:BC$107,11,FALSE)),"",VLOOKUP(C151,Master!AQ$60:BC$107,11,FALSE))</f>
        <v/>
      </c>
      <c r="Y151" s="633" t="str">
        <f>IF(ISNA(VLOOKUP(C151,Master!AQ$60:BC$107,9,FALSE)),"",VLOOKUP(C151,Master!AQ$60:BC$107,9,FALSE))</f>
        <v/>
      </c>
      <c r="Z151" s="634">
        <f t="shared" si="191"/>
        <v>0</v>
      </c>
      <c r="AA151" s="634">
        <f t="shared" si="192"/>
        <v>0</v>
      </c>
      <c r="AB151" s="634">
        <f t="shared" si="193"/>
        <v>0</v>
      </c>
      <c r="AC151" s="634">
        <f t="shared" si="194"/>
        <v>0</v>
      </c>
      <c r="AD151" s="634">
        <f t="shared" si="195"/>
        <v>0</v>
      </c>
      <c r="AE151" s="634">
        <f t="shared" si="196"/>
        <v>0</v>
      </c>
      <c r="AF151" s="635" t="str">
        <f t="shared" si="190"/>
        <v/>
      </c>
      <c r="AG151" s="635" t="str">
        <f t="shared" si="168"/>
        <v/>
      </c>
      <c r="AH151" s="635" t="str">
        <f t="shared" si="169"/>
        <v/>
      </c>
      <c r="AI151" s="635" t="str">
        <f t="shared" si="170"/>
        <v/>
      </c>
      <c r="AJ151" s="635" t="str">
        <f t="shared" si="171"/>
        <v/>
      </c>
      <c r="AK151" s="633" t="str">
        <f t="shared" si="172"/>
        <v/>
      </c>
      <c r="AL151" s="633">
        <v>0</v>
      </c>
      <c r="AM151" s="634">
        <v>0</v>
      </c>
      <c r="AN151" s="633" t="str">
        <f t="shared" si="173"/>
        <v/>
      </c>
      <c r="AO151" s="634">
        <f t="shared" si="197"/>
        <v>0</v>
      </c>
      <c r="AP151" s="633">
        <f t="shared" si="198"/>
        <v>0</v>
      </c>
      <c r="AQ151" s="633">
        <f t="shared" si="199"/>
        <v>0</v>
      </c>
      <c r="AR151" s="633">
        <f t="shared" si="200"/>
        <v>0</v>
      </c>
      <c r="AS151" s="633">
        <f t="shared" si="220"/>
        <v>0</v>
      </c>
      <c r="AT151" s="635">
        <f t="shared" si="201"/>
        <v>0</v>
      </c>
      <c r="AU151" s="635">
        <f t="shared" si="202"/>
        <v>0</v>
      </c>
      <c r="AV151" s="633"/>
      <c r="AW151" s="633"/>
      <c r="AX151" s="635">
        <f t="shared" si="174"/>
        <v>0</v>
      </c>
      <c r="AY151" s="635">
        <f t="shared" si="203"/>
        <v>0</v>
      </c>
      <c r="AZ151" s="635">
        <f t="shared" si="204"/>
        <v>0</v>
      </c>
      <c r="BA151" s="635">
        <f t="shared" si="205"/>
        <v>0</v>
      </c>
      <c r="BB151" s="635">
        <f t="shared" si="206"/>
        <v>0</v>
      </c>
      <c r="BC151" s="633">
        <f t="shared" si="175"/>
        <v>0</v>
      </c>
      <c r="BD151" s="633">
        <f t="shared" si="207"/>
        <v>0</v>
      </c>
      <c r="BE151" s="634">
        <v>0</v>
      </c>
      <c r="BF151" s="633">
        <f t="shared" si="176"/>
        <v>0</v>
      </c>
      <c r="BG151" s="634">
        <f t="shared" si="208"/>
        <v>0</v>
      </c>
      <c r="BH151" s="633">
        <f t="shared" si="209"/>
        <v>0</v>
      </c>
      <c r="BI151" s="633">
        <f t="shared" si="210"/>
        <v>0</v>
      </c>
      <c r="BJ151" s="633">
        <f t="shared" si="211"/>
        <v>0</v>
      </c>
      <c r="BK151" s="633">
        <f t="shared" si="212"/>
        <v>0</v>
      </c>
      <c r="BL151" s="635">
        <f t="shared" si="177"/>
        <v>0</v>
      </c>
      <c r="BM151" s="635">
        <f t="shared" si="178"/>
        <v>0</v>
      </c>
      <c r="BN151" s="633"/>
      <c r="BO151" s="633"/>
      <c r="BP151" s="635">
        <f t="shared" si="179"/>
        <v>0</v>
      </c>
      <c r="BQ151" s="619">
        <f t="shared" si="213"/>
        <v>0</v>
      </c>
      <c r="BR151" s="619">
        <f t="shared" si="214"/>
        <v>1</v>
      </c>
      <c r="BS151" s="619">
        <f t="shared" si="215"/>
        <v>0</v>
      </c>
      <c r="BT151" s="619">
        <f t="shared" si="216"/>
        <v>0</v>
      </c>
      <c r="BU151" s="619">
        <f t="shared" si="217"/>
        <v>0</v>
      </c>
      <c r="BV151" s="619">
        <f t="shared" si="180"/>
        <v>1</v>
      </c>
      <c r="BW151" s="603">
        <f t="shared" si="182"/>
        <v>0</v>
      </c>
      <c r="BX151" s="636">
        <f t="shared" si="181"/>
        <v>1</v>
      </c>
      <c r="BY151" s="603">
        <f t="shared" si="218"/>
        <v>0</v>
      </c>
      <c r="BZ151" s="603">
        <f t="shared" si="219"/>
        <v>0</v>
      </c>
      <c r="CA151" s="589" t="str">
        <f t="shared" si="183"/>
        <v/>
      </c>
      <c r="CB151" s="1097"/>
      <c r="CC151" s="589"/>
      <c r="CD151" s="589"/>
      <c r="CE151" s="589"/>
      <c r="CF151" s="589"/>
      <c r="CG151" s="589"/>
      <c r="CH151" s="589"/>
      <c r="CI151" s="589"/>
      <c r="CJ151" s="589"/>
      <c r="CK151" s="589"/>
      <c r="CL151" s="589"/>
      <c r="CM151" s="589"/>
      <c r="CN151" s="589"/>
      <c r="CO151" s="589"/>
      <c r="CP151" s="589"/>
      <c r="CQ151" s="589"/>
      <c r="CR151" s="589"/>
      <c r="CS151" s="589"/>
      <c r="CT151" s="589"/>
      <c r="CU151" s="589"/>
      <c r="CV151" s="589"/>
      <c r="CW151" s="589"/>
      <c r="CX151" s="589"/>
      <c r="CY151" s="589"/>
      <c r="DA151" s="589"/>
    </row>
    <row r="152" spans="1:105" s="620" customFormat="1">
      <c r="A152" s="620" t="str">
        <f t="shared" si="160"/>
        <v/>
      </c>
      <c r="B152" s="624">
        <v>2202</v>
      </c>
      <c r="C152" s="624">
        <v>126</v>
      </c>
      <c r="D152" s="644" t="str">
        <f>IF(ISNA(VLOOKUP(C152,Master!AQ$60:BC$285,3,FALSE)),"",VLOOKUP(C152,Master!AQ$60:BC$285,3,FALSE))</f>
        <v/>
      </c>
      <c r="E152" s="625" t="str">
        <f>IF(ISNA(VLOOKUP(C152,Master!AQ$60:BC$285,7,FALSE)),"",VLOOKUP(C152,Master!AQ$60:BC$285,7,FALSE))</f>
        <v/>
      </c>
      <c r="F152" s="626" t="str">
        <f>IF(ISNA(VLOOKUP(C152,Master!AQ$60:BC$285,8,FALSE)),"",VLOOKUP(C152,Master!AQ$60:BC$285,8,FALSE))</f>
        <v/>
      </c>
      <c r="G152" s="627" t="str">
        <f>IF(ISNA(VLOOKUP(C152,Master!AQ$60:BC$285,4,FALSE)),"",VLOOKUP(C152,Master!AQ$60:BC$285,4,FALSE))</f>
        <v/>
      </c>
      <c r="H152" s="628" t="str">
        <f>IF(ISNA(VLOOKUP(C152,Master!AQ$60:BC$285,5,FALSE)),"",VLOOKUP(C152,Master!AQ$60:BC$285,5,FALSE))</f>
        <v/>
      </c>
      <c r="I152" s="629" t="str">
        <f>IF(ISNA(VLOOKUP(C152,Master!AQ$60:BC$285,6,FALSE)),"",VLOOKUP(C152,Master!AQ$60:BC$285,6,FALSE))</f>
        <v/>
      </c>
      <c r="J152" s="624" t="str">
        <f t="shared" si="155"/>
        <v/>
      </c>
      <c r="K152" s="625" t="str">
        <f t="shared" ca="1" si="156"/>
        <v/>
      </c>
      <c r="L152" s="624" t="str">
        <f t="shared" si="157"/>
        <v/>
      </c>
      <c r="M152" s="624" t="str">
        <f t="shared" si="158"/>
        <v/>
      </c>
      <c r="N152" s="624" t="str">
        <f t="shared" si="159"/>
        <v/>
      </c>
      <c r="O152" s="630" t="str">
        <f>IF(ISNA(VLOOKUP(C152,Master!AQ$60:BC$285,12,FALSE)),"",VLOOKUP(C152,Master!AQ$60:BC$285,12,FALSE))</f>
        <v/>
      </c>
      <c r="P152" s="631"/>
      <c r="Q152" s="631"/>
      <c r="R152" s="631"/>
      <c r="S152" s="631">
        <f t="shared" si="152"/>
        <v>0</v>
      </c>
      <c r="T152" s="591">
        <f t="shared" si="221"/>
        <v>1</v>
      </c>
      <c r="U152" s="622" t="str">
        <f>IF(ISNA(VLOOKUP(C152,Master!AQ$60:BC$107,10,FALSE)),"",VLOOKUP(C152,Master!AQ$60:BC$107,10,FALSE))</f>
        <v/>
      </c>
      <c r="V152" s="632"/>
      <c r="W152" s="632"/>
      <c r="X152" s="633" t="str">
        <f>IF(ISNA(VLOOKUP(C152,Master!AQ$60:BC$107,11,FALSE)),"",VLOOKUP(C152,Master!AQ$60:BC$107,11,FALSE))</f>
        <v/>
      </c>
      <c r="Y152" s="633" t="str">
        <f>IF(ISNA(VLOOKUP(C152,Master!AQ$60:BC$107,9,FALSE)),"",VLOOKUP(C152,Master!AQ$60:BC$107,9,FALSE))</f>
        <v/>
      </c>
      <c r="Z152" s="634">
        <f t="shared" si="191"/>
        <v>0</v>
      </c>
      <c r="AA152" s="634">
        <f t="shared" si="192"/>
        <v>0</v>
      </c>
      <c r="AB152" s="634">
        <f t="shared" si="193"/>
        <v>0</v>
      </c>
      <c r="AC152" s="634">
        <f t="shared" si="194"/>
        <v>0</v>
      </c>
      <c r="AD152" s="634">
        <f t="shared" si="195"/>
        <v>0</v>
      </c>
      <c r="AE152" s="634">
        <f t="shared" si="196"/>
        <v>0</v>
      </c>
      <c r="AF152" s="635" t="str">
        <f t="shared" si="190"/>
        <v/>
      </c>
      <c r="AG152" s="635" t="str">
        <f t="shared" si="168"/>
        <v/>
      </c>
      <c r="AH152" s="635" t="str">
        <f t="shared" si="169"/>
        <v/>
      </c>
      <c r="AI152" s="635" t="str">
        <f t="shared" si="170"/>
        <v/>
      </c>
      <c r="AJ152" s="635" t="str">
        <f t="shared" si="171"/>
        <v/>
      </c>
      <c r="AK152" s="633" t="str">
        <f t="shared" si="172"/>
        <v/>
      </c>
      <c r="AL152" s="633">
        <v>0</v>
      </c>
      <c r="AM152" s="634">
        <v>0</v>
      </c>
      <c r="AN152" s="633" t="str">
        <f t="shared" si="173"/>
        <v/>
      </c>
      <c r="AO152" s="634">
        <f t="shared" si="197"/>
        <v>0</v>
      </c>
      <c r="AP152" s="633">
        <f t="shared" si="198"/>
        <v>0</v>
      </c>
      <c r="AQ152" s="633">
        <f t="shared" si="199"/>
        <v>0</v>
      </c>
      <c r="AR152" s="633">
        <f t="shared" si="200"/>
        <v>0</v>
      </c>
      <c r="AS152" s="633">
        <f t="shared" si="220"/>
        <v>0</v>
      </c>
      <c r="AT152" s="635">
        <f t="shared" si="201"/>
        <v>0</v>
      </c>
      <c r="AU152" s="635">
        <f t="shared" si="202"/>
        <v>0</v>
      </c>
      <c r="AV152" s="633"/>
      <c r="AW152" s="633"/>
      <c r="AX152" s="635">
        <f t="shared" si="174"/>
        <v>0</v>
      </c>
      <c r="AY152" s="635">
        <f t="shared" si="203"/>
        <v>0</v>
      </c>
      <c r="AZ152" s="635">
        <f t="shared" si="204"/>
        <v>0</v>
      </c>
      <c r="BA152" s="635">
        <f t="shared" si="205"/>
        <v>0</v>
      </c>
      <c r="BB152" s="635">
        <f t="shared" si="206"/>
        <v>0</v>
      </c>
      <c r="BC152" s="633">
        <f t="shared" si="175"/>
        <v>0</v>
      </c>
      <c r="BD152" s="633">
        <f t="shared" si="207"/>
        <v>0</v>
      </c>
      <c r="BE152" s="634">
        <v>0</v>
      </c>
      <c r="BF152" s="633">
        <f t="shared" si="176"/>
        <v>0</v>
      </c>
      <c r="BG152" s="634">
        <f t="shared" si="208"/>
        <v>0</v>
      </c>
      <c r="BH152" s="633">
        <f t="shared" si="209"/>
        <v>0</v>
      </c>
      <c r="BI152" s="633">
        <f t="shared" si="210"/>
        <v>0</v>
      </c>
      <c r="BJ152" s="633">
        <f t="shared" si="211"/>
        <v>0</v>
      </c>
      <c r="BK152" s="633">
        <f t="shared" si="212"/>
        <v>0</v>
      </c>
      <c r="BL152" s="635">
        <f t="shared" si="177"/>
        <v>0</v>
      </c>
      <c r="BM152" s="635">
        <f t="shared" si="178"/>
        <v>0</v>
      </c>
      <c r="BN152" s="633"/>
      <c r="BO152" s="633"/>
      <c r="BP152" s="635">
        <f t="shared" si="179"/>
        <v>0</v>
      </c>
      <c r="BQ152" s="619">
        <f t="shared" si="213"/>
        <v>0</v>
      </c>
      <c r="BR152" s="619">
        <f t="shared" si="214"/>
        <v>1</v>
      </c>
      <c r="BS152" s="619">
        <f t="shared" si="215"/>
        <v>0</v>
      </c>
      <c r="BT152" s="619">
        <f t="shared" si="216"/>
        <v>0</v>
      </c>
      <c r="BU152" s="619">
        <f t="shared" si="217"/>
        <v>0</v>
      </c>
      <c r="BV152" s="619">
        <f t="shared" si="180"/>
        <v>1</v>
      </c>
      <c r="BW152" s="603">
        <f t="shared" si="182"/>
        <v>0</v>
      </c>
      <c r="BX152" s="636">
        <f t="shared" si="181"/>
        <v>1</v>
      </c>
      <c r="BY152" s="603">
        <f t="shared" si="218"/>
        <v>0</v>
      </c>
      <c r="BZ152" s="603">
        <f t="shared" si="219"/>
        <v>0</v>
      </c>
      <c r="CA152" s="589" t="str">
        <f t="shared" si="183"/>
        <v/>
      </c>
      <c r="CB152" s="1097"/>
      <c r="CC152" s="589"/>
      <c r="CD152" s="589"/>
      <c r="CE152" s="589"/>
      <c r="CF152" s="589"/>
      <c r="CG152" s="589"/>
      <c r="CH152" s="589"/>
      <c r="CI152" s="589"/>
      <c r="CJ152" s="589"/>
      <c r="CK152" s="589"/>
      <c r="CL152" s="589"/>
      <c r="CM152" s="589"/>
      <c r="CN152" s="589"/>
      <c r="CO152" s="589"/>
      <c r="CP152" s="589"/>
      <c r="CQ152" s="589"/>
      <c r="CR152" s="589"/>
      <c r="CS152" s="589"/>
      <c r="CT152" s="589"/>
      <c r="CU152" s="589"/>
      <c r="CV152" s="589"/>
      <c r="CW152" s="589"/>
      <c r="CX152" s="589"/>
      <c r="CY152" s="589"/>
      <c r="DA152" s="589"/>
    </row>
    <row r="153" spans="1:105" s="620" customFormat="1">
      <c r="A153" s="620" t="str">
        <f t="shared" si="160"/>
        <v/>
      </c>
      <c r="B153" s="624">
        <v>2202</v>
      </c>
      <c r="C153" s="624">
        <v>127</v>
      </c>
      <c r="D153" s="644" t="str">
        <f>IF(ISNA(VLOOKUP(C153,Master!AQ$60:BC$285,3,FALSE)),"",VLOOKUP(C153,Master!AQ$60:BC$285,3,FALSE))</f>
        <v/>
      </c>
      <c r="E153" s="625" t="str">
        <f>IF(ISNA(VLOOKUP(C153,Master!AQ$60:BC$285,7,FALSE)),"",VLOOKUP(C153,Master!AQ$60:BC$285,7,FALSE))</f>
        <v/>
      </c>
      <c r="F153" s="626" t="str">
        <f>IF(ISNA(VLOOKUP(C153,Master!AQ$60:BC$285,8,FALSE)),"",VLOOKUP(C153,Master!AQ$60:BC$285,8,FALSE))</f>
        <v/>
      </c>
      <c r="G153" s="627" t="str">
        <f>IF(ISNA(VLOOKUP(C153,Master!AQ$60:BC$285,4,FALSE)),"",VLOOKUP(C153,Master!AQ$60:BC$285,4,FALSE))</f>
        <v/>
      </c>
      <c r="H153" s="628" t="str">
        <f>IF(ISNA(VLOOKUP(C153,Master!AQ$60:BC$285,5,FALSE)),"",VLOOKUP(C153,Master!AQ$60:BC$285,5,FALSE))</f>
        <v/>
      </c>
      <c r="I153" s="629" t="str">
        <f>IF(ISNA(VLOOKUP(C153,Master!AQ$60:BC$285,6,FALSE)),"",VLOOKUP(C153,Master!AQ$60:BC$285,6,FALSE))</f>
        <v/>
      </c>
      <c r="J153" s="624" t="str">
        <f t="shared" si="155"/>
        <v/>
      </c>
      <c r="K153" s="625" t="str">
        <f t="shared" ca="1" si="156"/>
        <v/>
      </c>
      <c r="L153" s="624" t="str">
        <f t="shared" si="157"/>
        <v/>
      </c>
      <c r="M153" s="624" t="str">
        <f t="shared" si="158"/>
        <v/>
      </c>
      <c r="N153" s="624" t="str">
        <f t="shared" si="159"/>
        <v/>
      </c>
      <c r="O153" s="630" t="str">
        <f>IF(ISNA(VLOOKUP(C153,Master!AQ$60:BC$285,12,FALSE)),"",VLOOKUP(C153,Master!AQ$60:BC$285,12,FALSE))</f>
        <v/>
      </c>
      <c r="P153" s="631"/>
      <c r="Q153" s="631"/>
      <c r="R153" s="631"/>
      <c r="S153" s="631">
        <f t="shared" si="152"/>
        <v>0</v>
      </c>
      <c r="T153" s="591">
        <f t="shared" si="221"/>
        <v>1</v>
      </c>
      <c r="U153" s="622" t="str">
        <f>IF(ISNA(VLOOKUP(C153,Master!AQ$60:BC$107,10,FALSE)),"",VLOOKUP(C153,Master!AQ$60:BC$107,10,FALSE))</f>
        <v/>
      </c>
      <c r="V153" s="632"/>
      <c r="W153" s="632"/>
      <c r="X153" s="633" t="str">
        <f>IF(ISNA(VLOOKUP(C153,Master!AQ$60:BC$107,11,FALSE)),"",VLOOKUP(C153,Master!AQ$60:BC$107,11,FALSE))</f>
        <v/>
      </c>
      <c r="Y153" s="633" t="str">
        <f>IF(ISNA(VLOOKUP(C153,Master!AQ$60:BC$107,9,FALSE)),"",VLOOKUP(C153,Master!AQ$60:BC$107,9,FALSE))</f>
        <v/>
      </c>
      <c r="Z153" s="634">
        <f t="shared" si="191"/>
        <v>0</v>
      </c>
      <c r="AA153" s="634">
        <f t="shared" si="192"/>
        <v>0</v>
      </c>
      <c r="AB153" s="634">
        <f t="shared" si="193"/>
        <v>0</v>
      </c>
      <c r="AC153" s="634">
        <f t="shared" si="194"/>
        <v>0</v>
      </c>
      <c r="AD153" s="634">
        <f t="shared" si="195"/>
        <v>0</v>
      </c>
      <c r="AE153" s="634">
        <f t="shared" si="196"/>
        <v>0</v>
      </c>
      <c r="AF153" s="635" t="str">
        <f t="shared" si="190"/>
        <v/>
      </c>
      <c r="AG153" s="635" t="str">
        <f t="shared" si="168"/>
        <v/>
      </c>
      <c r="AH153" s="635" t="str">
        <f t="shared" si="169"/>
        <v/>
      </c>
      <c r="AI153" s="635" t="str">
        <f t="shared" si="170"/>
        <v/>
      </c>
      <c r="AJ153" s="635" t="str">
        <f t="shared" si="171"/>
        <v/>
      </c>
      <c r="AK153" s="633" t="str">
        <f t="shared" si="172"/>
        <v/>
      </c>
      <c r="AL153" s="633">
        <v>0</v>
      </c>
      <c r="AM153" s="634">
        <v>0</v>
      </c>
      <c r="AN153" s="633" t="str">
        <f t="shared" si="173"/>
        <v/>
      </c>
      <c r="AO153" s="634">
        <f t="shared" si="197"/>
        <v>0</v>
      </c>
      <c r="AP153" s="633">
        <f t="shared" si="198"/>
        <v>0</v>
      </c>
      <c r="AQ153" s="633">
        <f t="shared" si="199"/>
        <v>0</v>
      </c>
      <c r="AR153" s="633">
        <f t="shared" si="200"/>
        <v>0</v>
      </c>
      <c r="AS153" s="633">
        <f t="shared" si="220"/>
        <v>0</v>
      </c>
      <c r="AT153" s="635">
        <f t="shared" si="201"/>
        <v>0</v>
      </c>
      <c r="AU153" s="635">
        <f t="shared" si="202"/>
        <v>0</v>
      </c>
      <c r="AV153" s="633"/>
      <c r="AW153" s="633"/>
      <c r="AX153" s="635">
        <f t="shared" si="174"/>
        <v>0</v>
      </c>
      <c r="AY153" s="635">
        <f t="shared" si="203"/>
        <v>0</v>
      </c>
      <c r="AZ153" s="635">
        <f t="shared" si="204"/>
        <v>0</v>
      </c>
      <c r="BA153" s="635">
        <f t="shared" si="205"/>
        <v>0</v>
      </c>
      <c r="BB153" s="635">
        <f t="shared" si="206"/>
        <v>0</v>
      </c>
      <c r="BC153" s="633">
        <f t="shared" si="175"/>
        <v>0</v>
      </c>
      <c r="BD153" s="633">
        <f t="shared" si="207"/>
        <v>0</v>
      </c>
      <c r="BE153" s="634">
        <v>0</v>
      </c>
      <c r="BF153" s="633">
        <f t="shared" si="176"/>
        <v>0</v>
      </c>
      <c r="BG153" s="634">
        <f t="shared" si="208"/>
        <v>0</v>
      </c>
      <c r="BH153" s="633">
        <f t="shared" si="209"/>
        <v>0</v>
      </c>
      <c r="BI153" s="633">
        <f t="shared" si="210"/>
        <v>0</v>
      </c>
      <c r="BJ153" s="633">
        <f t="shared" si="211"/>
        <v>0</v>
      </c>
      <c r="BK153" s="633">
        <f t="shared" si="212"/>
        <v>0</v>
      </c>
      <c r="BL153" s="635">
        <f t="shared" si="177"/>
        <v>0</v>
      </c>
      <c r="BM153" s="635">
        <f t="shared" si="178"/>
        <v>0</v>
      </c>
      <c r="BN153" s="633"/>
      <c r="BO153" s="633"/>
      <c r="BP153" s="635">
        <f t="shared" si="179"/>
        <v>0</v>
      </c>
      <c r="BQ153" s="619">
        <f t="shared" si="213"/>
        <v>0</v>
      </c>
      <c r="BR153" s="619">
        <f t="shared" si="214"/>
        <v>1</v>
      </c>
      <c r="BS153" s="619">
        <f t="shared" si="215"/>
        <v>0</v>
      </c>
      <c r="BT153" s="619">
        <f t="shared" si="216"/>
        <v>0</v>
      </c>
      <c r="BU153" s="619">
        <f t="shared" si="217"/>
        <v>0</v>
      </c>
      <c r="BV153" s="619">
        <f t="shared" si="180"/>
        <v>1</v>
      </c>
      <c r="BW153" s="603">
        <f t="shared" si="182"/>
        <v>0</v>
      </c>
      <c r="BX153" s="636">
        <f t="shared" si="181"/>
        <v>1</v>
      </c>
      <c r="BY153" s="603">
        <f t="shared" si="218"/>
        <v>0</v>
      </c>
      <c r="BZ153" s="603">
        <f t="shared" si="219"/>
        <v>0</v>
      </c>
      <c r="CA153" s="589" t="str">
        <f t="shared" si="183"/>
        <v/>
      </c>
      <c r="CB153" s="1097"/>
      <c r="CC153" s="589"/>
      <c r="CD153" s="589"/>
      <c r="CE153" s="589"/>
      <c r="CF153" s="589"/>
      <c r="CG153" s="589"/>
      <c r="CH153" s="589"/>
      <c r="CI153" s="589"/>
      <c r="CJ153" s="589"/>
      <c r="CK153" s="589"/>
      <c r="CL153" s="589"/>
      <c r="CM153" s="589"/>
      <c r="CN153" s="589"/>
      <c r="CO153" s="589"/>
      <c r="CP153" s="589"/>
      <c r="CQ153" s="589"/>
      <c r="CR153" s="589"/>
      <c r="CS153" s="589"/>
      <c r="CT153" s="589"/>
      <c r="CU153" s="589"/>
      <c r="CV153" s="589"/>
      <c r="CW153" s="589"/>
      <c r="CX153" s="589"/>
      <c r="CY153" s="589"/>
      <c r="DA153" s="589"/>
    </row>
    <row r="154" spans="1:105" s="620" customFormat="1">
      <c r="A154" s="620" t="str">
        <f t="shared" si="160"/>
        <v/>
      </c>
      <c r="B154" s="624">
        <v>2202</v>
      </c>
      <c r="C154" s="624">
        <v>128</v>
      </c>
      <c r="D154" s="644" t="str">
        <f>IF(ISNA(VLOOKUP(C154,Master!AQ$60:BC$285,3,FALSE)),"",VLOOKUP(C154,Master!AQ$60:BC$285,3,FALSE))</f>
        <v/>
      </c>
      <c r="E154" s="625" t="str">
        <f>IF(ISNA(VLOOKUP(C154,Master!AQ$60:BC$285,7,FALSE)),"",VLOOKUP(C154,Master!AQ$60:BC$285,7,FALSE))</f>
        <v/>
      </c>
      <c r="F154" s="626" t="str">
        <f>IF(ISNA(VLOOKUP(C154,Master!AQ$60:BC$285,8,FALSE)),"",VLOOKUP(C154,Master!AQ$60:BC$285,8,FALSE))</f>
        <v/>
      </c>
      <c r="G154" s="627" t="str">
        <f>IF(ISNA(VLOOKUP(C154,Master!AQ$60:BC$285,4,FALSE)),"",VLOOKUP(C154,Master!AQ$60:BC$285,4,FALSE))</f>
        <v/>
      </c>
      <c r="H154" s="628" t="str">
        <f>IF(ISNA(VLOOKUP(C154,Master!AQ$60:BC$285,5,FALSE)),"",VLOOKUP(C154,Master!AQ$60:BC$285,5,FALSE))</f>
        <v/>
      </c>
      <c r="I154" s="629" t="str">
        <f>IF(ISNA(VLOOKUP(C154,Master!AQ$60:BC$285,6,FALSE)),"",VLOOKUP(C154,Master!AQ$60:BC$285,6,FALSE))</f>
        <v/>
      </c>
      <c r="J154" s="624" t="str">
        <f t="shared" si="155"/>
        <v/>
      </c>
      <c r="K154" s="625" t="str">
        <f t="shared" ca="1" si="156"/>
        <v/>
      </c>
      <c r="L154" s="624" t="str">
        <f t="shared" si="157"/>
        <v/>
      </c>
      <c r="M154" s="624" t="str">
        <f t="shared" si="158"/>
        <v/>
      </c>
      <c r="N154" s="624" t="str">
        <f t="shared" si="159"/>
        <v/>
      </c>
      <c r="O154" s="630" t="str">
        <f>IF(ISNA(VLOOKUP(C154,Master!AQ$60:BC$285,12,FALSE)),"",VLOOKUP(C154,Master!AQ$60:BC$285,12,FALSE))</f>
        <v/>
      </c>
      <c r="P154" s="631"/>
      <c r="Q154" s="631"/>
      <c r="R154" s="631"/>
      <c r="S154" s="631">
        <f t="shared" si="152"/>
        <v>0</v>
      </c>
      <c r="T154" s="591">
        <f t="shared" si="221"/>
        <v>1</v>
      </c>
      <c r="U154" s="622" t="str">
        <f>IF(ISNA(VLOOKUP(C154,Master!AQ$60:BC$107,10,FALSE)),"",VLOOKUP(C154,Master!AQ$60:BC$107,10,FALSE))</f>
        <v/>
      </c>
      <c r="V154" s="632"/>
      <c r="W154" s="632"/>
      <c r="X154" s="633" t="str">
        <f>IF(ISNA(VLOOKUP(C154,Master!AQ$60:BC$107,11,FALSE)),"",VLOOKUP(C154,Master!AQ$60:BC$107,11,FALSE))</f>
        <v/>
      </c>
      <c r="Y154" s="633" t="str">
        <f>IF(ISNA(VLOOKUP(C154,Master!AQ$60:BC$107,9,FALSE)),"",VLOOKUP(C154,Master!AQ$60:BC$107,9,FALSE))</f>
        <v/>
      </c>
      <c r="Z154" s="634">
        <f t="shared" si="191"/>
        <v>0</v>
      </c>
      <c r="AA154" s="634">
        <f t="shared" si="192"/>
        <v>0</v>
      </c>
      <c r="AB154" s="634">
        <f t="shared" si="193"/>
        <v>0</v>
      </c>
      <c r="AC154" s="634">
        <f t="shared" si="194"/>
        <v>0</v>
      </c>
      <c r="AD154" s="634">
        <f t="shared" si="195"/>
        <v>0</v>
      </c>
      <c r="AE154" s="634">
        <f t="shared" si="196"/>
        <v>0</v>
      </c>
      <c r="AF154" s="635" t="str">
        <f t="shared" si="190"/>
        <v/>
      </c>
      <c r="AG154" s="635" t="str">
        <f t="shared" si="168"/>
        <v/>
      </c>
      <c r="AH154" s="635" t="str">
        <f t="shared" si="169"/>
        <v/>
      </c>
      <c r="AI154" s="635" t="str">
        <f t="shared" si="170"/>
        <v/>
      </c>
      <c r="AJ154" s="635" t="str">
        <f t="shared" si="171"/>
        <v/>
      </c>
      <c r="AK154" s="633" t="str">
        <f t="shared" si="172"/>
        <v/>
      </c>
      <c r="AL154" s="633">
        <v>0</v>
      </c>
      <c r="AM154" s="634">
        <v>0</v>
      </c>
      <c r="AN154" s="633" t="str">
        <f t="shared" si="173"/>
        <v/>
      </c>
      <c r="AO154" s="634">
        <f t="shared" si="197"/>
        <v>0</v>
      </c>
      <c r="AP154" s="633">
        <f t="shared" si="198"/>
        <v>0</v>
      </c>
      <c r="AQ154" s="633">
        <f t="shared" si="199"/>
        <v>0</v>
      </c>
      <c r="AR154" s="633">
        <f t="shared" si="200"/>
        <v>0</v>
      </c>
      <c r="AS154" s="633">
        <f t="shared" si="220"/>
        <v>0</v>
      </c>
      <c r="AT154" s="635">
        <f t="shared" si="201"/>
        <v>0</v>
      </c>
      <c r="AU154" s="635">
        <f t="shared" si="202"/>
        <v>0</v>
      </c>
      <c r="AV154" s="633"/>
      <c r="AW154" s="633"/>
      <c r="AX154" s="635">
        <f t="shared" si="174"/>
        <v>0</v>
      </c>
      <c r="AY154" s="635">
        <f t="shared" si="203"/>
        <v>0</v>
      </c>
      <c r="AZ154" s="635">
        <f t="shared" si="204"/>
        <v>0</v>
      </c>
      <c r="BA154" s="635">
        <f t="shared" si="205"/>
        <v>0</v>
      </c>
      <c r="BB154" s="635">
        <f t="shared" si="206"/>
        <v>0</v>
      </c>
      <c r="BC154" s="633">
        <f t="shared" si="175"/>
        <v>0</v>
      </c>
      <c r="BD154" s="633">
        <f t="shared" si="207"/>
        <v>0</v>
      </c>
      <c r="BE154" s="634">
        <v>0</v>
      </c>
      <c r="BF154" s="633">
        <f t="shared" si="176"/>
        <v>0</v>
      </c>
      <c r="BG154" s="634">
        <f t="shared" si="208"/>
        <v>0</v>
      </c>
      <c r="BH154" s="633">
        <f t="shared" si="209"/>
        <v>0</v>
      </c>
      <c r="BI154" s="633">
        <f t="shared" si="210"/>
        <v>0</v>
      </c>
      <c r="BJ154" s="633">
        <f t="shared" si="211"/>
        <v>0</v>
      </c>
      <c r="BK154" s="633">
        <f t="shared" si="212"/>
        <v>0</v>
      </c>
      <c r="BL154" s="635">
        <f t="shared" si="177"/>
        <v>0</v>
      </c>
      <c r="BM154" s="635">
        <f t="shared" si="178"/>
        <v>0</v>
      </c>
      <c r="BN154" s="633"/>
      <c r="BO154" s="633"/>
      <c r="BP154" s="635">
        <f t="shared" si="179"/>
        <v>0</v>
      </c>
      <c r="BQ154" s="619">
        <f t="shared" si="213"/>
        <v>0</v>
      </c>
      <c r="BR154" s="619">
        <f t="shared" si="214"/>
        <v>1</v>
      </c>
      <c r="BS154" s="619">
        <f t="shared" si="215"/>
        <v>0</v>
      </c>
      <c r="BT154" s="619">
        <f t="shared" si="216"/>
        <v>0</v>
      </c>
      <c r="BU154" s="619">
        <f t="shared" si="217"/>
        <v>0</v>
      </c>
      <c r="BV154" s="619">
        <f t="shared" si="180"/>
        <v>1</v>
      </c>
      <c r="BW154" s="603">
        <f t="shared" si="182"/>
        <v>0</v>
      </c>
      <c r="BX154" s="636">
        <f t="shared" si="181"/>
        <v>1</v>
      </c>
      <c r="BY154" s="603">
        <f t="shared" si="218"/>
        <v>0</v>
      </c>
      <c r="BZ154" s="603">
        <f t="shared" si="219"/>
        <v>0</v>
      </c>
      <c r="CA154" s="589" t="str">
        <f t="shared" si="183"/>
        <v/>
      </c>
      <c r="CB154" s="1097"/>
      <c r="CC154" s="589"/>
      <c r="CD154" s="589"/>
      <c r="CE154" s="589"/>
      <c r="CF154" s="589"/>
      <c r="CG154" s="589"/>
      <c r="CH154" s="589"/>
      <c r="CI154" s="589"/>
      <c r="CJ154" s="589"/>
      <c r="CK154" s="589"/>
      <c r="CL154" s="589"/>
      <c r="CM154" s="589"/>
      <c r="CN154" s="589"/>
      <c r="CO154" s="589"/>
      <c r="CP154" s="589"/>
      <c r="CQ154" s="589"/>
      <c r="CR154" s="589"/>
      <c r="CS154" s="589"/>
      <c r="CT154" s="589"/>
      <c r="CU154" s="589"/>
      <c r="CV154" s="589"/>
      <c r="CW154" s="589"/>
      <c r="CX154" s="589"/>
      <c r="CY154" s="589"/>
      <c r="DA154" s="589"/>
    </row>
    <row r="155" spans="1:105" s="620" customFormat="1">
      <c r="A155" s="620" t="str">
        <f t="shared" si="160"/>
        <v/>
      </c>
      <c r="B155" s="624">
        <v>2202</v>
      </c>
      <c r="C155" s="624">
        <v>129</v>
      </c>
      <c r="D155" s="644" t="str">
        <f>IF(ISNA(VLOOKUP(C155,Master!AQ$60:BC$285,3,FALSE)),"",VLOOKUP(C155,Master!AQ$60:BC$285,3,FALSE))</f>
        <v/>
      </c>
      <c r="E155" s="625" t="str">
        <f>IF(ISNA(VLOOKUP(C155,Master!AQ$60:BC$285,7,FALSE)),"",VLOOKUP(C155,Master!AQ$60:BC$285,7,FALSE))</f>
        <v/>
      </c>
      <c r="F155" s="626" t="str">
        <f>IF(ISNA(VLOOKUP(C155,Master!AQ$60:BC$285,8,FALSE)),"",VLOOKUP(C155,Master!AQ$60:BC$285,8,FALSE))</f>
        <v/>
      </c>
      <c r="G155" s="627" t="str">
        <f>IF(ISNA(VLOOKUP(C155,Master!AQ$60:BC$285,4,FALSE)),"",VLOOKUP(C155,Master!AQ$60:BC$285,4,FALSE))</f>
        <v/>
      </c>
      <c r="H155" s="628" t="str">
        <f>IF(ISNA(VLOOKUP(C155,Master!AQ$60:BC$285,5,FALSE)),"",VLOOKUP(C155,Master!AQ$60:BC$285,5,FALSE))</f>
        <v/>
      </c>
      <c r="I155" s="629" t="str">
        <f>IF(ISNA(VLOOKUP(C155,Master!AQ$60:BC$285,6,FALSE)),"",VLOOKUP(C155,Master!AQ$60:BC$285,6,FALSE))</f>
        <v/>
      </c>
      <c r="J155" s="624" t="str">
        <f t="shared" si="155"/>
        <v/>
      </c>
      <c r="K155" s="625" t="str">
        <f t="shared" ca="1" si="156"/>
        <v/>
      </c>
      <c r="L155" s="624" t="str">
        <f t="shared" si="157"/>
        <v/>
      </c>
      <c r="M155" s="624" t="str">
        <f t="shared" si="158"/>
        <v/>
      </c>
      <c r="N155" s="624" t="str">
        <f t="shared" si="159"/>
        <v/>
      </c>
      <c r="O155" s="630" t="str">
        <f>IF(ISNA(VLOOKUP(C155,Master!AQ$60:BC$285,12,FALSE)),"",VLOOKUP(C155,Master!AQ$60:BC$285,12,FALSE))</f>
        <v/>
      </c>
      <c r="P155" s="631"/>
      <c r="Q155" s="631"/>
      <c r="R155" s="631"/>
      <c r="S155" s="631">
        <f t="shared" ref="S155:S199" si="222">IF(H155="l-10",6774,IF(H155="l-11",6774,IF(H155="l-12",6774,0)))</f>
        <v>0</v>
      </c>
      <c r="T155" s="591">
        <f t="shared" si="221"/>
        <v>1</v>
      </c>
      <c r="U155" s="622" t="str">
        <f>IF(ISNA(VLOOKUP(C155,Master!AQ$60:BC$107,10,FALSE)),"",VLOOKUP(C155,Master!AQ$60:BC$107,10,FALSE))</f>
        <v/>
      </c>
      <c r="V155" s="632"/>
      <c r="W155" s="632"/>
      <c r="X155" s="633" t="str">
        <f>IF(ISNA(VLOOKUP(C155,Master!AQ$60:BC$107,11,FALSE)),"",VLOOKUP(C155,Master!AQ$60:BC$107,11,FALSE))</f>
        <v/>
      </c>
      <c r="Y155" s="633" t="str">
        <f>IF(ISNA(VLOOKUP(C155,Master!AQ$60:BC$107,9,FALSE)),"",VLOOKUP(C155,Master!AQ$60:BC$107,9,FALSE))</f>
        <v/>
      </c>
      <c r="Z155" s="634">
        <f t="shared" si="191"/>
        <v>0</v>
      </c>
      <c r="AA155" s="634">
        <f t="shared" si="192"/>
        <v>0</v>
      </c>
      <c r="AB155" s="634">
        <f t="shared" si="193"/>
        <v>0</v>
      </c>
      <c r="AC155" s="634">
        <f t="shared" si="194"/>
        <v>0</v>
      </c>
      <c r="AD155" s="634">
        <f t="shared" si="195"/>
        <v>0</v>
      </c>
      <c r="AE155" s="634">
        <f t="shared" si="196"/>
        <v>0</v>
      </c>
      <c r="AF155" s="635" t="str">
        <f t="shared" si="190"/>
        <v/>
      </c>
      <c r="AG155" s="635" t="str">
        <f t="shared" si="168"/>
        <v/>
      </c>
      <c r="AH155" s="635" t="str">
        <f t="shared" si="169"/>
        <v/>
      </c>
      <c r="AI155" s="635" t="str">
        <f t="shared" si="170"/>
        <v/>
      </c>
      <c r="AJ155" s="635" t="str">
        <f t="shared" si="171"/>
        <v/>
      </c>
      <c r="AK155" s="633" t="str">
        <f t="shared" si="172"/>
        <v/>
      </c>
      <c r="AL155" s="633">
        <v>0</v>
      </c>
      <c r="AM155" s="634">
        <v>0</v>
      </c>
      <c r="AN155" s="633" t="str">
        <f t="shared" si="173"/>
        <v/>
      </c>
      <c r="AO155" s="634">
        <f t="shared" si="197"/>
        <v>0</v>
      </c>
      <c r="AP155" s="633">
        <f t="shared" si="198"/>
        <v>0</v>
      </c>
      <c r="AQ155" s="633">
        <f t="shared" si="199"/>
        <v>0</v>
      </c>
      <c r="AR155" s="633">
        <f t="shared" si="200"/>
        <v>0</v>
      </c>
      <c r="AS155" s="633">
        <f t="shared" si="220"/>
        <v>0</v>
      </c>
      <c r="AT155" s="635">
        <f t="shared" si="201"/>
        <v>0</v>
      </c>
      <c r="AU155" s="635">
        <f t="shared" si="202"/>
        <v>0</v>
      </c>
      <c r="AV155" s="633"/>
      <c r="AW155" s="633"/>
      <c r="AX155" s="635">
        <f t="shared" si="174"/>
        <v>0</v>
      </c>
      <c r="AY155" s="635">
        <f t="shared" si="203"/>
        <v>0</v>
      </c>
      <c r="AZ155" s="635">
        <f t="shared" si="204"/>
        <v>0</v>
      </c>
      <c r="BA155" s="635">
        <f t="shared" si="205"/>
        <v>0</v>
      </c>
      <c r="BB155" s="635">
        <f t="shared" si="206"/>
        <v>0</v>
      </c>
      <c r="BC155" s="633">
        <f t="shared" si="175"/>
        <v>0</v>
      </c>
      <c r="BD155" s="633">
        <f t="shared" si="207"/>
        <v>0</v>
      </c>
      <c r="BE155" s="634">
        <v>0</v>
      </c>
      <c r="BF155" s="633">
        <f t="shared" si="176"/>
        <v>0</v>
      </c>
      <c r="BG155" s="634">
        <f t="shared" si="208"/>
        <v>0</v>
      </c>
      <c r="BH155" s="633">
        <f t="shared" si="209"/>
        <v>0</v>
      </c>
      <c r="BI155" s="633">
        <f t="shared" si="210"/>
        <v>0</v>
      </c>
      <c r="BJ155" s="633">
        <f t="shared" si="211"/>
        <v>0</v>
      </c>
      <c r="BK155" s="633">
        <f t="shared" si="212"/>
        <v>0</v>
      </c>
      <c r="BL155" s="635">
        <f t="shared" si="177"/>
        <v>0</v>
      </c>
      <c r="BM155" s="635">
        <f t="shared" si="178"/>
        <v>0</v>
      </c>
      <c r="BN155" s="633"/>
      <c r="BO155" s="633"/>
      <c r="BP155" s="635">
        <f t="shared" si="179"/>
        <v>0</v>
      </c>
      <c r="BQ155" s="619">
        <f t="shared" si="213"/>
        <v>0</v>
      </c>
      <c r="BR155" s="619">
        <f t="shared" si="214"/>
        <v>1</v>
      </c>
      <c r="BS155" s="619">
        <f t="shared" si="215"/>
        <v>0</v>
      </c>
      <c r="BT155" s="619">
        <f t="shared" si="216"/>
        <v>0</v>
      </c>
      <c r="BU155" s="619">
        <f t="shared" si="217"/>
        <v>0</v>
      </c>
      <c r="BV155" s="619">
        <f t="shared" si="180"/>
        <v>1</v>
      </c>
      <c r="BW155" s="603">
        <f t="shared" ref="BW155:BW186" si="223">IF((ROUND((SUMPRODUCT(MID(0&amp;E155,LARGE(INDEX(ISNUMBER(--MID(E155,ROW($1:$25),1))* ROW($1:$25),0),ROW($1:$25))+1,1)*10^ROW($1:$25)/10)),-8)/100000000)&gt;=2004,1,0)</f>
        <v>0</v>
      </c>
      <c r="BX155" s="636">
        <f t="shared" si="181"/>
        <v>1</v>
      </c>
      <c r="BY155" s="603">
        <f t="shared" si="218"/>
        <v>0</v>
      </c>
      <c r="BZ155" s="603">
        <f t="shared" si="219"/>
        <v>0</v>
      </c>
      <c r="CA155" s="589" t="str">
        <f t="shared" ref="CA155:CA186" si="224">IF(AND(E155=""),"",IF(AND(E155&lt;=0),"",IF((ROUND((SUMPRODUCT(MID(0&amp;E155,LARGE(INDEX(ISNUMBER(--MID(E155,ROW($1:$70),1))* ROW($1:$70),0),ROW($1:$70))+1,1)*10^ROW($1:$70)/10)),-8)/100000000)&lt;2004,1,0)))</f>
        <v/>
      </c>
      <c r="CB155" s="1097"/>
      <c r="CC155" s="589"/>
      <c r="CD155" s="589"/>
      <c r="CE155" s="589"/>
      <c r="CF155" s="589"/>
      <c r="CG155" s="589"/>
      <c r="CH155" s="589"/>
      <c r="CI155" s="589"/>
      <c r="CJ155" s="589"/>
      <c r="CK155" s="589"/>
      <c r="CL155" s="589"/>
      <c r="CM155" s="589"/>
      <c r="CN155" s="589"/>
      <c r="CO155" s="589"/>
      <c r="CP155" s="589"/>
      <c r="CQ155" s="589"/>
      <c r="CR155" s="589"/>
      <c r="CS155" s="589"/>
      <c r="CT155" s="589"/>
      <c r="CU155" s="589"/>
      <c r="CV155" s="589"/>
      <c r="CW155" s="589"/>
      <c r="CX155" s="589"/>
      <c r="CY155" s="589"/>
      <c r="DA155" s="589"/>
    </row>
    <row r="156" spans="1:105" s="620" customFormat="1">
      <c r="A156" s="620" t="str">
        <f t="shared" si="160"/>
        <v/>
      </c>
      <c r="B156" s="624">
        <v>2202</v>
      </c>
      <c r="C156" s="624">
        <v>130</v>
      </c>
      <c r="D156" s="644" t="str">
        <f>IF(ISNA(VLOOKUP(C156,Master!AQ$60:BC$285,3,FALSE)),"",VLOOKUP(C156,Master!AQ$60:BC$285,3,FALSE))</f>
        <v/>
      </c>
      <c r="E156" s="625" t="str">
        <f>IF(ISNA(VLOOKUP(C156,Master!AQ$60:BC$285,7,FALSE)),"",VLOOKUP(C156,Master!AQ$60:BC$285,7,FALSE))</f>
        <v/>
      </c>
      <c r="F156" s="626" t="str">
        <f>IF(ISNA(VLOOKUP(C156,Master!AQ$60:BC$285,8,FALSE)),"",VLOOKUP(C156,Master!AQ$60:BC$285,8,FALSE))</f>
        <v/>
      </c>
      <c r="G156" s="627" t="str">
        <f>IF(ISNA(VLOOKUP(C156,Master!AQ$60:BC$285,4,FALSE)),"",VLOOKUP(C156,Master!AQ$60:BC$285,4,FALSE))</f>
        <v/>
      </c>
      <c r="H156" s="628" t="str">
        <f>IF(ISNA(VLOOKUP(C156,Master!AQ$60:BC$285,5,FALSE)),"",VLOOKUP(C156,Master!AQ$60:BC$285,5,FALSE))</f>
        <v/>
      </c>
      <c r="I156" s="629" t="str">
        <f>IF(ISNA(VLOOKUP(C156,Master!AQ$60:BC$285,6,FALSE)),"",VLOOKUP(C156,Master!AQ$60:BC$285,6,FALSE))</f>
        <v/>
      </c>
      <c r="J156" s="624" t="str">
        <f t="shared" ref="J156:J189" si="225">IF(AND(I156=""),"",I156*12)</f>
        <v/>
      </c>
      <c r="K156" s="625" t="str">
        <f t="shared" ref="K156:K189" ca="1" si="226">IF(AND(I156=""),"",IF(I156&lt;=0,"",(CONCATENATE("01.07.",(YEAR(TODAY())+1)))))</f>
        <v/>
      </c>
      <c r="L156" s="624" t="str">
        <f t="shared" ref="L156:L189" si="227">IF(AND(I156=""),"",ROUND(ROUND(I156*3%,0),-2)*IF(H156="FIX PAY",0,1)*8)</f>
        <v/>
      </c>
      <c r="M156" s="624" t="str">
        <f t="shared" ref="M156:M189" si="228">IF(AND(I156=""),"",J156+L156)</f>
        <v/>
      </c>
      <c r="N156" s="624" t="str">
        <f t="shared" ref="N156:N189" si="229">IF(AND(I156=""),"",IF(O156="FIX PAY",M156,((IF(O156="FIX PAY",0,AF156*4+I156*8)))))</f>
        <v/>
      </c>
      <c r="O156" s="630" t="str">
        <f>IF(ISNA(VLOOKUP(C156,Master!AQ$60:BC$285,12,FALSE)),"",VLOOKUP(C156,Master!AQ$60:BC$285,12,FALSE))</f>
        <v/>
      </c>
      <c r="P156" s="631"/>
      <c r="Q156" s="631"/>
      <c r="R156" s="631"/>
      <c r="S156" s="631">
        <f t="shared" si="222"/>
        <v>0</v>
      </c>
      <c r="T156" s="591">
        <f t="shared" si="221"/>
        <v>1</v>
      </c>
      <c r="U156" s="622" t="str">
        <f>IF(ISNA(VLOOKUP(C156,Master!AQ$60:BC$107,10,FALSE)),"",VLOOKUP(C156,Master!AQ$60:BC$107,10,FALSE))</f>
        <v/>
      </c>
      <c r="V156" s="632"/>
      <c r="W156" s="632"/>
      <c r="X156" s="633" t="str">
        <f>IF(ISNA(VLOOKUP(C156,Master!AQ$60:BC$107,11,FALSE)),"",VLOOKUP(C156,Master!AQ$60:BC$107,11,FALSE))</f>
        <v/>
      </c>
      <c r="Y156" s="633" t="str">
        <f>IF(ISNA(VLOOKUP(C156,Master!AQ$60:BC$107,9,FALSE)),"",VLOOKUP(C156,Master!AQ$60:BC$107,9,FALSE))</f>
        <v/>
      </c>
      <c r="Z156" s="634">
        <f t="shared" si="191"/>
        <v>0</v>
      </c>
      <c r="AA156" s="634">
        <f t="shared" si="192"/>
        <v>0</v>
      </c>
      <c r="AB156" s="634">
        <f t="shared" si="193"/>
        <v>0</v>
      </c>
      <c r="AC156" s="634">
        <f t="shared" si="194"/>
        <v>0</v>
      </c>
      <c r="AD156" s="634">
        <f t="shared" si="195"/>
        <v>0</v>
      </c>
      <c r="AE156" s="634">
        <f t="shared" si="196"/>
        <v>0</v>
      </c>
      <c r="AF156" s="635" t="str">
        <f t="shared" si="190"/>
        <v/>
      </c>
      <c r="AG156" s="635" t="str">
        <f t="shared" si="168"/>
        <v/>
      </c>
      <c r="AH156" s="635" t="str">
        <f t="shared" si="169"/>
        <v/>
      </c>
      <c r="AI156" s="635" t="str">
        <f t="shared" si="170"/>
        <v/>
      </c>
      <c r="AJ156" s="635" t="str">
        <f t="shared" si="171"/>
        <v/>
      </c>
      <c r="AK156" s="633" t="str">
        <f t="shared" si="172"/>
        <v/>
      </c>
      <c r="AL156" s="633">
        <v>0</v>
      </c>
      <c r="AM156" s="634">
        <v>0</v>
      </c>
      <c r="AN156" s="633" t="str">
        <f t="shared" si="173"/>
        <v/>
      </c>
      <c r="AO156" s="634">
        <f t="shared" si="197"/>
        <v>0</v>
      </c>
      <c r="AP156" s="633">
        <f t="shared" si="198"/>
        <v>0</v>
      </c>
      <c r="AQ156" s="633">
        <f t="shared" si="199"/>
        <v>0</v>
      </c>
      <c r="AR156" s="633">
        <f t="shared" si="200"/>
        <v>0</v>
      </c>
      <c r="AS156" s="633">
        <f t="shared" si="220"/>
        <v>0</v>
      </c>
      <c r="AT156" s="635">
        <f t="shared" si="201"/>
        <v>0</v>
      </c>
      <c r="AU156" s="635">
        <f t="shared" si="202"/>
        <v>0</v>
      </c>
      <c r="AV156" s="633"/>
      <c r="AW156" s="633"/>
      <c r="AX156" s="635">
        <f t="shared" si="174"/>
        <v>0</v>
      </c>
      <c r="AY156" s="635">
        <f t="shared" si="203"/>
        <v>0</v>
      </c>
      <c r="AZ156" s="635">
        <f t="shared" si="204"/>
        <v>0</v>
      </c>
      <c r="BA156" s="635">
        <f t="shared" si="205"/>
        <v>0</v>
      </c>
      <c r="BB156" s="635">
        <f t="shared" si="206"/>
        <v>0</v>
      </c>
      <c r="BC156" s="633">
        <f t="shared" si="175"/>
        <v>0</v>
      </c>
      <c r="BD156" s="633">
        <f t="shared" si="207"/>
        <v>0</v>
      </c>
      <c r="BE156" s="634">
        <v>0</v>
      </c>
      <c r="BF156" s="633">
        <f t="shared" si="176"/>
        <v>0</v>
      </c>
      <c r="BG156" s="634">
        <f t="shared" si="208"/>
        <v>0</v>
      </c>
      <c r="BH156" s="633">
        <f t="shared" si="209"/>
        <v>0</v>
      </c>
      <c r="BI156" s="633">
        <f t="shared" si="210"/>
        <v>0</v>
      </c>
      <c r="BJ156" s="633">
        <f t="shared" si="211"/>
        <v>0</v>
      </c>
      <c r="BK156" s="633">
        <f t="shared" si="212"/>
        <v>0</v>
      </c>
      <c r="BL156" s="635">
        <f t="shared" si="177"/>
        <v>0</v>
      </c>
      <c r="BM156" s="635">
        <f t="shared" si="178"/>
        <v>0</v>
      </c>
      <c r="BN156" s="633"/>
      <c r="BO156" s="633"/>
      <c r="BP156" s="635">
        <f t="shared" si="179"/>
        <v>0</v>
      </c>
      <c r="BQ156" s="619">
        <f t="shared" si="213"/>
        <v>0</v>
      </c>
      <c r="BR156" s="619">
        <f t="shared" si="214"/>
        <v>1</v>
      </c>
      <c r="BS156" s="619">
        <f t="shared" si="215"/>
        <v>0</v>
      </c>
      <c r="BT156" s="619">
        <f t="shared" si="216"/>
        <v>0</v>
      </c>
      <c r="BU156" s="619">
        <f t="shared" si="217"/>
        <v>0</v>
      </c>
      <c r="BV156" s="619">
        <f t="shared" si="180"/>
        <v>1</v>
      </c>
      <c r="BW156" s="603">
        <f t="shared" si="223"/>
        <v>0</v>
      </c>
      <c r="BX156" s="636">
        <f t="shared" si="181"/>
        <v>1</v>
      </c>
      <c r="BY156" s="603">
        <f t="shared" si="218"/>
        <v>0</v>
      </c>
      <c r="BZ156" s="603">
        <f t="shared" si="219"/>
        <v>0</v>
      </c>
      <c r="CA156" s="589" t="str">
        <f t="shared" si="224"/>
        <v/>
      </c>
      <c r="CB156" s="1097"/>
      <c r="CC156" s="589"/>
      <c r="CD156" s="589"/>
      <c r="CE156" s="589"/>
      <c r="CF156" s="589"/>
      <c r="CG156" s="589"/>
      <c r="CH156" s="589"/>
      <c r="CI156" s="589"/>
      <c r="CJ156" s="589"/>
      <c r="CK156" s="589"/>
      <c r="CL156" s="589"/>
      <c r="CM156" s="589"/>
      <c r="CN156" s="589"/>
      <c r="CO156" s="589"/>
      <c r="CP156" s="589"/>
      <c r="CQ156" s="589"/>
      <c r="CR156" s="589"/>
      <c r="CS156" s="589"/>
      <c r="CT156" s="589"/>
      <c r="CU156" s="589"/>
      <c r="CV156" s="589"/>
      <c r="CW156" s="589"/>
      <c r="CX156" s="589"/>
      <c r="CY156" s="589"/>
      <c r="DA156" s="589"/>
    </row>
    <row r="157" spans="1:105" s="620" customFormat="1">
      <c r="A157" s="620" t="str">
        <f t="shared" ref="A157:A213" si="230">IF(I157="","",IF(I157&gt;0,A156+1,""))</f>
        <v/>
      </c>
      <c r="B157" s="624">
        <v>2202</v>
      </c>
      <c r="C157" s="624">
        <v>131</v>
      </c>
      <c r="D157" s="644" t="str">
        <f>IF(ISNA(VLOOKUP(C157,Master!AQ$60:BC$285,3,FALSE)),"",VLOOKUP(C157,Master!AQ$60:BC$285,3,FALSE))</f>
        <v/>
      </c>
      <c r="E157" s="625" t="str">
        <f>IF(ISNA(VLOOKUP(C157,Master!AQ$60:BC$285,7,FALSE)),"",VLOOKUP(C157,Master!AQ$60:BC$285,7,FALSE))</f>
        <v/>
      </c>
      <c r="F157" s="626" t="str">
        <f>IF(ISNA(VLOOKUP(C157,Master!AQ$60:BC$285,8,FALSE)),"",VLOOKUP(C157,Master!AQ$60:BC$285,8,FALSE))</f>
        <v/>
      </c>
      <c r="G157" s="627" t="str">
        <f>IF(ISNA(VLOOKUP(C157,Master!AQ$60:BC$285,4,FALSE)),"",VLOOKUP(C157,Master!AQ$60:BC$285,4,FALSE))</f>
        <v/>
      </c>
      <c r="H157" s="628" t="str">
        <f>IF(ISNA(VLOOKUP(C157,Master!AQ$60:BC$285,5,FALSE)),"",VLOOKUP(C157,Master!AQ$60:BC$285,5,FALSE))</f>
        <v/>
      </c>
      <c r="I157" s="629" t="str">
        <f>IF(ISNA(VLOOKUP(C157,Master!AQ$60:BC$285,6,FALSE)),"",VLOOKUP(C157,Master!AQ$60:BC$285,6,FALSE))</f>
        <v/>
      </c>
      <c r="J157" s="624" t="str">
        <f t="shared" si="225"/>
        <v/>
      </c>
      <c r="K157" s="625" t="str">
        <f t="shared" ca="1" si="226"/>
        <v/>
      </c>
      <c r="L157" s="624" t="str">
        <f t="shared" si="227"/>
        <v/>
      </c>
      <c r="M157" s="624" t="str">
        <f t="shared" si="228"/>
        <v/>
      </c>
      <c r="N157" s="624" t="str">
        <f t="shared" si="229"/>
        <v/>
      </c>
      <c r="O157" s="630" t="str">
        <f>IF(ISNA(VLOOKUP(C157,Master!AQ$60:BC$285,12,FALSE)),"",VLOOKUP(C157,Master!AQ$60:BC$285,12,FALSE))</f>
        <v/>
      </c>
      <c r="P157" s="631"/>
      <c r="Q157" s="631"/>
      <c r="R157" s="631"/>
      <c r="S157" s="631">
        <f t="shared" si="222"/>
        <v>0</v>
      </c>
      <c r="T157" s="591">
        <f t="shared" si="221"/>
        <v>1</v>
      </c>
      <c r="U157" s="622" t="str">
        <f>IF(ISNA(VLOOKUP(C157,Master!AQ$60:BC$107,10,FALSE)),"",VLOOKUP(C157,Master!AQ$60:BC$107,10,FALSE))</f>
        <v/>
      </c>
      <c r="V157" s="632"/>
      <c r="W157" s="632"/>
      <c r="X157" s="633" t="str">
        <f>IF(ISNA(VLOOKUP(C157,Master!AQ$60:BC$107,11,FALSE)),"",VLOOKUP(C157,Master!AQ$60:BC$107,11,FALSE))</f>
        <v/>
      </c>
      <c r="Y157" s="633" t="str">
        <f>IF(ISNA(VLOOKUP(C157,Master!AQ$60:BC$107,9,FALSE)),"",VLOOKUP(C157,Master!AQ$60:BC$107,9,FALSE))</f>
        <v/>
      </c>
      <c r="Z157" s="634">
        <f t="shared" si="191"/>
        <v>0</v>
      </c>
      <c r="AA157" s="634">
        <f t="shared" si="192"/>
        <v>0</v>
      </c>
      <c r="AB157" s="634">
        <f t="shared" si="193"/>
        <v>0</v>
      </c>
      <c r="AC157" s="634">
        <f t="shared" si="194"/>
        <v>0</v>
      </c>
      <c r="AD157" s="634">
        <f t="shared" si="195"/>
        <v>0</v>
      </c>
      <c r="AE157" s="634">
        <f t="shared" si="196"/>
        <v>0</v>
      </c>
      <c r="AF157" s="635" t="str">
        <f t="shared" si="190"/>
        <v/>
      </c>
      <c r="AG157" s="635" t="str">
        <f t="shared" si="168"/>
        <v/>
      </c>
      <c r="AH157" s="635" t="str">
        <f t="shared" si="169"/>
        <v/>
      </c>
      <c r="AI157" s="635" t="str">
        <f t="shared" si="170"/>
        <v/>
      </c>
      <c r="AJ157" s="635" t="str">
        <f t="shared" si="171"/>
        <v/>
      </c>
      <c r="AK157" s="633" t="str">
        <f t="shared" si="172"/>
        <v/>
      </c>
      <c r="AL157" s="633">
        <v>0</v>
      </c>
      <c r="AM157" s="634">
        <v>0</v>
      </c>
      <c r="AN157" s="633" t="str">
        <f t="shared" si="173"/>
        <v/>
      </c>
      <c r="AO157" s="634">
        <f t="shared" si="197"/>
        <v>0</v>
      </c>
      <c r="AP157" s="633">
        <f t="shared" si="198"/>
        <v>0</v>
      </c>
      <c r="AQ157" s="633">
        <f t="shared" si="199"/>
        <v>0</v>
      </c>
      <c r="AR157" s="633">
        <f t="shared" si="200"/>
        <v>0</v>
      </c>
      <c r="AS157" s="633">
        <f t="shared" si="220"/>
        <v>0</v>
      </c>
      <c r="AT157" s="635">
        <f t="shared" si="201"/>
        <v>0</v>
      </c>
      <c r="AU157" s="635">
        <f t="shared" si="202"/>
        <v>0</v>
      </c>
      <c r="AV157" s="633"/>
      <c r="AW157" s="633"/>
      <c r="AX157" s="635">
        <f t="shared" si="174"/>
        <v>0</v>
      </c>
      <c r="AY157" s="635">
        <f t="shared" si="203"/>
        <v>0</v>
      </c>
      <c r="AZ157" s="635">
        <f t="shared" si="204"/>
        <v>0</v>
      </c>
      <c r="BA157" s="635">
        <f t="shared" si="205"/>
        <v>0</v>
      </c>
      <c r="BB157" s="635">
        <f t="shared" si="206"/>
        <v>0</v>
      </c>
      <c r="BC157" s="633">
        <f t="shared" si="175"/>
        <v>0</v>
      </c>
      <c r="BD157" s="633">
        <f t="shared" si="207"/>
        <v>0</v>
      </c>
      <c r="BE157" s="634">
        <v>0</v>
      </c>
      <c r="BF157" s="633">
        <f t="shared" si="176"/>
        <v>0</v>
      </c>
      <c r="BG157" s="634">
        <f t="shared" si="208"/>
        <v>0</v>
      </c>
      <c r="BH157" s="633">
        <f t="shared" si="209"/>
        <v>0</v>
      </c>
      <c r="BI157" s="633">
        <f t="shared" si="210"/>
        <v>0</v>
      </c>
      <c r="BJ157" s="633">
        <f t="shared" si="211"/>
        <v>0</v>
      </c>
      <c r="BK157" s="633">
        <f t="shared" si="212"/>
        <v>0</v>
      </c>
      <c r="BL157" s="635">
        <f t="shared" si="177"/>
        <v>0</v>
      </c>
      <c r="BM157" s="635">
        <f t="shared" si="178"/>
        <v>0</v>
      </c>
      <c r="BN157" s="633"/>
      <c r="BO157" s="633"/>
      <c r="BP157" s="635">
        <f t="shared" si="179"/>
        <v>0</v>
      </c>
      <c r="BQ157" s="619">
        <f t="shared" si="213"/>
        <v>0</v>
      </c>
      <c r="BR157" s="619">
        <f t="shared" si="214"/>
        <v>1</v>
      </c>
      <c r="BS157" s="619">
        <f t="shared" si="215"/>
        <v>0</v>
      </c>
      <c r="BT157" s="619">
        <f t="shared" si="216"/>
        <v>0</v>
      </c>
      <c r="BU157" s="619">
        <f t="shared" si="217"/>
        <v>0</v>
      </c>
      <c r="BV157" s="619">
        <f t="shared" si="180"/>
        <v>1</v>
      </c>
      <c r="BW157" s="603">
        <f t="shared" si="223"/>
        <v>0</v>
      </c>
      <c r="BX157" s="636">
        <f t="shared" si="181"/>
        <v>1</v>
      </c>
      <c r="BY157" s="603">
        <f t="shared" si="218"/>
        <v>0</v>
      </c>
      <c r="BZ157" s="603">
        <f t="shared" si="219"/>
        <v>0</v>
      </c>
      <c r="CA157" s="589" t="str">
        <f t="shared" si="224"/>
        <v/>
      </c>
      <c r="CB157" s="1097"/>
      <c r="CC157" s="589"/>
      <c r="CD157" s="589"/>
      <c r="CE157" s="589"/>
      <c r="CF157" s="589"/>
      <c r="CG157" s="589"/>
      <c r="CH157" s="589"/>
      <c r="CI157" s="589"/>
      <c r="CJ157" s="589"/>
      <c r="CK157" s="589"/>
      <c r="CL157" s="589"/>
      <c r="CM157" s="589"/>
      <c r="CN157" s="589"/>
      <c r="CO157" s="589"/>
      <c r="CP157" s="589"/>
      <c r="CQ157" s="589"/>
      <c r="CR157" s="589"/>
      <c r="CS157" s="589"/>
      <c r="CT157" s="589"/>
      <c r="CU157" s="589"/>
      <c r="CV157" s="589"/>
      <c r="CW157" s="589"/>
      <c r="CX157" s="589"/>
      <c r="CY157" s="589"/>
      <c r="DA157" s="589"/>
    </row>
    <row r="158" spans="1:105" s="620" customFormat="1">
      <c r="A158" s="620" t="str">
        <f t="shared" si="230"/>
        <v/>
      </c>
      <c r="B158" s="624">
        <v>2202</v>
      </c>
      <c r="C158" s="624">
        <v>132</v>
      </c>
      <c r="D158" s="644" t="str">
        <f>IF(ISNA(VLOOKUP(C158,Master!AQ$60:BC$285,3,FALSE)),"",VLOOKUP(C158,Master!AQ$60:BC$285,3,FALSE))</f>
        <v/>
      </c>
      <c r="E158" s="625" t="str">
        <f>IF(ISNA(VLOOKUP(C158,Master!AQ$60:BC$285,7,FALSE)),"",VLOOKUP(C158,Master!AQ$60:BC$285,7,FALSE))</f>
        <v/>
      </c>
      <c r="F158" s="626" t="str">
        <f>IF(ISNA(VLOOKUP(C158,Master!AQ$60:BC$285,8,FALSE)),"",VLOOKUP(C158,Master!AQ$60:BC$285,8,FALSE))</f>
        <v/>
      </c>
      <c r="G158" s="627" t="str">
        <f>IF(ISNA(VLOOKUP(C158,Master!AQ$60:BC$285,4,FALSE)),"",VLOOKUP(C158,Master!AQ$60:BC$285,4,FALSE))</f>
        <v/>
      </c>
      <c r="H158" s="628" t="str">
        <f>IF(ISNA(VLOOKUP(C158,Master!AQ$60:BC$285,5,FALSE)),"",VLOOKUP(C158,Master!AQ$60:BC$285,5,FALSE))</f>
        <v/>
      </c>
      <c r="I158" s="629" t="str">
        <f>IF(ISNA(VLOOKUP(C158,Master!AQ$60:BC$285,6,FALSE)),"",VLOOKUP(C158,Master!AQ$60:BC$285,6,FALSE))</f>
        <v/>
      </c>
      <c r="J158" s="624" t="str">
        <f t="shared" si="225"/>
        <v/>
      </c>
      <c r="K158" s="625" t="str">
        <f t="shared" ca="1" si="226"/>
        <v/>
      </c>
      <c r="L158" s="624" t="str">
        <f t="shared" si="227"/>
        <v/>
      </c>
      <c r="M158" s="624" t="str">
        <f t="shared" si="228"/>
        <v/>
      </c>
      <c r="N158" s="624" t="str">
        <f t="shared" si="229"/>
        <v/>
      </c>
      <c r="O158" s="630" t="str">
        <f>IF(ISNA(VLOOKUP(C158,Master!AQ$60:BC$285,12,FALSE)),"",VLOOKUP(C158,Master!AQ$60:BC$285,12,FALSE))</f>
        <v/>
      </c>
      <c r="P158" s="631"/>
      <c r="Q158" s="631"/>
      <c r="R158" s="631"/>
      <c r="S158" s="631">
        <f t="shared" si="222"/>
        <v>0</v>
      </c>
      <c r="T158" s="591">
        <f t="shared" si="221"/>
        <v>1</v>
      </c>
      <c r="U158" s="622" t="str">
        <f>IF(ISNA(VLOOKUP(C158,Master!AQ$60:BC$107,10,FALSE)),"",VLOOKUP(C158,Master!AQ$60:BC$107,10,FALSE))</f>
        <v/>
      </c>
      <c r="V158" s="632"/>
      <c r="W158" s="632"/>
      <c r="X158" s="633" t="str">
        <f>IF(ISNA(VLOOKUP(C158,Master!AQ$60:BC$107,11,FALSE)),"",VLOOKUP(C158,Master!AQ$60:BC$107,11,FALSE))</f>
        <v/>
      </c>
      <c r="Y158" s="633" t="str">
        <f>IF(ISNA(VLOOKUP(C158,Master!AQ$60:BC$107,9,FALSE)),"",VLOOKUP(C158,Master!AQ$60:BC$107,9,FALSE))</f>
        <v/>
      </c>
      <c r="Z158" s="634">
        <f t="shared" si="191"/>
        <v>0</v>
      </c>
      <c r="AA158" s="634">
        <f t="shared" si="192"/>
        <v>0</v>
      </c>
      <c r="AB158" s="634">
        <f t="shared" si="193"/>
        <v>0</v>
      </c>
      <c r="AC158" s="634">
        <f t="shared" si="194"/>
        <v>0</v>
      </c>
      <c r="AD158" s="634">
        <f t="shared" si="195"/>
        <v>0</v>
      </c>
      <c r="AE158" s="634">
        <f t="shared" si="196"/>
        <v>0</v>
      </c>
      <c r="AF158" s="635" t="str">
        <f>IF(AND(I158=""),"",I158-ROUNDUP(ROUND((I158*3%)-(I158*3%)*2.9%,-2),0))</f>
        <v/>
      </c>
      <c r="AG158" s="635" t="str">
        <f t="shared" si="168"/>
        <v/>
      </c>
      <c r="AH158" s="635" t="str">
        <f t="shared" si="169"/>
        <v/>
      </c>
      <c r="AI158" s="635" t="str">
        <f t="shared" si="170"/>
        <v/>
      </c>
      <c r="AJ158" s="635" t="str">
        <f t="shared" si="171"/>
        <v/>
      </c>
      <c r="AK158" s="633" t="str">
        <f t="shared" si="172"/>
        <v/>
      </c>
      <c r="AL158" s="633">
        <v>0</v>
      </c>
      <c r="AM158" s="634">
        <v>0</v>
      </c>
      <c r="AN158" s="633" t="str">
        <f t="shared" si="173"/>
        <v/>
      </c>
      <c r="AO158" s="634">
        <f t="shared" si="197"/>
        <v>0</v>
      </c>
      <c r="AP158" s="633">
        <f t="shared" si="198"/>
        <v>0</v>
      </c>
      <c r="AQ158" s="633">
        <f t="shared" si="199"/>
        <v>0</v>
      </c>
      <c r="AR158" s="633">
        <f t="shared" si="200"/>
        <v>0</v>
      </c>
      <c r="AS158" s="633">
        <f t="shared" si="220"/>
        <v>0</v>
      </c>
      <c r="AT158" s="635">
        <f t="shared" si="201"/>
        <v>0</v>
      </c>
      <c r="AU158" s="635">
        <f t="shared" si="202"/>
        <v>0</v>
      </c>
      <c r="AV158" s="633"/>
      <c r="AW158" s="633"/>
      <c r="AX158" s="635">
        <f t="shared" si="174"/>
        <v>0</v>
      </c>
      <c r="AY158" s="635">
        <f t="shared" si="203"/>
        <v>0</v>
      </c>
      <c r="AZ158" s="635">
        <f t="shared" si="204"/>
        <v>0</v>
      </c>
      <c r="BA158" s="635">
        <f t="shared" si="205"/>
        <v>0</v>
      </c>
      <c r="BB158" s="635">
        <f t="shared" si="206"/>
        <v>0</v>
      </c>
      <c r="BC158" s="633">
        <f t="shared" si="175"/>
        <v>0</v>
      </c>
      <c r="BD158" s="633">
        <f t="shared" si="207"/>
        <v>0</v>
      </c>
      <c r="BE158" s="634">
        <v>0</v>
      </c>
      <c r="BF158" s="633">
        <f t="shared" si="176"/>
        <v>0</v>
      </c>
      <c r="BG158" s="634">
        <f t="shared" si="208"/>
        <v>0</v>
      </c>
      <c r="BH158" s="633">
        <f t="shared" si="209"/>
        <v>0</v>
      </c>
      <c r="BI158" s="633">
        <f t="shared" si="210"/>
        <v>0</v>
      </c>
      <c r="BJ158" s="633">
        <f t="shared" si="211"/>
        <v>0</v>
      </c>
      <c r="BK158" s="633">
        <f t="shared" si="212"/>
        <v>0</v>
      </c>
      <c r="BL158" s="635">
        <f t="shared" si="177"/>
        <v>0</v>
      </c>
      <c r="BM158" s="635">
        <f t="shared" si="178"/>
        <v>0</v>
      </c>
      <c r="BN158" s="633"/>
      <c r="BO158" s="633"/>
      <c r="BP158" s="635">
        <f t="shared" si="179"/>
        <v>0</v>
      </c>
      <c r="BQ158" s="619">
        <f t="shared" si="213"/>
        <v>0</v>
      </c>
      <c r="BR158" s="619">
        <f t="shared" si="214"/>
        <v>1</v>
      </c>
      <c r="BS158" s="619">
        <f t="shared" si="215"/>
        <v>0</v>
      </c>
      <c r="BT158" s="619">
        <f t="shared" si="216"/>
        <v>0</v>
      </c>
      <c r="BU158" s="619">
        <f t="shared" si="217"/>
        <v>0</v>
      </c>
      <c r="BV158" s="619">
        <f t="shared" si="180"/>
        <v>1</v>
      </c>
      <c r="BW158" s="603">
        <f t="shared" si="223"/>
        <v>0</v>
      </c>
      <c r="BX158" s="636">
        <f t="shared" si="181"/>
        <v>1</v>
      </c>
      <c r="BY158" s="603">
        <f t="shared" si="218"/>
        <v>0</v>
      </c>
      <c r="BZ158" s="603">
        <f t="shared" si="219"/>
        <v>0</v>
      </c>
      <c r="CA158" s="589" t="str">
        <f t="shared" si="224"/>
        <v/>
      </c>
      <c r="CB158" s="1097"/>
      <c r="CC158" s="589"/>
      <c r="CD158" s="589"/>
      <c r="CE158" s="589"/>
      <c r="CF158" s="589"/>
      <c r="CG158" s="589"/>
      <c r="CH158" s="589"/>
      <c r="CI158" s="589"/>
      <c r="CJ158" s="589"/>
      <c r="CK158" s="589"/>
      <c r="CL158" s="589"/>
      <c r="CM158" s="589"/>
      <c r="CN158" s="589"/>
      <c r="CO158" s="589"/>
      <c r="CP158" s="589"/>
      <c r="CQ158" s="589"/>
      <c r="CR158" s="589"/>
      <c r="CS158" s="589"/>
      <c r="CT158" s="589"/>
      <c r="CU158" s="589"/>
      <c r="CV158" s="589"/>
      <c r="CW158" s="589"/>
      <c r="CX158" s="589"/>
      <c r="CY158" s="589"/>
      <c r="DA158" s="589"/>
    </row>
    <row r="159" spans="1:105" s="620" customFormat="1" ht="15.75" customHeight="1">
      <c r="A159" s="620" t="str">
        <f t="shared" si="230"/>
        <v/>
      </c>
      <c r="B159" s="624">
        <v>2202</v>
      </c>
      <c r="C159" s="624">
        <v>133</v>
      </c>
      <c r="D159" s="644" t="str">
        <f>IF(ISNA(VLOOKUP(C159,Master!AQ$60:BC$285,3,FALSE)),"",VLOOKUP(C159,Master!AQ$60:BC$285,3,FALSE))</f>
        <v/>
      </c>
      <c r="E159" s="625" t="str">
        <f>IF(ISNA(VLOOKUP(C159,Master!AQ$60:BC$285,7,FALSE)),"",VLOOKUP(C159,Master!AQ$60:BC$285,7,FALSE))</f>
        <v/>
      </c>
      <c r="F159" s="626" t="str">
        <f>IF(ISNA(VLOOKUP(C159,Master!AQ$60:BC$285,8,FALSE)),"",VLOOKUP(C159,Master!AQ$60:BC$285,8,FALSE))</f>
        <v/>
      </c>
      <c r="G159" s="627" t="str">
        <f>IF(ISNA(VLOOKUP(C159,Master!AQ$60:BC$285,4,FALSE)),"",VLOOKUP(C159,Master!AQ$60:BC$285,4,FALSE))</f>
        <v/>
      </c>
      <c r="H159" s="628" t="str">
        <f>IF(ISNA(VLOOKUP(C159,Master!AQ$60:BC$285,5,FALSE)),"",VLOOKUP(C159,Master!AQ$60:BC$285,5,FALSE))</f>
        <v/>
      </c>
      <c r="I159" s="629" t="str">
        <f>IF(ISNA(VLOOKUP(C159,Master!AQ$60:BC$285,6,FALSE)),"",VLOOKUP(C159,Master!AQ$60:BC$285,6,FALSE))</f>
        <v/>
      </c>
      <c r="J159" s="624" t="str">
        <f t="shared" si="225"/>
        <v/>
      </c>
      <c r="K159" s="625" t="str">
        <f t="shared" ca="1" si="226"/>
        <v/>
      </c>
      <c r="L159" s="624" t="str">
        <f t="shared" si="227"/>
        <v/>
      </c>
      <c r="M159" s="624" t="str">
        <f t="shared" si="228"/>
        <v/>
      </c>
      <c r="N159" s="624" t="str">
        <f t="shared" si="229"/>
        <v/>
      </c>
      <c r="O159" s="630" t="str">
        <f>IF(ISNA(VLOOKUP(C159,Master!AQ$60:BC$285,12,FALSE)),"",VLOOKUP(C159,Master!AQ$60:BC$285,12,FALSE))</f>
        <v/>
      </c>
      <c r="P159" s="631"/>
      <c r="Q159" s="631"/>
      <c r="R159" s="631"/>
      <c r="S159" s="631">
        <f t="shared" si="222"/>
        <v>0</v>
      </c>
      <c r="T159" s="591">
        <f t="shared" si="221"/>
        <v>1</v>
      </c>
      <c r="U159" s="622" t="str">
        <f>IF(ISNA(VLOOKUP(C159,Master!AQ$60:BC$107,10,FALSE)),"",VLOOKUP(C159,Master!AQ$60:BC$107,10,FALSE))</f>
        <v/>
      </c>
      <c r="V159" s="632"/>
      <c r="W159" s="632"/>
      <c r="X159" s="633" t="str">
        <f>IF(ISNA(VLOOKUP(C159,Master!AQ$60:BC$107,11,FALSE)),"",VLOOKUP(C159,Master!AQ$60:BC$107,11,FALSE))</f>
        <v/>
      </c>
      <c r="Y159" s="633" t="str">
        <f>IF(ISNA(VLOOKUP(C159,Master!AQ$60:BC$107,9,FALSE)),"",VLOOKUP(C159,Master!AQ$60:BC$107,9,FALSE))</f>
        <v/>
      </c>
      <c r="Z159" s="634">
        <f t="shared" si="191"/>
        <v>0</v>
      </c>
      <c r="AA159" s="634">
        <f t="shared" si="192"/>
        <v>0</v>
      </c>
      <c r="AB159" s="634">
        <f t="shared" si="193"/>
        <v>0</v>
      </c>
      <c r="AC159" s="634">
        <f t="shared" si="194"/>
        <v>0</v>
      </c>
      <c r="AD159" s="634">
        <f t="shared" si="195"/>
        <v>0</v>
      </c>
      <c r="AE159" s="634">
        <f t="shared" si="196"/>
        <v>0</v>
      </c>
      <c r="AF159" s="635" t="str">
        <f>IF(AND(I159=""),"",I159-ROUNDUP(ROUND((I159*3%)-(I159*3%)*2.9%,-2),0))</f>
        <v/>
      </c>
      <c r="AG159" s="635" t="str">
        <f>IF(AND(I159=""),"",$M159*$BQ159)</f>
        <v/>
      </c>
      <c r="AH159" s="635" t="str">
        <f>IF(AND(I159=""),"",$M159*$BR159)</f>
        <v/>
      </c>
      <c r="AI159" s="635" t="str">
        <f>IF(AND(I159=""),"",$M159*$BS159)</f>
        <v/>
      </c>
      <c r="AJ159" s="635" t="str">
        <f>IF(AND(I159=""),"",$M159*$BT159)</f>
        <v/>
      </c>
      <c r="AK159" s="633" t="str">
        <f>IF(AND(I159=""),"",ROUND((AG159+AH159)*$AK$10,0)*BU159)</f>
        <v/>
      </c>
      <c r="AL159" s="633">
        <v>0</v>
      </c>
      <c r="AM159" s="634">
        <v>0</v>
      </c>
      <c r="AN159" s="633" t="str">
        <f>IF(AND(I159=""),"",ROUND((AG159+AH159)*$AN$10,0)*BU159)</f>
        <v/>
      </c>
      <c r="AO159" s="634">
        <f t="shared" si="197"/>
        <v>0</v>
      </c>
      <c r="AP159" s="633">
        <f t="shared" si="198"/>
        <v>0</v>
      </c>
      <c r="AQ159" s="633">
        <f t="shared" si="199"/>
        <v>0</v>
      </c>
      <c r="AR159" s="633">
        <f t="shared" si="200"/>
        <v>0</v>
      </c>
      <c r="AS159" s="633">
        <f t="shared" si="220"/>
        <v>0</v>
      </c>
      <c r="AT159" s="635">
        <f t="shared" si="201"/>
        <v>0</v>
      </c>
      <c r="AU159" s="635">
        <f t="shared" si="202"/>
        <v>0</v>
      </c>
      <c r="AV159" s="633"/>
      <c r="AW159" s="633"/>
      <c r="AX159" s="635">
        <f>AU159+AV159+AW159</f>
        <v>0</v>
      </c>
      <c r="AY159" s="635">
        <f t="shared" si="203"/>
        <v>0</v>
      </c>
      <c r="AZ159" s="635">
        <f t="shared" si="204"/>
        <v>0</v>
      </c>
      <c r="BA159" s="635">
        <f t="shared" si="205"/>
        <v>0</v>
      </c>
      <c r="BB159" s="635">
        <f t="shared" si="206"/>
        <v>0</v>
      </c>
      <c r="BC159" s="633">
        <f>ROUND((AY159+AZ159)*$BC$10,0)*BU159</f>
        <v>0</v>
      </c>
      <c r="BD159" s="633">
        <f t="shared" si="207"/>
        <v>0</v>
      </c>
      <c r="BE159" s="634">
        <v>0</v>
      </c>
      <c r="BF159" s="633">
        <f>ROUND((AY159+AZ159)*$BF$10,0)*BU159</f>
        <v>0</v>
      </c>
      <c r="BG159" s="634">
        <f t="shared" si="208"/>
        <v>0</v>
      </c>
      <c r="BH159" s="633">
        <f t="shared" si="209"/>
        <v>0</v>
      </c>
      <c r="BI159" s="633">
        <f t="shared" si="210"/>
        <v>0</v>
      </c>
      <c r="BJ159" s="633">
        <f t="shared" si="211"/>
        <v>0</v>
      </c>
      <c r="BK159" s="633">
        <f t="shared" si="212"/>
        <v>0</v>
      </c>
      <c r="BL159" s="635">
        <f>SUM(BC159:BK159)+AY159+AZ159</f>
        <v>0</v>
      </c>
      <c r="BM159" s="635">
        <f>BL159</f>
        <v>0</v>
      </c>
      <c r="BN159" s="633"/>
      <c r="BO159" s="633"/>
      <c r="BP159" s="635">
        <f>BM159+BN159+BO159</f>
        <v>0</v>
      </c>
      <c r="BQ159" s="619">
        <f t="shared" si="213"/>
        <v>0</v>
      </c>
      <c r="BR159" s="619">
        <f t="shared" si="214"/>
        <v>1</v>
      </c>
      <c r="BS159" s="619">
        <f t="shared" si="215"/>
        <v>0</v>
      </c>
      <c r="BT159" s="619">
        <f t="shared" si="216"/>
        <v>0</v>
      </c>
      <c r="BU159" s="619">
        <f t="shared" si="217"/>
        <v>0</v>
      </c>
      <c r="BV159" s="619">
        <f>IF(X159="No",0,1)</f>
        <v>1</v>
      </c>
      <c r="BW159" s="603">
        <f t="shared" si="223"/>
        <v>0</v>
      </c>
      <c r="BX159" s="636">
        <f>IF(I159&lt;=0,0,1)</f>
        <v>1</v>
      </c>
      <c r="BY159" s="603">
        <f t="shared" si="218"/>
        <v>0</v>
      </c>
      <c r="BZ159" s="603">
        <f t="shared" si="219"/>
        <v>0</v>
      </c>
      <c r="CA159" s="589" t="str">
        <f t="shared" si="224"/>
        <v/>
      </c>
      <c r="CB159" s="1097"/>
      <c r="CC159" s="589"/>
      <c r="CD159" s="589"/>
      <c r="CE159" s="589"/>
      <c r="CF159" s="589"/>
      <c r="CG159" s="589"/>
      <c r="CH159" s="589"/>
      <c r="CI159" s="589"/>
      <c r="CJ159" s="589"/>
      <c r="CK159" s="589"/>
      <c r="CL159" s="589"/>
      <c r="CM159" s="589"/>
      <c r="CN159" s="589"/>
      <c r="CO159" s="589"/>
      <c r="CP159" s="589"/>
      <c r="CQ159" s="589"/>
      <c r="CR159" s="589"/>
      <c r="CS159" s="589"/>
      <c r="CT159" s="589"/>
      <c r="CU159" s="589"/>
      <c r="CV159" s="589"/>
      <c r="CW159" s="589"/>
      <c r="CX159" s="589"/>
      <c r="CY159" s="589"/>
    </row>
    <row r="160" spans="1:105" s="620" customFormat="1" ht="15.75" customHeight="1">
      <c r="A160" s="620" t="str">
        <f t="shared" si="230"/>
        <v/>
      </c>
      <c r="B160" s="624">
        <v>2202</v>
      </c>
      <c r="C160" s="624">
        <v>134</v>
      </c>
      <c r="D160" s="644" t="str">
        <f>IF(ISNA(VLOOKUP(C160,Master!AQ$60:BC$285,3,FALSE)),"",VLOOKUP(C160,Master!AQ$60:BC$285,3,FALSE))</f>
        <v/>
      </c>
      <c r="E160" s="625" t="str">
        <f>IF(ISNA(VLOOKUP(C160,Master!AQ$60:BC$285,7,FALSE)),"",VLOOKUP(C160,Master!AQ$60:BC$285,7,FALSE))</f>
        <v/>
      </c>
      <c r="F160" s="626" t="str">
        <f>IF(ISNA(VLOOKUP(C160,Master!AQ$60:BC$285,8,FALSE)),"",VLOOKUP(C160,Master!AQ$60:BC$285,8,FALSE))</f>
        <v/>
      </c>
      <c r="G160" s="627" t="str">
        <f>IF(ISNA(VLOOKUP(C160,Master!AQ$60:BC$285,4,FALSE)),"",VLOOKUP(C160,Master!AQ$60:BC$285,4,FALSE))</f>
        <v/>
      </c>
      <c r="H160" s="628" t="str">
        <f>IF(ISNA(VLOOKUP(C160,Master!AQ$60:BC$285,5,FALSE)),"",VLOOKUP(C160,Master!AQ$60:BC$285,5,FALSE))</f>
        <v/>
      </c>
      <c r="I160" s="629" t="str">
        <f>IF(ISNA(VLOOKUP(C160,Master!AQ$60:BC$285,6,FALSE)),"",VLOOKUP(C160,Master!AQ$60:BC$285,6,FALSE))</f>
        <v/>
      </c>
      <c r="J160" s="624" t="str">
        <f t="shared" si="225"/>
        <v/>
      </c>
      <c r="K160" s="625" t="str">
        <f t="shared" ca="1" si="226"/>
        <v/>
      </c>
      <c r="L160" s="624" t="str">
        <f t="shared" si="227"/>
        <v/>
      </c>
      <c r="M160" s="624" t="str">
        <f t="shared" si="228"/>
        <v/>
      </c>
      <c r="N160" s="624" t="str">
        <f t="shared" si="229"/>
        <v/>
      </c>
      <c r="O160" s="630" t="str">
        <f>IF(ISNA(VLOOKUP(C160,Master!AQ$60:BC$285,12,FALSE)),"",VLOOKUP(C160,Master!AQ$60:BC$285,12,FALSE))</f>
        <v/>
      </c>
      <c r="P160" s="631"/>
      <c r="Q160" s="631"/>
      <c r="R160" s="631"/>
      <c r="S160" s="631">
        <f t="shared" si="222"/>
        <v>0</v>
      </c>
      <c r="T160" s="591">
        <f t="shared" si="221"/>
        <v>1</v>
      </c>
      <c r="U160" s="622" t="str">
        <f>IF(ISNA(VLOOKUP(C160,Master!AQ$60:BC$107,10,FALSE)),"",VLOOKUP(C160,Master!AQ$60:BC$107,10,FALSE))</f>
        <v/>
      </c>
      <c r="V160" s="632"/>
      <c r="W160" s="632"/>
      <c r="X160" s="633" t="str">
        <f>IF(ISNA(VLOOKUP(C160,Master!AQ$60:BC$107,11,FALSE)),"",VLOOKUP(C160,Master!AQ$60:BC$107,11,FALSE))</f>
        <v/>
      </c>
      <c r="Y160" s="633" t="str">
        <f>IF(ISNA(VLOOKUP(C160,Master!AQ$60:BC$107,9,FALSE)),"",VLOOKUP(C160,Master!AQ$60:BC$107,9,FALSE))</f>
        <v/>
      </c>
      <c r="Z160" s="634">
        <f t="shared" si="191"/>
        <v>0</v>
      </c>
      <c r="AA160" s="634">
        <f t="shared" si="192"/>
        <v>0</v>
      </c>
      <c r="AB160" s="634">
        <f t="shared" si="193"/>
        <v>0</v>
      </c>
      <c r="AC160" s="634">
        <f t="shared" si="194"/>
        <v>0</v>
      </c>
      <c r="AD160" s="634">
        <f t="shared" si="195"/>
        <v>0</v>
      </c>
      <c r="AE160" s="634">
        <f t="shared" si="196"/>
        <v>0</v>
      </c>
      <c r="AF160" s="635" t="str">
        <f t="shared" ref="AF160:AF189" si="231">IF(AND(I160=""),"",I160-ROUNDUP(ROUND((I160*3%)-(I160*3%)*2.9%,-2),0))</f>
        <v/>
      </c>
      <c r="AG160" s="635" t="str">
        <f t="shared" ref="AG160:AG189" si="232">IF(AND(I160=""),"",$M160*$BQ160)</f>
        <v/>
      </c>
      <c r="AH160" s="635" t="str">
        <f t="shared" ref="AH160:AH189" si="233">IF(AND(I160=""),"",$M160*$BR160)</f>
        <v/>
      </c>
      <c r="AI160" s="635" t="str">
        <f t="shared" ref="AI160:AI189" si="234">IF(AND(I160=""),"",$M160*$BS160)</f>
        <v/>
      </c>
      <c r="AJ160" s="635" t="str">
        <f t="shared" ref="AJ160:AJ189" si="235">IF(AND(I160=""),"",$M160*$BT160)</f>
        <v/>
      </c>
      <c r="AK160" s="633" t="str">
        <f t="shared" ref="AK160:AK189" si="236">IF(AND(I160=""),"",ROUND((AG160+AH160)*$AK$10,0)*BU160)</f>
        <v/>
      </c>
      <c r="AL160" s="633">
        <v>0</v>
      </c>
      <c r="AM160" s="634">
        <v>0</v>
      </c>
      <c r="AN160" s="633" t="str">
        <f t="shared" ref="AN160:AN189" si="237">IF(AND(I160=""),"",ROUND((AG160+AH160)*$AN$10,0)*BU160)</f>
        <v/>
      </c>
      <c r="AO160" s="634">
        <f t="shared" si="197"/>
        <v>0</v>
      </c>
      <c r="AP160" s="633">
        <f t="shared" si="198"/>
        <v>0</v>
      </c>
      <c r="AQ160" s="633">
        <f t="shared" si="199"/>
        <v>0</v>
      </c>
      <c r="AR160" s="633">
        <f t="shared" si="200"/>
        <v>0</v>
      </c>
      <c r="AS160" s="633">
        <f t="shared" si="220"/>
        <v>0</v>
      </c>
      <c r="AT160" s="635">
        <f t="shared" si="201"/>
        <v>0</v>
      </c>
      <c r="AU160" s="635">
        <f t="shared" si="202"/>
        <v>0</v>
      </c>
      <c r="AV160" s="633"/>
      <c r="AW160" s="633"/>
      <c r="AX160" s="635">
        <f t="shared" ref="AX160:AX189" si="238">AU160+AV160+AW160</f>
        <v>0</v>
      </c>
      <c r="AY160" s="635">
        <f t="shared" si="203"/>
        <v>0</v>
      </c>
      <c r="AZ160" s="635">
        <f t="shared" si="204"/>
        <v>0</v>
      </c>
      <c r="BA160" s="635">
        <f t="shared" si="205"/>
        <v>0</v>
      </c>
      <c r="BB160" s="635">
        <f t="shared" si="206"/>
        <v>0</v>
      </c>
      <c r="BC160" s="633">
        <f t="shared" ref="BC160:BC189" si="239">ROUND((AY160+AZ160)*$BC$10,0)*BU160</f>
        <v>0</v>
      </c>
      <c r="BD160" s="633">
        <f t="shared" si="207"/>
        <v>0</v>
      </c>
      <c r="BE160" s="634">
        <v>0</v>
      </c>
      <c r="BF160" s="633">
        <f t="shared" ref="BF160:BF189" si="240">ROUND((AY160+AZ160)*$BF$10,0)*BU160</f>
        <v>0</v>
      </c>
      <c r="BG160" s="634">
        <f t="shared" si="208"/>
        <v>0</v>
      </c>
      <c r="BH160" s="633">
        <f t="shared" si="209"/>
        <v>0</v>
      </c>
      <c r="BI160" s="633">
        <f t="shared" si="210"/>
        <v>0</v>
      </c>
      <c r="BJ160" s="633">
        <f t="shared" si="211"/>
        <v>0</v>
      </c>
      <c r="BK160" s="633">
        <f t="shared" si="212"/>
        <v>0</v>
      </c>
      <c r="BL160" s="635">
        <f t="shared" ref="BL160:BL189" si="241">SUM(BC160:BK160)+AY160+AZ160</f>
        <v>0</v>
      </c>
      <c r="BM160" s="635">
        <f t="shared" ref="BM160:BM189" si="242">BL160</f>
        <v>0</v>
      </c>
      <c r="BN160" s="633"/>
      <c r="BO160" s="633"/>
      <c r="BP160" s="635">
        <f t="shared" ref="BP160:BP189" si="243">BM160+BN160+BO160</f>
        <v>0</v>
      </c>
      <c r="BQ160" s="619">
        <f t="shared" si="213"/>
        <v>0</v>
      </c>
      <c r="BR160" s="619">
        <f t="shared" si="214"/>
        <v>1</v>
      </c>
      <c r="BS160" s="619">
        <f t="shared" si="215"/>
        <v>0</v>
      </c>
      <c r="BT160" s="619">
        <f t="shared" si="216"/>
        <v>0</v>
      </c>
      <c r="BU160" s="619">
        <f t="shared" si="217"/>
        <v>0</v>
      </c>
      <c r="BV160" s="619">
        <f t="shared" ref="BV160:BV189" si="244">IF(X160="No",0,1)</f>
        <v>1</v>
      </c>
      <c r="BW160" s="603">
        <f t="shared" si="223"/>
        <v>0</v>
      </c>
      <c r="BX160" s="636">
        <f t="shared" ref="BX160:BX189" si="245">IF(I160&lt;=0,0,1)</f>
        <v>1</v>
      </c>
      <c r="BY160" s="603">
        <f t="shared" si="218"/>
        <v>0</v>
      </c>
      <c r="BZ160" s="603">
        <f t="shared" si="219"/>
        <v>0</v>
      </c>
      <c r="CA160" s="589" t="str">
        <f t="shared" si="224"/>
        <v/>
      </c>
      <c r="CB160" s="1097"/>
      <c r="CC160" s="589"/>
      <c r="CD160" s="589"/>
      <c r="CE160" s="589"/>
      <c r="CF160" s="589"/>
      <c r="CG160" s="589"/>
      <c r="CH160" s="589"/>
      <c r="CI160" s="589"/>
      <c r="CJ160" s="589"/>
      <c r="CK160" s="589"/>
      <c r="CL160" s="589"/>
      <c r="CM160" s="589"/>
      <c r="CN160" s="589"/>
      <c r="CO160" s="589"/>
      <c r="CP160" s="589"/>
      <c r="CQ160" s="589"/>
      <c r="CR160" s="589"/>
      <c r="CS160" s="589"/>
      <c r="CT160" s="589"/>
      <c r="CU160" s="589"/>
      <c r="CV160" s="589"/>
      <c r="CW160" s="589"/>
      <c r="CX160" s="589"/>
      <c r="CY160" s="589"/>
    </row>
    <row r="161" spans="1:105" s="620" customFormat="1" ht="15.75" customHeight="1">
      <c r="A161" s="620" t="str">
        <f t="shared" si="230"/>
        <v/>
      </c>
      <c r="B161" s="624">
        <v>2202</v>
      </c>
      <c r="C161" s="624">
        <v>135</v>
      </c>
      <c r="D161" s="644" t="str">
        <f>IF(ISNA(VLOOKUP(C161,Master!AQ$60:BC$285,3,FALSE)),"",VLOOKUP(C161,Master!AQ$60:BC$285,3,FALSE))</f>
        <v/>
      </c>
      <c r="E161" s="625" t="str">
        <f>IF(ISNA(VLOOKUP(C161,Master!AQ$60:BC$285,7,FALSE)),"",VLOOKUP(C161,Master!AQ$60:BC$285,7,FALSE))</f>
        <v/>
      </c>
      <c r="F161" s="626" t="str">
        <f>IF(ISNA(VLOOKUP(C161,Master!AQ$60:BC$285,8,FALSE)),"",VLOOKUP(C161,Master!AQ$60:BC$285,8,FALSE))</f>
        <v/>
      </c>
      <c r="G161" s="627" t="str">
        <f>IF(ISNA(VLOOKUP(C161,Master!AQ$60:BC$285,4,FALSE)),"",VLOOKUP(C161,Master!AQ$60:BC$285,4,FALSE))</f>
        <v/>
      </c>
      <c r="H161" s="628" t="str">
        <f>IF(ISNA(VLOOKUP(C161,Master!AQ$60:BC$285,5,FALSE)),"",VLOOKUP(C161,Master!AQ$60:BC$285,5,FALSE))</f>
        <v/>
      </c>
      <c r="I161" s="629" t="str">
        <f>IF(ISNA(VLOOKUP(C161,Master!AQ$60:BC$285,6,FALSE)),"",VLOOKUP(C161,Master!AQ$60:BC$285,6,FALSE))</f>
        <v/>
      </c>
      <c r="J161" s="624" t="str">
        <f t="shared" si="225"/>
        <v/>
      </c>
      <c r="K161" s="625" t="str">
        <f t="shared" ca="1" si="226"/>
        <v/>
      </c>
      <c r="L161" s="624" t="str">
        <f t="shared" si="227"/>
        <v/>
      </c>
      <c r="M161" s="624" t="str">
        <f t="shared" si="228"/>
        <v/>
      </c>
      <c r="N161" s="624" t="str">
        <f t="shared" si="229"/>
        <v/>
      </c>
      <c r="O161" s="630" t="str">
        <f>IF(ISNA(VLOOKUP(C161,Master!AQ$60:BC$285,12,FALSE)),"",VLOOKUP(C161,Master!AQ$60:BC$285,12,FALSE))</f>
        <v/>
      </c>
      <c r="P161" s="631"/>
      <c r="Q161" s="631"/>
      <c r="R161" s="631"/>
      <c r="S161" s="631">
        <f t="shared" si="222"/>
        <v>0</v>
      </c>
      <c r="T161" s="591">
        <f t="shared" si="221"/>
        <v>1</v>
      </c>
      <c r="U161" s="622" t="str">
        <f>IF(ISNA(VLOOKUP(C161,Master!AQ$60:BC$107,10,FALSE)),"",VLOOKUP(C161,Master!AQ$60:BC$107,10,FALSE))</f>
        <v/>
      </c>
      <c r="V161" s="632"/>
      <c r="W161" s="632"/>
      <c r="X161" s="633" t="str">
        <f>IF(ISNA(VLOOKUP(C161,Master!AQ$60:BC$107,11,FALSE)),"",VLOOKUP(C161,Master!AQ$60:BC$107,11,FALSE))</f>
        <v/>
      </c>
      <c r="Y161" s="633" t="str">
        <f>IF(ISNA(VLOOKUP(C161,Master!AQ$60:BC$107,9,FALSE)),"",VLOOKUP(C161,Master!AQ$60:BC$107,9,FALSE))</f>
        <v/>
      </c>
      <c r="Z161" s="634">
        <f t="shared" si="191"/>
        <v>0</v>
      </c>
      <c r="AA161" s="634">
        <f t="shared" si="192"/>
        <v>0</v>
      </c>
      <c r="AB161" s="634">
        <f t="shared" si="193"/>
        <v>0</v>
      </c>
      <c r="AC161" s="634">
        <f t="shared" si="194"/>
        <v>0</v>
      </c>
      <c r="AD161" s="634">
        <f t="shared" si="195"/>
        <v>0</v>
      </c>
      <c r="AE161" s="634">
        <f t="shared" si="196"/>
        <v>0</v>
      </c>
      <c r="AF161" s="635" t="str">
        <f t="shared" si="231"/>
        <v/>
      </c>
      <c r="AG161" s="635" t="str">
        <f t="shared" si="232"/>
        <v/>
      </c>
      <c r="AH161" s="635" t="str">
        <f t="shared" si="233"/>
        <v/>
      </c>
      <c r="AI161" s="635" t="str">
        <f t="shared" si="234"/>
        <v/>
      </c>
      <c r="AJ161" s="635" t="str">
        <f t="shared" si="235"/>
        <v/>
      </c>
      <c r="AK161" s="633" t="str">
        <f t="shared" si="236"/>
        <v/>
      </c>
      <c r="AL161" s="633">
        <v>0</v>
      </c>
      <c r="AM161" s="634">
        <v>0</v>
      </c>
      <c r="AN161" s="633" t="str">
        <f t="shared" si="237"/>
        <v/>
      </c>
      <c r="AO161" s="634">
        <f t="shared" si="197"/>
        <v>0</v>
      </c>
      <c r="AP161" s="633">
        <f t="shared" si="198"/>
        <v>0</v>
      </c>
      <c r="AQ161" s="633">
        <f t="shared" si="199"/>
        <v>0</v>
      </c>
      <c r="AR161" s="633">
        <f t="shared" si="200"/>
        <v>0</v>
      </c>
      <c r="AS161" s="633">
        <f t="shared" si="220"/>
        <v>0</v>
      </c>
      <c r="AT161" s="635">
        <f t="shared" si="201"/>
        <v>0</v>
      </c>
      <c r="AU161" s="635">
        <f t="shared" si="202"/>
        <v>0</v>
      </c>
      <c r="AV161" s="633"/>
      <c r="AW161" s="633"/>
      <c r="AX161" s="635">
        <f t="shared" si="238"/>
        <v>0</v>
      </c>
      <c r="AY161" s="635">
        <f t="shared" si="203"/>
        <v>0</v>
      </c>
      <c r="AZ161" s="635">
        <f t="shared" si="204"/>
        <v>0</v>
      </c>
      <c r="BA161" s="635">
        <f t="shared" si="205"/>
        <v>0</v>
      </c>
      <c r="BB161" s="635">
        <f t="shared" si="206"/>
        <v>0</v>
      </c>
      <c r="BC161" s="633">
        <f t="shared" si="239"/>
        <v>0</v>
      </c>
      <c r="BD161" s="633">
        <f t="shared" si="207"/>
        <v>0</v>
      </c>
      <c r="BE161" s="634">
        <v>0</v>
      </c>
      <c r="BF161" s="633">
        <f t="shared" si="240"/>
        <v>0</v>
      </c>
      <c r="BG161" s="634">
        <f t="shared" si="208"/>
        <v>0</v>
      </c>
      <c r="BH161" s="633">
        <f t="shared" si="209"/>
        <v>0</v>
      </c>
      <c r="BI161" s="633">
        <f t="shared" si="210"/>
        <v>0</v>
      </c>
      <c r="BJ161" s="633">
        <f t="shared" si="211"/>
        <v>0</v>
      </c>
      <c r="BK161" s="633">
        <f t="shared" si="212"/>
        <v>0</v>
      </c>
      <c r="BL161" s="635">
        <f t="shared" si="241"/>
        <v>0</v>
      </c>
      <c r="BM161" s="635">
        <f t="shared" si="242"/>
        <v>0</v>
      </c>
      <c r="BN161" s="633"/>
      <c r="BO161" s="633"/>
      <c r="BP161" s="635">
        <f t="shared" si="243"/>
        <v>0</v>
      </c>
      <c r="BQ161" s="619">
        <f t="shared" si="213"/>
        <v>0</v>
      </c>
      <c r="BR161" s="619">
        <f t="shared" si="214"/>
        <v>1</v>
      </c>
      <c r="BS161" s="619">
        <f t="shared" si="215"/>
        <v>0</v>
      </c>
      <c r="BT161" s="619">
        <f t="shared" si="216"/>
        <v>0</v>
      </c>
      <c r="BU161" s="619">
        <f t="shared" si="217"/>
        <v>0</v>
      </c>
      <c r="BV161" s="619">
        <f t="shared" si="244"/>
        <v>1</v>
      </c>
      <c r="BW161" s="603">
        <f t="shared" si="223"/>
        <v>0</v>
      </c>
      <c r="BX161" s="636">
        <f t="shared" si="245"/>
        <v>1</v>
      </c>
      <c r="BY161" s="603">
        <f t="shared" si="218"/>
        <v>0</v>
      </c>
      <c r="BZ161" s="603">
        <f t="shared" si="219"/>
        <v>0</v>
      </c>
      <c r="CA161" s="589" t="str">
        <f t="shared" si="224"/>
        <v/>
      </c>
      <c r="CB161" s="1097"/>
      <c r="CC161" s="589"/>
      <c r="CD161" s="589"/>
      <c r="CE161" s="589"/>
      <c r="CF161" s="589"/>
      <c r="CG161" s="589"/>
      <c r="CH161" s="589"/>
      <c r="CI161" s="589"/>
      <c r="CJ161" s="589"/>
      <c r="CK161" s="589"/>
      <c r="CL161" s="589"/>
      <c r="CM161" s="589"/>
      <c r="CN161" s="589"/>
      <c r="CO161" s="589"/>
      <c r="CP161" s="589"/>
      <c r="CQ161" s="589"/>
      <c r="CR161" s="589"/>
      <c r="CS161" s="589"/>
      <c r="CT161" s="589"/>
      <c r="CU161" s="589"/>
      <c r="CV161" s="589"/>
      <c r="CW161" s="589"/>
      <c r="CX161" s="589"/>
      <c r="CY161" s="589"/>
    </row>
    <row r="162" spans="1:105" s="620" customFormat="1" ht="15.75" customHeight="1">
      <c r="A162" s="620" t="str">
        <f t="shared" si="230"/>
        <v/>
      </c>
      <c r="B162" s="624">
        <v>2202</v>
      </c>
      <c r="C162" s="624">
        <v>136</v>
      </c>
      <c r="D162" s="644" t="str">
        <f>IF(ISNA(VLOOKUP(C162,Master!AQ$60:BC$285,3,FALSE)),"",VLOOKUP(C162,Master!AQ$60:BC$285,3,FALSE))</f>
        <v/>
      </c>
      <c r="E162" s="625" t="str">
        <f>IF(ISNA(VLOOKUP(C162,Master!AQ$60:BC$285,7,FALSE)),"",VLOOKUP(C162,Master!AQ$60:BC$285,7,FALSE))</f>
        <v/>
      </c>
      <c r="F162" s="626" t="str">
        <f>IF(ISNA(VLOOKUP(C162,Master!AQ$60:BC$285,8,FALSE)),"",VLOOKUP(C162,Master!AQ$60:BC$285,8,FALSE))</f>
        <v/>
      </c>
      <c r="G162" s="627" t="str">
        <f>IF(ISNA(VLOOKUP(C162,Master!AQ$60:BC$285,4,FALSE)),"",VLOOKUP(C162,Master!AQ$60:BC$285,4,FALSE))</f>
        <v/>
      </c>
      <c r="H162" s="628" t="str">
        <f>IF(ISNA(VLOOKUP(C162,Master!AQ$60:BC$285,5,FALSE)),"",VLOOKUP(C162,Master!AQ$60:BC$285,5,FALSE))</f>
        <v/>
      </c>
      <c r="I162" s="629" t="str">
        <f>IF(ISNA(VLOOKUP(C162,Master!AQ$60:BC$285,6,FALSE)),"",VLOOKUP(C162,Master!AQ$60:BC$285,6,FALSE))</f>
        <v/>
      </c>
      <c r="J162" s="624" t="str">
        <f t="shared" si="225"/>
        <v/>
      </c>
      <c r="K162" s="625" t="str">
        <f t="shared" ca="1" si="226"/>
        <v/>
      </c>
      <c r="L162" s="624" t="str">
        <f t="shared" si="227"/>
        <v/>
      </c>
      <c r="M162" s="624" t="str">
        <f t="shared" si="228"/>
        <v/>
      </c>
      <c r="N162" s="624" t="str">
        <f t="shared" si="229"/>
        <v/>
      </c>
      <c r="O162" s="630" t="str">
        <f>IF(ISNA(VLOOKUP(C162,Master!AQ$60:BC$285,12,FALSE)),"",VLOOKUP(C162,Master!AQ$60:BC$285,12,FALSE))</f>
        <v/>
      </c>
      <c r="P162" s="631"/>
      <c r="Q162" s="631"/>
      <c r="R162" s="631"/>
      <c r="S162" s="631">
        <f t="shared" si="222"/>
        <v>0</v>
      </c>
      <c r="T162" s="591">
        <f t="shared" si="221"/>
        <v>1</v>
      </c>
      <c r="U162" s="622" t="str">
        <f>IF(ISNA(VLOOKUP(C162,Master!AQ$60:BC$107,10,FALSE)),"",VLOOKUP(C162,Master!AQ$60:BC$107,10,FALSE))</f>
        <v/>
      </c>
      <c r="V162" s="632"/>
      <c r="W162" s="632"/>
      <c r="X162" s="633" t="str">
        <f>IF(ISNA(VLOOKUP(C162,Master!AQ$60:BC$107,11,FALSE)),"",VLOOKUP(C162,Master!AQ$60:BC$107,11,FALSE))</f>
        <v/>
      </c>
      <c r="Y162" s="633" t="str">
        <f>IF(ISNA(VLOOKUP(C162,Master!AQ$60:BC$107,9,FALSE)),"",VLOOKUP(C162,Master!AQ$60:BC$107,9,FALSE))</f>
        <v/>
      </c>
      <c r="Z162" s="634">
        <f t="shared" si="191"/>
        <v>0</v>
      </c>
      <c r="AA162" s="634">
        <f t="shared" si="192"/>
        <v>0</v>
      </c>
      <c r="AB162" s="634">
        <f t="shared" si="193"/>
        <v>0</v>
      </c>
      <c r="AC162" s="634">
        <f t="shared" si="194"/>
        <v>0</v>
      </c>
      <c r="AD162" s="634">
        <f t="shared" si="195"/>
        <v>0</v>
      </c>
      <c r="AE162" s="634">
        <f t="shared" si="196"/>
        <v>0</v>
      </c>
      <c r="AF162" s="635" t="str">
        <f t="shared" si="231"/>
        <v/>
      </c>
      <c r="AG162" s="635" t="str">
        <f t="shared" si="232"/>
        <v/>
      </c>
      <c r="AH162" s="635" t="str">
        <f t="shared" si="233"/>
        <v/>
      </c>
      <c r="AI162" s="635" t="str">
        <f t="shared" si="234"/>
        <v/>
      </c>
      <c r="AJ162" s="635" t="str">
        <f t="shared" si="235"/>
        <v/>
      </c>
      <c r="AK162" s="633" t="str">
        <f t="shared" si="236"/>
        <v/>
      </c>
      <c r="AL162" s="633">
        <v>0</v>
      </c>
      <c r="AM162" s="634">
        <v>0</v>
      </c>
      <c r="AN162" s="633" t="str">
        <f t="shared" si="237"/>
        <v/>
      </c>
      <c r="AO162" s="634">
        <f t="shared" si="197"/>
        <v>0</v>
      </c>
      <c r="AP162" s="633">
        <f t="shared" si="198"/>
        <v>0</v>
      </c>
      <c r="AQ162" s="633">
        <f t="shared" si="199"/>
        <v>0</v>
      </c>
      <c r="AR162" s="633">
        <f t="shared" si="200"/>
        <v>0</v>
      </c>
      <c r="AS162" s="633">
        <f t="shared" si="220"/>
        <v>0</v>
      </c>
      <c r="AT162" s="635">
        <f t="shared" si="201"/>
        <v>0</v>
      </c>
      <c r="AU162" s="635">
        <f t="shared" si="202"/>
        <v>0</v>
      </c>
      <c r="AV162" s="633"/>
      <c r="AW162" s="633"/>
      <c r="AX162" s="635">
        <f t="shared" si="238"/>
        <v>0</v>
      </c>
      <c r="AY162" s="635">
        <f t="shared" si="203"/>
        <v>0</v>
      </c>
      <c r="AZ162" s="635">
        <f t="shared" si="204"/>
        <v>0</v>
      </c>
      <c r="BA162" s="635">
        <f t="shared" si="205"/>
        <v>0</v>
      </c>
      <c r="BB162" s="635">
        <f t="shared" si="206"/>
        <v>0</v>
      </c>
      <c r="BC162" s="633">
        <f t="shared" si="239"/>
        <v>0</v>
      </c>
      <c r="BD162" s="633">
        <f t="shared" si="207"/>
        <v>0</v>
      </c>
      <c r="BE162" s="634">
        <v>0</v>
      </c>
      <c r="BF162" s="633">
        <f t="shared" si="240"/>
        <v>0</v>
      </c>
      <c r="BG162" s="634">
        <f t="shared" si="208"/>
        <v>0</v>
      </c>
      <c r="BH162" s="633">
        <f t="shared" si="209"/>
        <v>0</v>
      </c>
      <c r="BI162" s="633">
        <f t="shared" si="210"/>
        <v>0</v>
      </c>
      <c r="BJ162" s="633">
        <f t="shared" si="211"/>
        <v>0</v>
      </c>
      <c r="BK162" s="633">
        <f t="shared" si="212"/>
        <v>0</v>
      </c>
      <c r="BL162" s="635">
        <f t="shared" si="241"/>
        <v>0</v>
      </c>
      <c r="BM162" s="635">
        <f t="shared" si="242"/>
        <v>0</v>
      </c>
      <c r="BN162" s="633"/>
      <c r="BO162" s="633"/>
      <c r="BP162" s="635">
        <f t="shared" si="243"/>
        <v>0</v>
      </c>
      <c r="BQ162" s="619">
        <f t="shared" si="213"/>
        <v>0</v>
      </c>
      <c r="BR162" s="619">
        <f t="shared" si="214"/>
        <v>1</v>
      </c>
      <c r="BS162" s="619">
        <f t="shared" si="215"/>
        <v>0</v>
      </c>
      <c r="BT162" s="619">
        <f t="shared" si="216"/>
        <v>0</v>
      </c>
      <c r="BU162" s="619">
        <f t="shared" si="217"/>
        <v>0</v>
      </c>
      <c r="BV162" s="619">
        <f t="shared" si="244"/>
        <v>1</v>
      </c>
      <c r="BW162" s="603">
        <f t="shared" si="223"/>
        <v>0</v>
      </c>
      <c r="BX162" s="636">
        <f t="shared" si="245"/>
        <v>1</v>
      </c>
      <c r="BY162" s="603">
        <f t="shared" si="218"/>
        <v>0</v>
      </c>
      <c r="BZ162" s="603">
        <f t="shared" si="219"/>
        <v>0</v>
      </c>
      <c r="CA162" s="589" t="str">
        <f t="shared" si="224"/>
        <v/>
      </c>
      <c r="CB162" s="1097"/>
      <c r="CC162" s="589"/>
      <c r="CD162" s="589"/>
      <c r="CE162" s="589"/>
      <c r="CF162" s="589"/>
      <c r="CG162" s="589"/>
      <c r="CH162" s="589"/>
      <c r="CI162" s="589"/>
      <c r="CJ162" s="589"/>
      <c r="CK162" s="589"/>
      <c r="CL162" s="589"/>
      <c r="CM162" s="589"/>
      <c r="CN162" s="589"/>
      <c r="CO162" s="589"/>
      <c r="CP162" s="589"/>
      <c r="CQ162" s="589"/>
      <c r="CR162" s="589"/>
      <c r="CS162" s="589"/>
      <c r="CT162" s="589"/>
      <c r="CU162" s="589"/>
      <c r="CV162" s="589"/>
      <c r="CW162" s="589"/>
      <c r="CX162" s="589"/>
      <c r="CY162" s="589"/>
    </row>
    <row r="163" spans="1:105" s="620" customFormat="1" ht="15.75" customHeight="1">
      <c r="A163" s="620" t="str">
        <f t="shared" si="230"/>
        <v/>
      </c>
      <c r="B163" s="624">
        <v>2202</v>
      </c>
      <c r="C163" s="624">
        <v>137</v>
      </c>
      <c r="D163" s="644" t="str">
        <f>IF(ISNA(VLOOKUP(C163,Master!AQ$60:BC$285,3,FALSE)),"",VLOOKUP(C163,Master!AQ$60:BC$285,3,FALSE))</f>
        <v/>
      </c>
      <c r="E163" s="625" t="str">
        <f>IF(ISNA(VLOOKUP(C163,Master!AQ$60:BC$285,7,FALSE)),"",VLOOKUP(C163,Master!AQ$60:BC$285,7,FALSE))</f>
        <v/>
      </c>
      <c r="F163" s="626" t="str">
        <f>IF(ISNA(VLOOKUP(C163,Master!AQ$60:BC$285,8,FALSE)),"",VLOOKUP(C163,Master!AQ$60:BC$285,8,FALSE))</f>
        <v/>
      </c>
      <c r="G163" s="627" t="str">
        <f>IF(ISNA(VLOOKUP(C163,Master!AQ$60:BC$285,4,FALSE)),"",VLOOKUP(C163,Master!AQ$60:BC$285,4,FALSE))</f>
        <v/>
      </c>
      <c r="H163" s="628" t="str">
        <f>IF(ISNA(VLOOKUP(C163,Master!AQ$60:BC$285,5,FALSE)),"",VLOOKUP(C163,Master!AQ$60:BC$285,5,FALSE))</f>
        <v/>
      </c>
      <c r="I163" s="629" t="str">
        <f>IF(ISNA(VLOOKUP(C163,Master!AQ$60:BC$285,6,FALSE)),"",VLOOKUP(C163,Master!AQ$60:BC$285,6,FALSE))</f>
        <v/>
      </c>
      <c r="J163" s="624" t="str">
        <f t="shared" si="225"/>
        <v/>
      </c>
      <c r="K163" s="625" t="str">
        <f t="shared" ca="1" si="226"/>
        <v/>
      </c>
      <c r="L163" s="624" t="str">
        <f t="shared" si="227"/>
        <v/>
      </c>
      <c r="M163" s="624" t="str">
        <f t="shared" si="228"/>
        <v/>
      </c>
      <c r="N163" s="624" t="str">
        <f t="shared" si="229"/>
        <v/>
      </c>
      <c r="O163" s="630" t="str">
        <f>IF(ISNA(VLOOKUP(C163,Master!AQ$60:BC$285,12,FALSE)),"",VLOOKUP(C163,Master!AQ$60:BC$285,12,FALSE))</f>
        <v/>
      </c>
      <c r="P163" s="631"/>
      <c r="Q163" s="631"/>
      <c r="R163" s="631"/>
      <c r="S163" s="631">
        <f t="shared" si="222"/>
        <v>0</v>
      </c>
      <c r="T163" s="591">
        <f t="shared" si="221"/>
        <v>1</v>
      </c>
      <c r="U163" s="622" t="str">
        <f>IF(ISNA(VLOOKUP(C163,Master!AQ$60:BC$107,10,FALSE)),"",VLOOKUP(C163,Master!AQ$60:BC$107,10,FALSE))</f>
        <v/>
      </c>
      <c r="V163" s="632"/>
      <c r="W163" s="632"/>
      <c r="X163" s="633" t="str">
        <f>IF(ISNA(VLOOKUP(C163,Master!AQ$60:BC$107,11,FALSE)),"",VLOOKUP(C163,Master!AQ$60:BC$107,11,FALSE))</f>
        <v/>
      </c>
      <c r="Y163" s="633" t="str">
        <f>IF(ISNA(VLOOKUP(C163,Master!AQ$60:BC$107,9,FALSE)),"",VLOOKUP(C163,Master!AQ$60:BC$107,9,FALSE))</f>
        <v/>
      </c>
      <c r="Z163" s="634">
        <f t="shared" si="191"/>
        <v>0</v>
      </c>
      <c r="AA163" s="634">
        <f t="shared" si="192"/>
        <v>0</v>
      </c>
      <c r="AB163" s="634">
        <f t="shared" si="193"/>
        <v>0</v>
      </c>
      <c r="AC163" s="634">
        <f t="shared" si="194"/>
        <v>0</v>
      </c>
      <c r="AD163" s="634">
        <f t="shared" si="195"/>
        <v>0</v>
      </c>
      <c r="AE163" s="634">
        <f t="shared" si="196"/>
        <v>0</v>
      </c>
      <c r="AF163" s="635" t="str">
        <f t="shared" si="231"/>
        <v/>
      </c>
      <c r="AG163" s="635" t="str">
        <f t="shared" si="232"/>
        <v/>
      </c>
      <c r="AH163" s="635" t="str">
        <f t="shared" si="233"/>
        <v/>
      </c>
      <c r="AI163" s="635" t="str">
        <f t="shared" si="234"/>
        <v/>
      </c>
      <c r="AJ163" s="635" t="str">
        <f t="shared" si="235"/>
        <v/>
      </c>
      <c r="AK163" s="633" t="str">
        <f t="shared" si="236"/>
        <v/>
      </c>
      <c r="AL163" s="633">
        <v>0</v>
      </c>
      <c r="AM163" s="634">
        <v>0</v>
      </c>
      <c r="AN163" s="633" t="str">
        <f t="shared" si="237"/>
        <v/>
      </c>
      <c r="AO163" s="634">
        <f t="shared" si="197"/>
        <v>0</v>
      </c>
      <c r="AP163" s="633">
        <f t="shared" si="198"/>
        <v>0</v>
      </c>
      <c r="AQ163" s="633">
        <f t="shared" si="199"/>
        <v>0</v>
      </c>
      <c r="AR163" s="633">
        <f t="shared" si="200"/>
        <v>0</v>
      </c>
      <c r="AS163" s="633">
        <f t="shared" si="220"/>
        <v>0</v>
      </c>
      <c r="AT163" s="635">
        <f t="shared" si="201"/>
        <v>0</v>
      </c>
      <c r="AU163" s="635">
        <f t="shared" si="202"/>
        <v>0</v>
      </c>
      <c r="AV163" s="633"/>
      <c r="AW163" s="633"/>
      <c r="AX163" s="635">
        <f t="shared" si="238"/>
        <v>0</v>
      </c>
      <c r="AY163" s="635">
        <f t="shared" si="203"/>
        <v>0</v>
      </c>
      <c r="AZ163" s="635">
        <f t="shared" si="204"/>
        <v>0</v>
      </c>
      <c r="BA163" s="635">
        <f t="shared" si="205"/>
        <v>0</v>
      </c>
      <c r="BB163" s="635">
        <f t="shared" si="206"/>
        <v>0</v>
      </c>
      <c r="BC163" s="633">
        <f t="shared" si="239"/>
        <v>0</v>
      </c>
      <c r="BD163" s="633">
        <f t="shared" si="207"/>
        <v>0</v>
      </c>
      <c r="BE163" s="634">
        <v>0</v>
      </c>
      <c r="BF163" s="633">
        <f t="shared" si="240"/>
        <v>0</v>
      </c>
      <c r="BG163" s="634">
        <f t="shared" si="208"/>
        <v>0</v>
      </c>
      <c r="BH163" s="633">
        <f t="shared" si="209"/>
        <v>0</v>
      </c>
      <c r="BI163" s="633">
        <f t="shared" si="210"/>
        <v>0</v>
      </c>
      <c r="BJ163" s="633">
        <f t="shared" si="211"/>
        <v>0</v>
      </c>
      <c r="BK163" s="633">
        <f t="shared" si="212"/>
        <v>0</v>
      </c>
      <c r="BL163" s="635">
        <f t="shared" si="241"/>
        <v>0</v>
      </c>
      <c r="BM163" s="635">
        <f t="shared" si="242"/>
        <v>0</v>
      </c>
      <c r="BN163" s="633"/>
      <c r="BO163" s="633"/>
      <c r="BP163" s="635">
        <f t="shared" si="243"/>
        <v>0</v>
      </c>
      <c r="BQ163" s="619">
        <f t="shared" si="213"/>
        <v>0</v>
      </c>
      <c r="BR163" s="619">
        <f t="shared" si="214"/>
        <v>1</v>
      </c>
      <c r="BS163" s="619">
        <f t="shared" si="215"/>
        <v>0</v>
      </c>
      <c r="BT163" s="619">
        <f t="shared" si="216"/>
        <v>0</v>
      </c>
      <c r="BU163" s="619">
        <f t="shared" si="217"/>
        <v>0</v>
      </c>
      <c r="BV163" s="619">
        <f t="shared" si="244"/>
        <v>1</v>
      </c>
      <c r="BW163" s="603">
        <f t="shared" si="223"/>
        <v>0</v>
      </c>
      <c r="BX163" s="636">
        <f t="shared" si="245"/>
        <v>1</v>
      </c>
      <c r="BY163" s="603">
        <f t="shared" si="218"/>
        <v>0</v>
      </c>
      <c r="BZ163" s="603">
        <f t="shared" si="219"/>
        <v>0</v>
      </c>
      <c r="CA163" s="589" t="str">
        <f t="shared" si="224"/>
        <v/>
      </c>
      <c r="CB163" s="1097"/>
      <c r="CC163" s="589"/>
      <c r="CD163" s="589"/>
      <c r="CE163" s="589"/>
      <c r="CF163" s="589"/>
      <c r="CG163" s="589"/>
      <c r="CH163" s="589"/>
      <c r="CI163" s="589"/>
      <c r="CJ163" s="589"/>
      <c r="CK163" s="589"/>
      <c r="CL163" s="589"/>
      <c r="CM163" s="589"/>
      <c r="CN163" s="589"/>
      <c r="CO163" s="589"/>
      <c r="CP163" s="589"/>
      <c r="CQ163" s="589"/>
      <c r="CR163" s="589"/>
      <c r="CS163" s="589"/>
      <c r="CT163" s="589"/>
      <c r="CU163" s="589"/>
      <c r="CV163" s="589"/>
      <c r="CW163" s="589"/>
      <c r="CX163" s="589"/>
      <c r="CY163" s="589"/>
      <c r="DA163" s="589"/>
    </row>
    <row r="164" spans="1:105" s="620" customFormat="1" ht="15.75" customHeight="1">
      <c r="A164" s="620" t="str">
        <f t="shared" si="230"/>
        <v/>
      </c>
      <c r="B164" s="624">
        <v>2202</v>
      </c>
      <c r="C164" s="624">
        <v>138</v>
      </c>
      <c r="D164" s="644" t="str">
        <f>IF(ISNA(VLOOKUP(C164,Master!AQ$60:BC$285,3,FALSE)),"",VLOOKUP(C164,Master!AQ$60:BC$285,3,FALSE))</f>
        <v/>
      </c>
      <c r="E164" s="625" t="str">
        <f>IF(ISNA(VLOOKUP(C164,Master!AQ$60:BC$285,7,FALSE)),"",VLOOKUP(C164,Master!AQ$60:BC$285,7,FALSE))</f>
        <v/>
      </c>
      <c r="F164" s="626" t="str">
        <f>IF(ISNA(VLOOKUP(C164,Master!AQ$60:BC$285,8,FALSE)),"",VLOOKUP(C164,Master!AQ$60:BC$285,8,FALSE))</f>
        <v/>
      </c>
      <c r="G164" s="627" t="str">
        <f>IF(ISNA(VLOOKUP(C164,Master!AQ$60:BC$285,4,FALSE)),"",VLOOKUP(C164,Master!AQ$60:BC$285,4,FALSE))</f>
        <v/>
      </c>
      <c r="H164" s="628" t="str">
        <f>IF(ISNA(VLOOKUP(C164,Master!AQ$60:BC$285,5,FALSE)),"",VLOOKUP(C164,Master!AQ$60:BC$285,5,FALSE))</f>
        <v/>
      </c>
      <c r="I164" s="629" t="str">
        <f>IF(ISNA(VLOOKUP(C164,Master!AQ$60:BC$285,6,FALSE)),"",VLOOKUP(C164,Master!AQ$60:BC$285,6,FALSE))</f>
        <v/>
      </c>
      <c r="J164" s="624" t="str">
        <f t="shared" si="225"/>
        <v/>
      </c>
      <c r="K164" s="625" t="str">
        <f t="shared" ca="1" si="226"/>
        <v/>
      </c>
      <c r="L164" s="624" t="str">
        <f t="shared" si="227"/>
        <v/>
      </c>
      <c r="M164" s="624" t="str">
        <f t="shared" si="228"/>
        <v/>
      </c>
      <c r="N164" s="624" t="str">
        <f t="shared" si="229"/>
        <v/>
      </c>
      <c r="O164" s="630" t="str">
        <f>IF(ISNA(VLOOKUP(C164,Master!AQ$60:BC$285,12,FALSE)),"",VLOOKUP(C164,Master!AQ$60:BC$285,12,FALSE))</f>
        <v/>
      </c>
      <c r="P164" s="631"/>
      <c r="Q164" s="631"/>
      <c r="R164" s="631"/>
      <c r="S164" s="631">
        <f t="shared" si="222"/>
        <v>0</v>
      </c>
      <c r="T164" s="591">
        <f t="shared" si="221"/>
        <v>1</v>
      </c>
      <c r="U164" s="622" t="str">
        <f>IF(ISNA(VLOOKUP(C164,Master!AQ$60:BC$107,10,FALSE)),"",VLOOKUP(C164,Master!AQ$60:BC$107,10,FALSE))</f>
        <v/>
      </c>
      <c r="V164" s="632"/>
      <c r="W164" s="632"/>
      <c r="X164" s="633" t="str">
        <f>IF(ISNA(VLOOKUP(C164,Master!AQ$60:BC$107,11,FALSE)),"",VLOOKUP(C164,Master!AQ$60:BC$107,11,FALSE))</f>
        <v/>
      </c>
      <c r="Y164" s="633" t="str">
        <f>IF(ISNA(VLOOKUP(C164,Master!AQ$60:BC$107,9,FALSE)),"",VLOOKUP(C164,Master!AQ$60:BC$107,9,FALSE))</f>
        <v/>
      </c>
      <c r="Z164" s="634">
        <f t="shared" si="191"/>
        <v>0</v>
      </c>
      <c r="AA164" s="634">
        <f t="shared" si="192"/>
        <v>0</v>
      </c>
      <c r="AB164" s="634">
        <f t="shared" si="193"/>
        <v>0</v>
      </c>
      <c r="AC164" s="634">
        <f t="shared" si="194"/>
        <v>0</v>
      </c>
      <c r="AD164" s="634">
        <f t="shared" si="195"/>
        <v>0</v>
      </c>
      <c r="AE164" s="634">
        <f t="shared" si="196"/>
        <v>0</v>
      </c>
      <c r="AF164" s="635" t="str">
        <f t="shared" si="231"/>
        <v/>
      </c>
      <c r="AG164" s="635" t="str">
        <f t="shared" si="232"/>
        <v/>
      </c>
      <c r="AH164" s="635" t="str">
        <f t="shared" si="233"/>
        <v/>
      </c>
      <c r="AI164" s="635" t="str">
        <f t="shared" si="234"/>
        <v/>
      </c>
      <c r="AJ164" s="635" t="str">
        <f t="shared" si="235"/>
        <v/>
      </c>
      <c r="AK164" s="633" t="str">
        <f t="shared" si="236"/>
        <v/>
      </c>
      <c r="AL164" s="633">
        <v>0</v>
      </c>
      <c r="AM164" s="634">
        <v>0</v>
      </c>
      <c r="AN164" s="633" t="str">
        <f t="shared" si="237"/>
        <v/>
      </c>
      <c r="AO164" s="634">
        <f t="shared" si="197"/>
        <v>0</v>
      </c>
      <c r="AP164" s="633">
        <f t="shared" si="198"/>
        <v>0</v>
      </c>
      <c r="AQ164" s="633">
        <f t="shared" si="199"/>
        <v>0</v>
      </c>
      <c r="AR164" s="633">
        <f t="shared" si="200"/>
        <v>0</v>
      </c>
      <c r="AS164" s="633">
        <f t="shared" si="220"/>
        <v>0</v>
      </c>
      <c r="AT164" s="635">
        <f t="shared" si="201"/>
        <v>0</v>
      </c>
      <c r="AU164" s="635">
        <f t="shared" si="202"/>
        <v>0</v>
      </c>
      <c r="AV164" s="633"/>
      <c r="AW164" s="633"/>
      <c r="AX164" s="635">
        <f t="shared" si="238"/>
        <v>0</v>
      </c>
      <c r="AY164" s="635">
        <f t="shared" si="203"/>
        <v>0</v>
      </c>
      <c r="AZ164" s="635">
        <f t="shared" si="204"/>
        <v>0</v>
      </c>
      <c r="BA164" s="635">
        <f t="shared" si="205"/>
        <v>0</v>
      </c>
      <c r="BB164" s="635">
        <f t="shared" si="206"/>
        <v>0</v>
      </c>
      <c r="BC164" s="633">
        <f t="shared" si="239"/>
        <v>0</v>
      </c>
      <c r="BD164" s="633">
        <f t="shared" si="207"/>
        <v>0</v>
      </c>
      <c r="BE164" s="634">
        <v>0</v>
      </c>
      <c r="BF164" s="633">
        <f t="shared" si="240"/>
        <v>0</v>
      </c>
      <c r="BG164" s="634">
        <f t="shared" si="208"/>
        <v>0</v>
      </c>
      <c r="BH164" s="633">
        <f t="shared" si="209"/>
        <v>0</v>
      </c>
      <c r="BI164" s="633">
        <f t="shared" si="210"/>
        <v>0</v>
      </c>
      <c r="BJ164" s="633">
        <f t="shared" si="211"/>
        <v>0</v>
      </c>
      <c r="BK164" s="633">
        <f t="shared" si="212"/>
        <v>0</v>
      </c>
      <c r="BL164" s="635">
        <f t="shared" si="241"/>
        <v>0</v>
      </c>
      <c r="BM164" s="635">
        <f t="shared" si="242"/>
        <v>0</v>
      </c>
      <c r="BN164" s="633"/>
      <c r="BO164" s="633"/>
      <c r="BP164" s="635">
        <f t="shared" si="243"/>
        <v>0</v>
      </c>
      <c r="BQ164" s="619">
        <f t="shared" si="213"/>
        <v>0</v>
      </c>
      <c r="BR164" s="619">
        <f t="shared" si="214"/>
        <v>1</v>
      </c>
      <c r="BS164" s="619">
        <f t="shared" si="215"/>
        <v>0</v>
      </c>
      <c r="BT164" s="619">
        <f t="shared" si="216"/>
        <v>0</v>
      </c>
      <c r="BU164" s="619">
        <f t="shared" si="217"/>
        <v>0</v>
      </c>
      <c r="BV164" s="619">
        <f t="shared" si="244"/>
        <v>1</v>
      </c>
      <c r="BW164" s="603">
        <f t="shared" si="223"/>
        <v>0</v>
      </c>
      <c r="BX164" s="636">
        <f t="shared" si="245"/>
        <v>1</v>
      </c>
      <c r="BY164" s="603">
        <f t="shared" si="218"/>
        <v>0</v>
      </c>
      <c r="BZ164" s="603">
        <f t="shared" si="219"/>
        <v>0</v>
      </c>
      <c r="CA164" s="589" t="str">
        <f t="shared" si="224"/>
        <v/>
      </c>
      <c r="CB164" s="1097"/>
      <c r="CC164" s="589"/>
      <c r="CD164" s="589"/>
      <c r="CE164" s="589"/>
      <c r="CF164" s="589"/>
      <c r="CG164" s="589"/>
      <c r="CH164" s="589"/>
      <c r="CI164" s="589"/>
      <c r="CJ164" s="589"/>
      <c r="CK164" s="589"/>
      <c r="CL164" s="589"/>
      <c r="CM164" s="589"/>
      <c r="CN164" s="589"/>
      <c r="CO164" s="589"/>
      <c r="CP164" s="589"/>
      <c r="CQ164" s="589"/>
      <c r="CR164" s="589"/>
      <c r="CS164" s="589"/>
      <c r="CT164" s="589"/>
      <c r="CU164" s="589"/>
      <c r="CV164" s="589"/>
      <c r="CW164" s="589"/>
      <c r="CX164" s="589"/>
      <c r="CY164" s="589"/>
      <c r="DA164" s="589"/>
    </row>
    <row r="165" spans="1:105" s="620" customFormat="1">
      <c r="A165" s="620" t="str">
        <f t="shared" si="230"/>
        <v/>
      </c>
      <c r="B165" s="624">
        <v>2202</v>
      </c>
      <c r="C165" s="624">
        <v>139</v>
      </c>
      <c r="D165" s="644" t="str">
        <f>IF(ISNA(VLOOKUP(C165,Master!AQ$60:BC$285,3,FALSE)),"",VLOOKUP(C165,Master!AQ$60:BC$285,3,FALSE))</f>
        <v/>
      </c>
      <c r="E165" s="625" t="str">
        <f>IF(ISNA(VLOOKUP(C165,Master!AQ$60:BC$285,7,FALSE)),"",VLOOKUP(C165,Master!AQ$60:BC$285,7,FALSE))</f>
        <v/>
      </c>
      <c r="F165" s="626" t="str">
        <f>IF(ISNA(VLOOKUP(C165,Master!AQ$60:BC$285,8,FALSE)),"",VLOOKUP(C165,Master!AQ$60:BC$285,8,FALSE))</f>
        <v/>
      </c>
      <c r="G165" s="627" t="str">
        <f>IF(ISNA(VLOOKUP(C165,Master!AQ$60:BC$285,4,FALSE)),"",VLOOKUP(C165,Master!AQ$60:BC$285,4,FALSE))</f>
        <v/>
      </c>
      <c r="H165" s="628" t="str">
        <f>IF(ISNA(VLOOKUP(C165,Master!AQ$60:BC$285,5,FALSE)),"",VLOOKUP(C165,Master!AQ$60:BC$285,5,FALSE))</f>
        <v/>
      </c>
      <c r="I165" s="629" t="str">
        <f>IF(ISNA(VLOOKUP(C165,Master!AQ$60:BC$285,6,FALSE)),"",VLOOKUP(C165,Master!AQ$60:BC$285,6,FALSE))</f>
        <v/>
      </c>
      <c r="J165" s="624" t="str">
        <f t="shared" si="225"/>
        <v/>
      </c>
      <c r="K165" s="625" t="str">
        <f t="shared" ca="1" si="226"/>
        <v/>
      </c>
      <c r="L165" s="624" t="str">
        <f t="shared" si="227"/>
        <v/>
      </c>
      <c r="M165" s="624" t="str">
        <f t="shared" si="228"/>
        <v/>
      </c>
      <c r="N165" s="624" t="str">
        <f t="shared" si="229"/>
        <v/>
      </c>
      <c r="O165" s="630" t="str">
        <f>IF(ISNA(VLOOKUP(C165,Master!AQ$60:BC$285,12,FALSE)),"",VLOOKUP(C165,Master!AQ$60:BC$285,12,FALSE))</f>
        <v/>
      </c>
      <c r="P165" s="631"/>
      <c r="Q165" s="631"/>
      <c r="R165" s="631"/>
      <c r="S165" s="631">
        <f t="shared" si="222"/>
        <v>0</v>
      </c>
      <c r="T165" s="591">
        <f t="shared" si="221"/>
        <v>1</v>
      </c>
      <c r="U165" s="622" t="str">
        <f>IF(ISNA(VLOOKUP(C165,Master!AQ$60:BC$107,10,FALSE)),"",VLOOKUP(C165,Master!AQ$60:BC$107,10,FALSE))</f>
        <v/>
      </c>
      <c r="V165" s="632"/>
      <c r="W165" s="632"/>
      <c r="X165" s="633" t="str">
        <f>IF(ISNA(VLOOKUP(C165,Master!AQ$60:BC$107,11,FALSE)),"",VLOOKUP(C165,Master!AQ$60:BC$107,11,FALSE))</f>
        <v/>
      </c>
      <c r="Y165" s="633" t="str">
        <f>IF(ISNA(VLOOKUP(C165,Master!AQ$60:BC$107,9,FALSE)),"",VLOOKUP(C165,Master!AQ$60:BC$107,9,FALSE))</f>
        <v/>
      </c>
      <c r="Z165" s="634">
        <f t="shared" si="191"/>
        <v>0</v>
      </c>
      <c r="AA165" s="634">
        <f t="shared" si="192"/>
        <v>0</v>
      </c>
      <c r="AB165" s="634">
        <f t="shared" si="193"/>
        <v>0</v>
      </c>
      <c r="AC165" s="634">
        <f t="shared" si="194"/>
        <v>0</v>
      </c>
      <c r="AD165" s="634">
        <f t="shared" si="195"/>
        <v>0</v>
      </c>
      <c r="AE165" s="634">
        <f t="shared" si="196"/>
        <v>0</v>
      </c>
      <c r="AF165" s="635" t="str">
        <f t="shared" si="231"/>
        <v/>
      </c>
      <c r="AG165" s="635" t="str">
        <f t="shared" si="232"/>
        <v/>
      </c>
      <c r="AH165" s="635" t="str">
        <f t="shared" si="233"/>
        <v/>
      </c>
      <c r="AI165" s="635" t="str">
        <f t="shared" si="234"/>
        <v/>
      </c>
      <c r="AJ165" s="635" t="str">
        <f t="shared" si="235"/>
        <v/>
      </c>
      <c r="AK165" s="633" t="str">
        <f t="shared" si="236"/>
        <v/>
      </c>
      <c r="AL165" s="633">
        <v>0</v>
      </c>
      <c r="AM165" s="634">
        <v>0</v>
      </c>
      <c r="AN165" s="633" t="str">
        <f t="shared" si="237"/>
        <v/>
      </c>
      <c r="AO165" s="634">
        <f t="shared" si="197"/>
        <v>0</v>
      </c>
      <c r="AP165" s="633">
        <f t="shared" si="198"/>
        <v>0</v>
      </c>
      <c r="AQ165" s="633">
        <f t="shared" si="199"/>
        <v>0</v>
      </c>
      <c r="AR165" s="633">
        <f t="shared" si="200"/>
        <v>0</v>
      </c>
      <c r="AS165" s="633">
        <f t="shared" si="220"/>
        <v>0</v>
      </c>
      <c r="AT165" s="635">
        <f t="shared" si="201"/>
        <v>0</v>
      </c>
      <c r="AU165" s="635">
        <f t="shared" si="202"/>
        <v>0</v>
      </c>
      <c r="AV165" s="633"/>
      <c r="AW165" s="633"/>
      <c r="AX165" s="635">
        <f t="shared" si="238"/>
        <v>0</v>
      </c>
      <c r="AY165" s="635">
        <f t="shared" si="203"/>
        <v>0</v>
      </c>
      <c r="AZ165" s="635">
        <f t="shared" si="204"/>
        <v>0</v>
      </c>
      <c r="BA165" s="635">
        <f t="shared" si="205"/>
        <v>0</v>
      </c>
      <c r="BB165" s="635">
        <f t="shared" si="206"/>
        <v>0</v>
      </c>
      <c r="BC165" s="633">
        <f t="shared" si="239"/>
        <v>0</v>
      </c>
      <c r="BD165" s="633">
        <f t="shared" si="207"/>
        <v>0</v>
      </c>
      <c r="BE165" s="634">
        <v>0</v>
      </c>
      <c r="BF165" s="633">
        <f t="shared" si="240"/>
        <v>0</v>
      </c>
      <c r="BG165" s="634">
        <f t="shared" si="208"/>
        <v>0</v>
      </c>
      <c r="BH165" s="633">
        <f t="shared" si="209"/>
        <v>0</v>
      </c>
      <c r="BI165" s="633">
        <f t="shared" si="210"/>
        <v>0</v>
      </c>
      <c r="BJ165" s="633">
        <f t="shared" si="211"/>
        <v>0</v>
      </c>
      <c r="BK165" s="633">
        <f t="shared" si="212"/>
        <v>0</v>
      </c>
      <c r="BL165" s="635">
        <f t="shared" si="241"/>
        <v>0</v>
      </c>
      <c r="BM165" s="635">
        <f t="shared" si="242"/>
        <v>0</v>
      </c>
      <c r="BN165" s="633"/>
      <c r="BO165" s="633"/>
      <c r="BP165" s="635">
        <f t="shared" si="243"/>
        <v>0</v>
      </c>
      <c r="BQ165" s="619">
        <f t="shared" si="213"/>
        <v>0</v>
      </c>
      <c r="BR165" s="619">
        <f t="shared" si="214"/>
        <v>1</v>
      </c>
      <c r="BS165" s="619">
        <f t="shared" si="215"/>
        <v>0</v>
      </c>
      <c r="BT165" s="619">
        <f t="shared" si="216"/>
        <v>0</v>
      </c>
      <c r="BU165" s="619">
        <f t="shared" si="217"/>
        <v>0</v>
      </c>
      <c r="BV165" s="619">
        <f t="shared" si="244"/>
        <v>1</v>
      </c>
      <c r="BW165" s="603">
        <f t="shared" si="223"/>
        <v>0</v>
      </c>
      <c r="BX165" s="636">
        <f t="shared" si="245"/>
        <v>1</v>
      </c>
      <c r="BY165" s="603">
        <f t="shared" si="218"/>
        <v>0</v>
      </c>
      <c r="BZ165" s="603">
        <f t="shared" si="219"/>
        <v>0</v>
      </c>
      <c r="CA165" s="589" t="str">
        <f t="shared" si="224"/>
        <v/>
      </c>
      <c r="CB165" s="1097"/>
      <c r="CC165" s="589"/>
      <c r="CD165" s="589"/>
      <c r="CE165" s="589"/>
      <c r="CF165" s="589"/>
      <c r="CG165" s="589"/>
      <c r="CH165" s="589"/>
      <c r="CI165" s="589"/>
      <c r="CJ165" s="589"/>
      <c r="CK165" s="589"/>
      <c r="CL165" s="589"/>
      <c r="CM165" s="589"/>
      <c r="CN165" s="589"/>
      <c r="CO165" s="589"/>
      <c r="CP165" s="589"/>
      <c r="CQ165" s="589"/>
      <c r="CR165" s="589"/>
      <c r="CS165" s="589"/>
      <c r="CT165" s="589"/>
      <c r="CU165" s="589"/>
      <c r="CV165" s="589"/>
      <c r="CW165" s="589"/>
      <c r="CX165" s="589"/>
      <c r="CY165" s="589"/>
      <c r="DA165" s="589"/>
    </row>
    <row r="166" spans="1:105" s="620" customFormat="1">
      <c r="A166" s="620" t="str">
        <f t="shared" si="230"/>
        <v/>
      </c>
      <c r="B166" s="624">
        <v>2202</v>
      </c>
      <c r="C166" s="624">
        <v>140</v>
      </c>
      <c r="D166" s="644" t="str">
        <f>IF(ISNA(VLOOKUP(C166,Master!AQ$60:BC$285,3,FALSE)),"",VLOOKUP(C166,Master!AQ$60:BC$285,3,FALSE))</f>
        <v/>
      </c>
      <c r="E166" s="625" t="str">
        <f>IF(ISNA(VLOOKUP(C166,Master!AQ$60:BC$285,7,FALSE)),"",VLOOKUP(C166,Master!AQ$60:BC$285,7,FALSE))</f>
        <v/>
      </c>
      <c r="F166" s="626" t="str">
        <f>IF(ISNA(VLOOKUP(C166,Master!AQ$60:BC$285,8,FALSE)),"",VLOOKUP(C166,Master!AQ$60:BC$285,8,FALSE))</f>
        <v/>
      </c>
      <c r="G166" s="627" t="str">
        <f>IF(ISNA(VLOOKUP(C166,Master!AQ$60:BC$285,4,FALSE)),"",VLOOKUP(C166,Master!AQ$60:BC$285,4,FALSE))</f>
        <v/>
      </c>
      <c r="H166" s="628" t="str">
        <f>IF(ISNA(VLOOKUP(C166,Master!AQ$60:BC$285,5,FALSE)),"",VLOOKUP(C166,Master!AQ$60:BC$285,5,FALSE))</f>
        <v/>
      </c>
      <c r="I166" s="629" t="str">
        <f>IF(ISNA(VLOOKUP(C166,Master!AQ$60:BC$285,6,FALSE)),"",VLOOKUP(C166,Master!AQ$60:BC$285,6,FALSE))</f>
        <v/>
      </c>
      <c r="J166" s="624" t="str">
        <f t="shared" si="225"/>
        <v/>
      </c>
      <c r="K166" s="625" t="str">
        <f t="shared" ca="1" si="226"/>
        <v/>
      </c>
      <c r="L166" s="624" t="str">
        <f t="shared" si="227"/>
        <v/>
      </c>
      <c r="M166" s="624" t="str">
        <f t="shared" si="228"/>
        <v/>
      </c>
      <c r="N166" s="624" t="str">
        <f t="shared" si="229"/>
        <v/>
      </c>
      <c r="O166" s="630" t="str">
        <f>IF(ISNA(VLOOKUP(C166,Master!AQ$60:BC$285,12,FALSE)),"",VLOOKUP(C166,Master!AQ$60:BC$285,12,FALSE))</f>
        <v/>
      </c>
      <c r="P166" s="631"/>
      <c r="Q166" s="631"/>
      <c r="R166" s="631"/>
      <c r="S166" s="631">
        <f t="shared" si="222"/>
        <v>0</v>
      </c>
      <c r="T166" s="591">
        <f t="shared" si="221"/>
        <v>1</v>
      </c>
      <c r="U166" s="622" t="str">
        <f>IF(ISNA(VLOOKUP(C166,Master!AQ$60:BC$107,10,FALSE)),"",VLOOKUP(C166,Master!AQ$60:BC$107,10,FALSE))</f>
        <v/>
      </c>
      <c r="V166" s="632"/>
      <c r="W166" s="632"/>
      <c r="X166" s="633" t="str">
        <f>IF(ISNA(VLOOKUP(C166,Master!AQ$60:BC$107,11,FALSE)),"",VLOOKUP(C166,Master!AQ$60:BC$107,11,FALSE))</f>
        <v/>
      </c>
      <c r="Y166" s="633" t="str">
        <f>IF(ISNA(VLOOKUP(C166,Master!AQ$60:BC$107,9,FALSE)),"",VLOOKUP(C166,Master!AQ$60:BC$107,9,FALSE))</f>
        <v/>
      </c>
      <c r="Z166" s="634">
        <f t="shared" si="191"/>
        <v>0</v>
      </c>
      <c r="AA166" s="634">
        <f t="shared" si="192"/>
        <v>0</v>
      </c>
      <c r="AB166" s="634">
        <f t="shared" si="193"/>
        <v>0</v>
      </c>
      <c r="AC166" s="634">
        <f t="shared" si="194"/>
        <v>0</v>
      </c>
      <c r="AD166" s="634">
        <f t="shared" si="195"/>
        <v>0</v>
      </c>
      <c r="AE166" s="634">
        <f t="shared" si="196"/>
        <v>0</v>
      </c>
      <c r="AF166" s="635" t="str">
        <f t="shared" si="231"/>
        <v/>
      </c>
      <c r="AG166" s="635" t="str">
        <f t="shared" si="232"/>
        <v/>
      </c>
      <c r="AH166" s="635" t="str">
        <f t="shared" si="233"/>
        <v/>
      </c>
      <c r="AI166" s="635" t="str">
        <f t="shared" si="234"/>
        <v/>
      </c>
      <c r="AJ166" s="635" t="str">
        <f t="shared" si="235"/>
        <v/>
      </c>
      <c r="AK166" s="633" t="str">
        <f t="shared" si="236"/>
        <v/>
      </c>
      <c r="AL166" s="633">
        <v>0</v>
      </c>
      <c r="AM166" s="634">
        <v>0</v>
      </c>
      <c r="AN166" s="633" t="str">
        <f t="shared" si="237"/>
        <v/>
      </c>
      <c r="AO166" s="634">
        <f t="shared" si="197"/>
        <v>0</v>
      </c>
      <c r="AP166" s="633">
        <f t="shared" si="198"/>
        <v>0</v>
      </c>
      <c r="AQ166" s="633">
        <f t="shared" si="199"/>
        <v>0</v>
      </c>
      <c r="AR166" s="633">
        <f t="shared" si="200"/>
        <v>0</v>
      </c>
      <c r="AS166" s="633">
        <f t="shared" si="220"/>
        <v>0</v>
      </c>
      <c r="AT166" s="635">
        <f t="shared" si="201"/>
        <v>0</v>
      </c>
      <c r="AU166" s="635">
        <f t="shared" si="202"/>
        <v>0</v>
      </c>
      <c r="AV166" s="633"/>
      <c r="AW166" s="633"/>
      <c r="AX166" s="635">
        <f t="shared" si="238"/>
        <v>0</v>
      </c>
      <c r="AY166" s="635">
        <f t="shared" si="203"/>
        <v>0</v>
      </c>
      <c r="AZ166" s="635">
        <f t="shared" si="204"/>
        <v>0</v>
      </c>
      <c r="BA166" s="635">
        <f t="shared" si="205"/>
        <v>0</v>
      </c>
      <c r="BB166" s="635">
        <f t="shared" si="206"/>
        <v>0</v>
      </c>
      <c r="BC166" s="633">
        <f t="shared" si="239"/>
        <v>0</v>
      </c>
      <c r="BD166" s="633">
        <f t="shared" si="207"/>
        <v>0</v>
      </c>
      <c r="BE166" s="634">
        <v>0</v>
      </c>
      <c r="BF166" s="633">
        <f t="shared" si="240"/>
        <v>0</v>
      </c>
      <c r="BG166" s="634">
        <f t="shared" si="208"/>
        <v>0</v>
      </c>
      <c r="BH166" s="633">
        <f t="shared" si="209"/>
        <v>0</v>
      </c>
      <c r="BI166" s="633">
        <f t="shared" si="210"/>
        <v>0</v>
      </c>
      <c r="BJ166" s="633">
        <f t="shared" si="211"/>
        <v>0</v>
      </c>
      <c r="BK166" s="633">
        <f t="shared" si="212"/>
        <v>0</v>
      </c>
      <c r="BL166" s="635">
        <f t="shared" si="241"/>
        <v>0</v>
      </c>
      <c r="BM166" s="635">
        <f t="shared" si="242"/>
        <v>0</v>
      </c>
      <c r="BN166" s="633"/>
      <c r="BO166" s="633"/>
      <c r="BP166" s="635">
        <f t="shared" si="243"/>
        <v>0</v>
      </c>
      <c r="BQ166" s="619">
        <f t="shared" si="213"/>
        <v>0</v>
      </c>
      <c r="BR166" s="619">
        <f t="shared" si="214"/>
        <v>1</v>
      </c>
      <c r="BS166" s="619">
        <f t="shared" si="215"/>
        <v>0</v>
      </c>
      <c r="BT166" s="619">
        <f t="shared" si="216"/>
        <v>0</v>
      </c>
      <c r="BU166" s="619">
        <f t="shared" si="217"/>
        <v>0</v>
      </c>
      <c r="BV166" s="619">
        <f t="shared" si="244"/>
        <v>1</v>
      </c>
      <c r="BW166" s="603">
        <f t="shared" si="223"/>
        <v>0</v>
      </c>
      <c r="BX166" s="636">
        <f t="shared" si="245"/>
        <v>1</v>
      </c>
      <c r="BY166" s="603">
        <f t="shared" si="218"/>
        <v>0</v>
      </c>
      <c r="BZ166" s="603">
        <f t="shared" si="219"/>
        <v>0</v>
      </c>
      <c r="CA166" s="589" t="str">
        <f t="shared" si="224"/>
        <v/>
      </c>
      <c r="CB166" s="1097"/>
      <c r="CC166" s="589"/>
      <c r="CD166" s="589"/>
      <c r="CE166" s="589"/>
      <c r="CF166" s="589"/>
      <c r="CG166" s="589"/>
      <c r="CH166" s="589"/>
      <c r="CI166" s="589"/>
      <c r="CJ166" s="589"/>
      <c r="CK166" s="589"/>
      <c r="CL166" s="589"/>
      <c r="CM166" s="589"/>
      <c r="CN166" s="589"/>
      <c r="CO166" s="589"/>
      <c r="CP166" s="589"/>
      <c r="CQ166" s="589"/>
      <c r="CR166" s="589"/>
      <c r="CS166" s="589"/>
      <c r="CT166" s="589"/>
      <c r="CU166" s="589"/>
      <c r="CV166" s="589"/>
      <c r="CW166" s="589"/>
      <c r="CX166" s="589"/>
      <c r="CY166" s="589"/>
      <c r="DA166" s="589"/>
    </row>
    <row r="167" spans="1:105" s="620" customFormat="1">
      <c r="A167" s="620" t="str">
        <f t="shared" si="230"/>
        <v/>
      </c>
      <c r="B167" s="624">
        <v>2202</v>
      </c>
      <c r="C167" s="624">
        <v>141</v>
      </c>
      <c r="D167" s="644" t="str">
        <f>IF(ISNA(VLOOKUP(C167,Master!AQ$60:BC$285,3,FALSE)),"",VLOOKUP(C167,Master!AQ$60:BC$285,3,FALSE))</f>
        <v/>
      </c>
      <c r="E167" s="625" t="str">
        <f>IF(ISNA(VLOOKUP(C167,Master!AQ$60:BC$285,7,FALSE)),"",VLOOKUP(C167,Master!AQ$60:BC$285,7,FALSE))</f>
        <v/>
      </c>
      <c r="F167" s="626" t="str">
        <f>IF(ISNA(VLOOKUP(C167,Master!AQ$60:BC$285,8,FALSE)),"",VLOOKUP(C167,Master!AQ$60:BC$285,8,FALSE))</f>
        <v/>
      </c>
      <c r="G167" s="627" t="str">
        <f>IF(ISNA(VLOOKUP(C167,Master!AQ$60:BC$285,4,FALSE)),"",VLOOKUP(C167,Master!AQ$60:BC$285,4,FALSE))</f>
        <v/>
      </c>
      <c r="H167" s="628" t="str">
        <f>IF(ISNA(VLOOKUP(C167,Master!AQ$60:BC$285,5,FALSE)),"",VLOOKUP(C167,Master!AQ$60:BC$285,5,FALSE))</f>
        <v/>
      </c>
      <c r="I167" s="629" t="str">
        <f>IF(ISNA(VLOOKUP(C167,Master!AQ$60:BC$285,6,FALSE)),"",VLOOKUP(C167,Master!AQ$60:BC$285,6,FALSE))</f>
        <v/>
      </c>
      <c r="J167" s="624" t="str">
        <f t="shared" si="225"/>
        <v/>
      </c>
      <c r="K167" s="625" t="str">
        <f t="shared" ca="1" si="226"/>
        <v/>
      </c>
      <c r="L167" s="624" t="str">
        <f t="shared" si="227"/>
        <v/>
      </c>
      <c r="M167" s="624" t="str">
        <f t="shared" si="228"/>
        <v/>
      </c>
      <c r="N167" s="624" t="str">
        <f t="shared" si="229"/>
        <v/>
      </c>
      <c r="O167" s="630" t="str">
        <f>IF(ISNA(VLOOKUP(C167,Master!AQ$60:BC$285,12,FALSE)),"",VLOOKUP(C167,Master!AQ$60:BC$285,12,FALSE))</f>
        <v/>
      </c>
      <c r="P167" s="631"/>
      <c r="Q167" s="631"/>
      <c r="R167" s="631"/>
      <c r="S167" s="631">
        <f t="shared" si="222"/>
        <v>0</v>
      </c>
      <c r="T167" s="591">
        <f t="shared" si="221"/>
        <v>1</v>
      </c>
      <c r="U167" s="622" t="str">
        <f>IF(ISNA(VLOOKUP(C167,Master!AQ$60:BC$107,10,FALSE)),"",VLOOKUP(C167,Master!AQ$60:BC$107,10,FALSE))</f>
        <v/>
      </c>
      <c r="V167" s="632"/>
      <c r="W167" s="632"/>
      <c r="X167" s="633" t="str">
        <f>IF(ISNA(VLOOKUP(C167,Master!AQ$60:BC$107,11,FALSE)),"",VLOOKUP(C167,Master!AQ$60:BC$107,11,FALSE))</f>
        <v/>
      </c>
      <c r="Y167" s="633" t="str">
        <f>IF(ISNA(VLOOKUP(C167,Master!AQ$60:BC$107,9,FALSE)),"",VLOOKUP(C167,Master!AQ$60:BC$107,9,FALSE))</f>
        <v/>
      </c>
      <c r="Z167" s="634">
        <f t="shared" si="191"/>
        <v>0</v>
      </c>
      <c r="AA167" s="634">
        <f t="shared" si="192"/>
        <v>0</v>
      </c>
      <c r="AB167" s="634">
        <f t="shared" si="193"/>
        <v>0</v>
      </c>
      <c r="AC167" s="634">
        <f t="shared" si="194"/>
        <v>0</v>
      </c>
      <c r="AD167" s="634">
        <f t="shared" si="195"/>
        <v>0</v>
      </c>
      <c r="AE167" s="634">
        <f t="shared" si="196"/>
        <v>0</v>
      </c>
      <c r="AF167" s="635" t="str">
        <f t="shared" si="231"/>
        <v/>
      </c>
      <c r="AG167" s="635" t="str">
        <f t="shared" si="232"/>
        <v/>
      </c>
      <c r="AH167" s="635" t="str">
        <f t="shared" si="233"/>
        <v/>
      </c>
      <c r="AI167" s="635" t="str">
        <f t="shared" si="234"/>
        <v/>
      </c>
      <c r="AJ167" s="635" t="str">
        <f t="shared" si="235"/>
        <v/>
      </c>
      <c r="AK167" s="633" t="str">
        <f t="shared" si="236"/>
        <v/>
      </c>
      <c r="AL167" s="633">
        <v>0</v>
      </c>
      <c r="AM167" s="634">
        <v>0</v>
      </c>
      <c r="AN167" s="633" t="str">
        <f t="shared" si="237"/>
        <v/>
      </c>
      <c r="AO167" s="634">
        <f t="shared" si="197"/>
        <v>0</v>
      </c>
      <c r="AP167" s="633">
        <f t="shared" si="198"/>
        <v>0</v>
      </c>
      <c r="AQ167" s="633">
        <f t="shared" si="199"/>
        <v>0</v>
      </c>
      <c r="AR167" s="633">
        <f t="shared" si="200"/>
        <v>0</v>
      </c>
      <c r="AS167" s="633">
        <f t="shared" si="220"/>
        <v>0</v>
      </c>
      <c r="AT167" s="635">
        <f t="shared" si="201"/>
        <v>0</v>
      </c>
      <c r="AU167" s="635">
        <f t="shared" si="202"/>
        <v>0</v>
      </c>
      <c r="AV167" s="633"/>
      <c r="AW167" s="633"/>
      <c r="AX167" s="635">
        <f t="shared" si="238"/>
        <v>0</v>
      </c>
      <c r="AY167" s="635">
        <f t="shared" si="203"/>
        <v>0</v>
      </c>
      <c r="AZ167" s="635">
        <f t="shared" si="204"/>
        <v>0</v>
      </c>
      <c r="BA167" s="635">
        <f t="shared" si="205"/>
        <v>0</v>
      </c>
      <c r="BB167" s="635">
        <f t="shared" si="206"/>
        <v>0</v>
      </c>
      <c r="BC167" s="633">
        <f t="shared" si="239"/>
        <v>0</v>
      </c>
      <c r="BD167" s="633">
        <f t="shared" si="207"/>
        <v>0</v>
      </c>
      <c r="BE167" s="634">
        <v>0</v>
      </c>
      <c r="BF167" s="633">
        <f t="shared" si="240"/>
        <v>0</v>
      </c>
      <c r="BG167" s="634">
        <f t="shared" si="208"/>
        <v>0</v>
      </c>
      <c r="BH167" s="633">
        <f t="shared" si="209"/>
        <v>0</v>
      </c>
      <c r="BI167" s="633">
        <f t="shared" si="210"/>
        <v>0</v>
      </c>
      <c r="BJ167" s="633">
        <f t="shared" si="211"/>
        <v>0</v>
      </c>
      <c r="BK167" s="633">
        <f t="shared" si="212"/>
        <v>0</v>
      </c>
      <c r="BL167" s="635">
        <f t="shared" si="241"/>
        <v>0</v>
      </c>
      <c r="BM167" s="635">
        <f t="shared" si="242"/>
        <v>0</v>
      </c>
      <c r="BN167" s="633"/>
      <c r="BO167" s="633"/>
      <c r="BP167" s="635">
        <f t="shared" si="243"/>
        <v>0</v>
      </c>
      <c r="BQ167" s="619">
        <f t="shared" si="213"/>
        <v>0</v>
      </c>
      <c r="BR167" s="619">
        <f t="shared" si="214"/>
        <v>1</v>
      </c>
      <c r="BS167" s="619">
        <f t="shared" si="215"/>
        <v>0</v>
      </c>
      <c r="BT167" s="619">
        <f t="shared" si="216"/>
        <v>0</v>
      </c>
      <c r="BU167" s="619">
        <f t="shared" si="217"/>
        <v>0</v>
      </c>
      <c r="BV167" s="619">
        <f t="shared" si="244"/>
        <v>1</v>
      </c>
      <c r="BW167" s="603">
        <f t="shared" si="223"/>
        <v>0</v>
      </c>
      <c r="BX167" s="636">
        <f t="shared" si="245"/>
        <v>1</v>
      </c>
      <c r="BY167" s="603">
        <f t="shared" si="218"/>
        <v>0</v>
      </c>
      <c r="BZ167" s="603">
        <f t="shared" si="219"/>
        <v>0</v>
      </c>
      <c r="CA167" s="589" t="str">
        <f t="shared" si="224"/>
        <v/>
      </c>
      <c r="CB167" s="1097"/>
      <c r="CC167" s="589"/>
      <c r="CD167" s="589"/>
      <c r="CE167" s="589"/>
      <c r="CF167" s="589"/>
      <c r="CG167" s="589"/>
      <c r="CH167" s="589"/>
      <c r="CI167" s="589"/>
      <c r="CJ167" s="589"/>
      <c r="CK167" s="589"/>
      <c r="CL167" s="589"/>
      <c r="CM167" s="589"/>
      <c r="CN167" s="589"/>
      <c r="CO167" s="589"/>
      <c r="CP167" s="589"/>
      <c r="CQ167" s="589"/>
      <c r="CR167" s="589"/>
      <c r="CS167" s="589"/>
      <c r="CT167" s="589"/>
      <c r="CU167" s="589"/>
      <c r="CV167" s="589"/>
      <c r="CW167" s="589"/>
      <c r="CX167" s="589"/>
      <c r="CY167" s="589"/>
      <c r="DA167" s="589"/>
    </row>
    <row r="168" spans="1:105" s="620" customFormat="1">
      <c r="A168" s="620" t="str">
        <f t="shared" si="230"/>
        <v/>
      </c>
      <c r="B168" s="624">
        <v>2202</v>
      </c>
      <c r="C168" s="624">
        <v>142</v>
      </c>
      <c r="D168" s="644" t="str">
        <f>IF(ISNA(VLOOKUP(C168,Master!AQ$60:BC$285,3,FALSE)),"",VLOOKUP(C168,Master!AQ$60:BC$285,3,FALSE))</f>
        <v/>
      </c>
      <c r="E168" s="625" t="str">
        <f>IF(ISNA(VLOOKUP(C168,Master!AQ$60:BC$285,7,FALSE)),"",VLOOKUP(C168,Master!AQ$60:BC$285,7,FALSE))</f>
        <v/>
      </c>
      <c r="F168" s="626" t="str">
        <f>IF(ISNA(VLOOKUP(C168,Master!AQ$60:BC$285,8,FALSE)),"",VLOOKUP(C168,Master!AQ$60:BC$285,8,FALSE))</f>
        <v/>
      </c>
      <c r="G168" s="627" t="str">
        <f>IF(ISNA(VLOOKUP(C168,Master!AQ$60:BC$285,4,FALSE)),"",VLOOKUP(C168,Master!AQ$60:BC$285,4,FALSE))</f>
        <v/>
      </c>
      <c r="H168" s="628" t="str">
        <f>IF(ISNA(VLOOKUP(C168,Master!AQ$60:BC$285,5,FALSE)),"",VLOOKUP(C168,Master!AQ$60:BC$285,5,FALSE))</f>
        <v/>
      </c>
      <c r="I168" s="629" t="str">
        <f>IF(ISNA(VLOOKUP(C168,Master!AQ$60:BC$285,6,FALSE)),"",VLOOKUP(C168,Master!AQ$60:BC$285,6,FALSE))</f>
        <v/>
      </c>
      <c r="J168" s="624" t="str">
        <f t="shared" si="225"/>
        <v/>
      </c>
      <c r="K168" s="625" t="str">
        <f t="shared" ca="1" si="226"/>
        <v/>
      </c>
      <c r="L168" s="624" t="str">
        <f t="shared" si="227"/>
        <v/>
      </c>
      <c r="M168" s="624" t="str">
        <f t="shared" si="228"/>
        <v/>
      </c>
      <c r="N168" s="624" t="str">
        <f t="shared" si="229"/>
        <v/>
      </c>
      <c r="O168" s="630" t="str">
        <f>IF(ISNA(VLOOKUP(C168,Master!AQ$60:BC$285,12,FALSE)),"",VLOOKUP(C168,Master!AQ$60:BC$285,12,FALSE))</f>
        <v/>
      </c>
      <c r="P168" s="631"/>
      <c r="Q168" s="631"/>
      <c r="R168" s="631"/>
      <c r="S168" s="631">
        <f t="shared" si="222"/>
        <v>0</v>
      </c>
      <c r="T168" s="591">
        <f t="shared" si="221"/>
        <v>1</v>
      </c>
      <c r="U168" s="622" t="str">
        <f>IF(ISNA(VLOOKUP(C168,Master!AQ$60:BC$107,10,FALSE)),"",VLOOKUP(C168,Master!AQ$60:BC$107,10,FALSE))</f>
        <v/>
      </c>
      <c r="V168" s="632"/>
      <c r="W168" s="632"/>
      <c r="X168" s="633" t="str">
        <f>IF(ISNA(VLOOKUP(C168,Master!AQ$60:BC$107,11,FALSE)),"",VLOOKUP(C168,Master!AQ$60:BC$107,11,FALSE))</f>
        <v/>
      </c>
      <c r="Y168" s="633" t="str">
        <f>IF(ISNA(VLOOKUP(C168,Master!AQ$60:BC$107,9,FALSE)),"",VLOOKUP(C168,Master!AQ$60:BC$107,9,FALSE))</f>
        <v/>
      </c>
      <c r="Z168" s="634">
        <f t="shared" si="191"/>
        <v>0</v>
      </c>
      <c r="AA168" s="634">
        <f t="shared" si="192"/>
        <v>0</v>
      </c>
      <c r="AB168" s="634">
        <f t="shared" si="193"/>
        <v>0</v>
      </c>
      <c r="AC168" s="634">
        <f t="shared" si="194"/>
        <v>0</v>
      </c>
      <c r="AD168" s="634">
        <f t="shared" si="195"/>
        <v>0</v>
      </c>
      <c r="AE168" s="634">
        <f t="shared" si="196"/>
        <v>0</v>
      </c>
      <c r="AF168" s="635" t="str">
        <f t="shared" si="231"/>
        <v/>
      </c>
      <c r="AG168" s="635" t="str">
        <f t="shared" si="232"/>
        <v/>
      </c>
      <c r="AH168" s="635" t="str">
        <f t="shared" si="233"/>
        <v/>
      </c>
      <c r="AI168" s="635" t="str">
        <f t="shared" si="234"/>
        <v/>
      </c>
      <c r="AJ168" s="635" t="str">
        <f t="shared" si="235"/>
        <v/>
      </c>
      <c r="AK168" s="633" t="str">
        <f t="shared" si="236"/>
        <v/>
      </c>
      <c r="AL168" s="633">
        <v>0</v>
      </c>
      <c r="AM168" s="634">
        <v>0</v>
      </c>
      <c r="AN168" s="633" t="str">
        <f t="shared" si="237"/>
        <v/>
      </c>
      <c r="AO168" s="634">
        <f t="shared" si="197"/>
        <v>0</v>
      </c>
      <c r="AP168" s="633">
        <f t="shared" si="198"/>
        <v>0</v>
      </c>
      <c r="AQ168" s="633">
        <f t="shared" si="199"/>
        <v>0</v>
      </c>
      <c r="AR168" s="633">
        <f t="shared" si="200"/>
        <v>0</v>
      </c>
      <c r="AS168" s="633">
        <f t="shared" si="220"/>
        <v>0</v>
      </c>
      <c r="AT168" s="635">
        <f t="shared" si="201"/>
        <v>0</v>
      </c>
      <c r="AU168" s="635">
        <f t="shared" si="202"/>
        <v>0</v>
      </c>
      <c r="AV168" s="633"/>
      <c r="AW168" s="633"/>
      <c r="AX168" s="635">
        <f t="shared" si="238"/>
        <v>0</v>
      </c>
      <c r="AY168" s="635">
        <f t="shared" si="203"/>
        <v>0</v>
      </c>
      <c r="AZ168" s="635">
        <f t="shared" si="204"/>
        <v>0</v>
      </c>
      <c r="BA168" s="635">
        <f t="shared" si="205"/>
        <v>0</v>
      </c>
      <c r="BB168" s="635">
        <f t="shared" si="206"/>
        <v>0</v>
      </c>
      <c r="BC168" s="633">
        <f t="shared" si="239"/>
        <v>0</v>
      </c>
      <c r="BD168" s="633">
        <f t="shared" si="207"/>
        <v>0</v>
      </c>
      <c r="BE168" s="634">
        <v>0</v>
      </c>
      <c r="BF168" s="633">
        <f t="shared" si="240"/>
        <v>0</v>
      </c>
      <c r="BG168" s="634">
        <f t="shared" si="208"/>
        <v>0</v>
      </c>
      <c r="BH168" s="633">
        <f t="shared" si="209"/>
        <v>0</v>
      </c>
      <c r="BI168" s="633">
        <f t="shared" si="210"/>
        <v>0</v>
      </c>
      <c r="BJ168" s="633">
        <f t="shared" si="211"/>
        <v>0</v>
      </c>
      <c r="BK168" s="633">
        <f t="shared" si="212"/>
        <v>0</v>
      </c>
      <c r="BL168" s="635">
        <f t="shared" si="241"/>
        <v>0</v>
      </c>
      <c r="BM168" s="635">
        <f t="shared" si="242"/>
        <v>0</v>
      </c>
      <c r="BN168" s="633"/>
      <c r="BO168" s="633"/>
      <c r="BP168" s="635">
        <f t="shared" si="243"/>
        <v>0</v>
      </c>
      <c r="BQ168" s="619">
        <f t="shared" si="213"/>
        <v>0</v>
      </c>
      <c r="BR168" s="619">
        <f t="shared" si="214"/>
        <v>1</v>
      </c>
      <c r="BS168" s="619">
        <f t="shared" si="215"/>
        <v>0</v>
      </c>
      <c r="BT168" s="619">
        <f t="shared" si="216"/>
        <v>0</v>
      </c>
      <c r="BU168" s="619">
        <f t="shared" si="217"/>
        <v>0</v>
      </c>
      <c r="BV168" s="619">
        <f t="shared" si="244"/>
        <v>1</v>
      </c>
      <c r="BW168" s="603">
        <f t="shared" si="223"/>
        <v>0</v>
      </c>
      <c r="BX168" s="636">
        <f t="shared" si="245"/>
        <v>1</v>
      </c>
      <c r="BY168" s="603">
        <f t="shared" si="218"/>
        <v>0</v>
      </c>
      <c r="BZ168" s="603">
        <f t="shared" si="219"/>
        <v>0</v>
      </c>
      <c r="CA168" s="589" t="str">
        <f t="shared" si="224"/>
        <v/>
      </c>
      <c r="CB168" s="1097"/>
      <c r="CC168" s="589"/>
      <c r="CD168" s="589"/>
      <c r="CE168" s="589"/>
      <c r="CF168" s="589"/>
      <c r="CG168" s="589"/>
      <c r="CH168" s="589"/>
      <c r="CI168" s="589"/>
      <c r="CJ168" s="589"/>
      <c r="CK168" s="589"/>
      <c r="CL168" s="589"/>
      <c r="CM168" s="589"/>
      <c r="CN168" s="589"/>
      <c r="CO168" s="589"/>
      <c r="CP168" s="589"/>
      <c r="CQ168" s="589"/>
      <c r="CR168" s="589"/>
      <c r="CS168" s="589"/>
      <c r="CT168" s="589"/>
      <c r="CU168" s="589"/>
      <c r="CV168" s="589"/>
      <c r="CW168" s="589"/>
      <c r="CX168" s="589"/>
      <c r="CY168" s="589"/>
      <c r="DA168" s="589"/>
    </row>
    <row r="169" spans="1:105" s="620" customFormat="1">
      <c r="A169" s="620" t="str">
        <f t="shared" si="230"/>
        <v/>
      </c>
      <c r="B169" s="624">
        <v>2202</v>
      </c>
      <c r="C169" s="624">
        <v>143</v>
      </c>
      <c r="D169" s="644" t="str">
        <f>IF(ISNA(VLOOKUP(C169,Master!AQ$60:BC$285,3,FALSE)),"",VLOOKUP(C169,Master!AQ$60:BC$285,3,FALSE))</f>
        <v/>
      </c>
      <c r="E169" s="625" t="str">
        <f>IF(ISNA(VLOOKUP(C169,Master!AQ$60:BC$285,7,FALSE)),"",VLOOKUP(C169,Master!AQ$60:BC$285,7,FALSE))</f>
        <v/>
      </c>
      <c r="F169" s="626" t="str">
        <f>IF(ISNA(VLOOKUP(C169,Master!AQ$60:BC$285,8,FALSE)),"",VLOOKUP(C169,Master!AQ$60:BC$285,8,FALSE))</f>
        <v/>
      </c>
      <c r="G169" s="627" t="str">
        <f>IF(ISNA(VLOOKUP(C169,Master!AQ$60:BC$285,4,FALSE)),"",VLOOKUP(C169,Master!AQ$60:BC$285,4,FALSE))</f>
        <v/>
      </c>
      <c r="H169" s="628" t="str">
        <f>IF(ISNA(VLOOKUP(C169,Master!AQ$60:BC$285,5,FALSE)),"",VLOOKUP(C169,Master!AQ$60:BC$285,5,FALSE))</f>
        <v/>
      </c>
      <c r="I169" s="629" t="str">
        <f>IF(ISNA(VLOOKUP(C169,Master!AQ$60:BC$285,6,FALSE)),"",VLOOKUP(C169,Master!AQ$60:BC$285,6,FALSE))</f>
        <v/>
      </c>
      <c r="J169" s="624" t="str">
        <f t="shared" si="225"/>
        <v/>
      </c>
      <c r="K169" s="625" t="str">
        <f t="shared" ca="1" si="226"/>
        <v/>
      </c>
      <c r="L169" s="624" t="str">
        <f t="shared" si="227"/>
        <v/>
      </c>
      <c r="M169" s="624" t="str">
        <f t="shared" si="228"/>
        <v/>
      </c>
      <c r="N169" s="624" t="str">
        <f t="shared" si="229"/>
        <v/>
      </c>
      <c r="O169" s="630" t="str">
        <f>IF(ISNA(VLOOKUP(C169,Master!AQ$60:BC$285,12,FALSE)),"",VLOOKUP(C169,Master!AQ$60:BC$285,12,FALSE))</f>
        <v/>
      </c>
      <c r="P169" s="631"/>
      <c r="Q169" s="631"/>
      <c r="R169" s="631"/>
      <c r="S169" s="631">
        <f t="shared" si="222"/>
        <v>0</v>
      </c>
      <c r="T169" s="591">
        <f t="shared" si="221"/>
        <v>1</v>
      </c>
      <c r="U169" s="622" t="str">
        <f>IF(ISNA(VLOOKUP(C169,Master!AQ$60:BC$107,10,FALSE)),"",VLOOKUP(C169,Master!AQ$60:BC$107,10,FALSE))</f>
        <v/>
      </c>
      <c r="V169" s="632"/>
      <c r="W169" s="632"/>
      <c r="X169" s="633" t="str">
        <f>IF(ISNA(VLOOKUP(C169,Master!AQ$60:BC$107,11,FALSE)),"",VLOOKUP(C169,Master!AQ$60:BC$107,11,FALSE))</f>
        <v/>
      </c>
      <c r="Y169" s="633" t="str">
        <f>IF(ISNA(VLOOKUP(C169,Master!AQ$60:BC$107,9,FALSE)),"",VLOOKUP(C169,Master!AQ$60:BC$107,9,FALSE))</f>
        <v/>
      </c>
      <c r="Z169" s="634">
        <f t="shared" si="191"/>
        <v>0</v>
      </c>
      <c r="AA169" s="634">
        <f t="shared" si="192"/>
        <v>0</v>
      </c>
      <c r="AB169" s="634">
        <f t="shared" si="193"/>
        <v>0</v>
      </c>
      <c r="AC169" s="634">
        <f t="shared" si="194"/>
        <v>0</v>
      </c>
      <c r="AD169" s="634">
        <f t="shared" si="195"/>
        <v>0</v>
      </c>
      <c r="AE169" s="634">
        <f t="shared" si="196"/>
        <v>0</v>
      </c>
      <c r="AF169" s="635" t="str">
        <f t="shared" si="231"/>
        <v/>
      </c>
      <c r="AG169" s="635" t="str">
        <f t="shared" si="232"/>
        <v/>
      </c>
      <c r="AH169" s="635" t="str">
        <f t="shared" si="233"/>
        <v/>
      </c>
      <c r="AI169" s="635" t="str">
        <f t="shared" si="234"/>
        <v/>
      </c>
      <c r="AJ169" s="635" t="str">
        <f t="shared" si="235"/>
        <v/>
      </c>
      <c r="AK169" s="633" t="str">
        <f t="shared" si="236"/>
        <v/>
      </c>
      <c r="AL169" s="633">
        <v>0</v>
      </c>
      <c r="AM169" s="634">
        <v>0</v>
      </c>
      <c r="AN169" s="633" t="str">
        <f t="shared" si="237"/>
        <v/>
      </c>
      <c r="AO169" s="634">
        <f t="shared" si="197"/>
        <v>0</v>
      </c>
      <c r="AP169" s="633">
        <f t="shared" si="198"/>
        <v>0</v>
      </c>
      <c r="AQ169" s="633">
        <f t="shared" si="199"/>
        <v>0</v>
      </c>
      <c r="AR169" s="633">
        <f t="shared" si="200"/>
        <v>0</v>
      </c>
      <c r="AS169" s="633">
        <f t="shared" si="220"/>
        <v>0</v>
      </c>
      <c r="AT169" s="635">
        <f t="shared" si="201"/>
        <v>0</v>
      </c>
      <c r="AU169" s="635">
        <f t="shared" si="202"/>
        <v>0</v>
      </c>
      <c r="AV169" s="633"/>
      <c r="AW169" s="633"/>
      <c r="AX169" s="635">
        <f t="shared" si="238"/>
        <v>0</v>
      </c>
      <c r="AY169" s="635">
        <f t="shared" si="203"/>
        <v>0</v>
      </c>
      <c r="AZ169" s="635">
        <f t="shared" si="204"/>
        <v>0</v>
      </c>
      <c r="BA169" s="635">
        <f t="shared" si="205"/>
        <v>0</v>
      </c>
      <c r="BB169" s="635">
        <f t="shared" si="206"/>
        <v>0</v>
      </c>
      <c r="BC169" s="633">
        <f t="shared" si="239"/>
        <v>0</v>
      </c>
      <c r="BD169" s="633">
        <f t="shared" si="207"/>
        <v>0</v>
      </c>
      <c r="BE169" s="634">
        <v>0</v>
      </c>
      <c r="BF169" s="633">
        <f t="shared" si="240"/>
        <v>0</v>
      </c>
      <c r="BG169" s="634">
        <f t="shared" si="208"/>
        <v>0</v>
      </c>
      <c r="BH169" s="633">
        <f t="shared" si="209"/>
        <v>0</v>
      </c>
      <c r="BI169" s="633">
        <f t="shared" si="210"/>
        <v>0</v>
      </c>
      <c r="BJ169" s="633">
        <f t="shared" si="211"/>
        <v>0</v>
      </c>
      <c r="BK169" s="633">
        <f t="shared" si="212"/>
        <v>0</v>
      </c>
      <c r="BL169" s="635">
        <f t="shared" si="241"/>
        <v>0</v>
      </c>
      <c r="BM169" s="635">
        <f t="shared" si="242"/>
        <v>0</v>
      </c>
      <c r="BN169" s="633"/>
      <c r="BO169" s="633"/>
      <c r="BP169" s="635">
        <f t="shared" si="243"/>
        <v>0</v>
      </c>
      <c r="BQ169" s="619">
        <f t="shared" si="213"/>
        <v>0</v>
      </c>
      <c r="BR169" s="619">
        <f t="shared" si="214"/>
        <v>1</v>
      </c>
      <c r="BS169" s="619">
        <f t="shared" si="215"/>
        <v>0</v>
      </c>
      <c r="BT169" s="619">
        <f t="shared" si="216"/>
        <v>0</v>
      </c>
      <c r="BU169" s="619">
        <f t="shared" si="217"/>
        <v>0</v>
      </c>
      <c r="BV169" s="619">
        <f t="shared" si="244"/>
        <v>1</v>
      </c>
      <c r="BW169" s="603">
        <f t="shared" si="223"/>
        <v>0</v>
      </c>
      <c r="BX169" s="636">
        <f t="shared" si="245"/>
        <v>1</v>
      </c>
      <c r="BY169" s="603">
        <f t="shared" si="218"/>
        <v>0</v>
      </c>
      <c r="BZ169" s="603">
        <f t="shared" si="219"/>
        <v>0</v>
      </c>
      <c r="CA169" s="589" t="str">
        <f t="shared" si="224"/>
        <v/>
      </c>
      <c r="CB169" s="1097"/>
      <c r="CC169" s="589"/>
      <c r="CD169" s="589"/>
      <c r="CE169" s="589"/>
      <c r="CF169" s="589"/>
      <c r="CG169" s="589"/>
      <c r="CH169" s="589"/>
      <c r="CI169" s="589"/>
      <c r="CJ169" s="589"/>
      <c r="CK169" s="589"/>
      <c r="CL169" s="589"/>
      <c r="CM169" s="589"/>
      <c r="CN169" s="589"/>
      <c r="CO169" s="589"/>
      <c r="CP169" s="589"/>
      <c r="CQ169" s="589"/>
      <c r="CR169" s="589"/>
      <c r="CS169" s="589"/>
      <c r="CT169" s="589"/>
      <c r="CU169" s="589"/>
      <c r="CV169" s="589"/>
      <c r="CW169" s="589"/>
      <c r="CX169" s="589"/>
      <c r="CY169" s="589"/>
      <c r="DA169" s="589"/>
    </row>
    <row r="170" spans="1:105" s="620" customFormat="1">
      <c r="A170" s="620" t="str">
        <f t="shared" si="230"/>
        <v/>
      </c>
      <c r="B170" s="624">
        <v>2202</v>
      </c>
      <c r="C170" s="624">
        <v>144</v>
      </c>
      <c r="D170" s="644" t="str">
        <f>IF(ISNA(VLOOKUP(C170,Master!AQ$60:BC$285,3,FALSE)),"",VLOOKUP(C170,Master!AQ$60:BC$285,3,FALSE))</f>
        <v/>
      </c>
      <c r="E170" s="625" t="str">
        <f>IF(ISNA(VLOOKUP(C170,Master!AQ$60:BC$285,7,FALSE)),"",VLOOKUP(C170,Master!AQ$60:BC$285,7,FALSE))</f>
        <v/>
      </c>
      <c r="F170" s="626" t="str">
        <f>IF(ISNA(VLOOKUP(C170,Master!AQ$60:BC$285,8,FALSE)),"",VLOOKUP(C170,Master!AQ$60:BC$285,8,FALSE))</f>
        <v/>
      </c>
      <c r="G170" s="627" t="str">
        <f>IF(ISNA(VLOOKUP(C170,Master!AQ$60:BC$285,4,FALSE)),"",VLOOKUP(C170,Master!AQ$60:BC$285,4,FALSE))</f>
        <v/>
      </c>
      <c r="H170" s="628" t="str">
        <f>IF(ISNA(VLOOKUP(C170,Master!AQ$60:BC$285,5,FALSE)),"",VLOOKUP(C170,Master!AQ$60:BC$285,5,FALSE))</f>
        <v/>
      </c>
      <c r="I170" s="629" t="str">
        <f>IF(ISNA(VLOOKUP(C170,Master!AQ$60:BC$285,6,FALSE)),"",VLOOKUP(C170,Master!AQ$60:BC$285,6,FALSE))</f>
        <v/>
      </c>
      <c r="J170" s="624" t="str">
        <f t="shared" si="225"/>
        <v/>
      </c>
      <c r="K170" s="625" t="str">
        <f t="shared" ca="1" si="226"/>
        <v/>
      </c>
      <c r="L170" s="624" t="str">
        <f t="shared" si="227"/>
        <v/>
      </c>
      <c r="M170" s="624" t="str">
        <f t="shared" si="228"/>
        <v/>
      </c>
      <c r="N170" s="624" t="str">
        <f t="shared" si="229"/>
        <v/>
      </c>
      <c r="O170" s="630" t="str">
        <f>IF(ISNA(VLOOKUP(C170,Master!AQ$60:BC$285,12,FALSE)),"",VLOOKUP(C170,Master!AQ$60:BC$285,12,FALSE))</f>
        <v/>
      </c>
      <c r="P170" s="631"/>
      <c r="Q170" s="631"/>
      <c r="R170" s="631"/>
      <c r="S170" s="631">
        <f t="shared" si="222"/>
        <v>0</v>
      </c>
      <c r="T170" s="591">
        <f t="shared" si="221"/>
        <v>1</v>
      </c>
      <c r="U170" s="622" t="str">
        <f>IF(ISNA(VLOOKUP(C170,Master!AQ$60:BC$107,10,FALSE)),"",VLOOKUP(C170,Master!AQ$60:BC$107,10,FALSE))</f>
        <v/>
      </c>
      <c r="V170" s="632"/>
      <c r="W170" s="632"/>
      <c r="X170" s="633" t="str">
        <f>IF(ISNA(VLOOKUP(C170,Master!AQ$60:BC$107,11,FALSE)),"",VLOOKUP(C170,Master!AQ$60:BC$107,11,FALSE))</f>
        <v/>
      </c>
      <c r="Y170" s="633" t="str">
        <f>IF(ISNA(VLOOKUP(C170,Master!AQ$60:BC$107,9,FALSE)),"",VLOOKUP(C170,Master!AQ$60:BC$107,9,FALSE))</f>
        <v/>
      </c>
      <c r="Z170" s="634">
        <f t="shared" si="191"/>
        <v>0</v>
      </c>
      <c r="AA170" s="634">
        <f t="shared" si="192"/>
        <v>0</v>
      </c>
      <c r="AB170" s="634">
        <f t="shared" si="193"/>
        <v>0</v>
      </c>
      <c r="AC170" s="634">
        <f t="shared" si="194"/>
        <v>0</v>
      </c>
      <c r="AD170" s="634">
        <f t="shared" si="195"/>
        <v>0</v>
      </c>
      <c r="AE170" s="634">
        <f t="shared" si="196"/>
        <v>0</v>
      </c>
      <c r="AF170" s="635" t="str">
        <f t="shared" si="231"/>
        <v/>
      </c>
      <c r="AG170" s="635" t="str">
        <f t="shared" si="232"/>
        <v/>
      </c>
      <c r="AH170" s="635" t="str">
        <f t="shared" si="233"/>
        <v/>
      </c>
      <c r="AI170" s="635" t="str">
        <f t="shared" si="234"/>
        <v/>
      </c>
      <c r="AJ170" s="635" t="str">
        <f t="shared" si="235"/>
        <v/>
      </c>
      <c r="AK170" s="633" t="str">
        <f t="shared" si="236"/>
        <v/>
      </c>
      <c r="AL170" s="633">
        <v>0</v>
      </c>
      <c r="AM170" s="634">
        <v>0</v>
      </c>
      <c r="AN170" s="633" t="str">
        <f t="shared" si="237"/>
        <v/>
      </c>
      <c r="AO170" s="634">
        <f t="shared" si="197"/>
        <v>0</v>
      </c>
      <c r="AP170" s="633">
        <f t="shared" si="198"/>
        <v>0</v>
      </c>
      <c r="AQ170" s="633">
        <f t="shared" si="199"/>
        <v>0</v>
      </c>
      <c r="AR170" s="633">
        <f t="shared" si="200"/>
        <v>0</v>
      </c>
      <c r="AS170" s="633">
        <f t="shared" si="220"/>
        <v>0</v>
      </c>
      <c r="AT170" s="635">
        <f t="shared" si="201"/>
        <v>0</v>
      </c>
      <c r="AU170" s="635">
        <f t="shared" si="202"/>
        <v>0</v>
      </c>
      <c r="AV170" s="633"/>
      <c r="AW170" s="633"/>
      <c r="AX170" s="635">
        <f t="shared" si="238"/>
        <v>0</v>
      </c>
      <c r="AY170" s="635">
        <f t="shared" si="203"/>
        <v>0</v>
      </c>
      <c r="AZ170" s="635">
        <f t="shared" si="204"/>
        <v>0</v>
      </c>
      <c r="BA170" s="635">
        <f t="shared" si="205"/>
        <v>0</v>
      </c>
      <c r="BB170" s="635">
        <f t="shared" si="206"/>
        <v>0</v>
      </c>
      <c r="BC170" s="633">
        <f t="shared" si="239"/>
        <v>0</v>
      </c>
      <c r="BD170" s="633">
        <f t="shared" si="207"/>
        <v>0</v>
      </c>
      <c r="BE170" s="634">
        <v>0</v>
      </c>
      <c r="BF170" s="633">
        <f t="shared" si="240"/>
        <v>0</v>
      </c>
      <c r="BG170" s="634">
        <f t="shared" si="208"/>
        <v>0</v>
      </c>
      <c r="BH170" s="633">
        <f t="shared" si="209"/>
        <v>0</v>
      </c>
      <c r="BI170" s="633">
        <f t="shared" si="210"/>
        <v>0</v>
      </c>
      <c r="BJ170" s="633">
        <f t="shared" si="211"/>
        <v>0</v>
      </c>
      <c r="BK170" s="633">
        <f t="shared" si="212"/>
        <v>0</v>
      </c>
      <c r="BL170" s="635">
        <f t="shared" si="241"/>
        <v>0</v>
      </c>
      <c r="BM170" s="635">
        <f t="shared" si="242"/>
        <v>0</v>
      </c>
      <c r="BN170" s="633"/>
      <c r="BO170" s="633"/>
      <c r="BP170" s="635">
        <f t="shared" si="243"/>
        <v>0</v>
      </c>
      <c r="BQ170" s="619">
        <f t="shared" si="213"/>
        <v>0</v>
      </c>
      <c r="BR170" s="619">
        <f t="shared" si="214"/>
        <v>1</v>
      </c>
      <c r="BS170" s="619">
        <f t="shared" si="215"/>
        <v>0</v>
      </c>
      <c r="BT170" s="619">
        <f t="shared" si="216"/>
        <v>0</v>
      </c>
      <c r="BU170" s="619">
        <f t="shared" si="217"/>
        <v>0</v>
      </c>
      <c r="BV170" s="619">
        <f t="shared" si="244"/>
        <v>1</v>
      </c>
      <c r="BW170" s="603">
        <f t="shared" si="223"/>
        <v>0</v>
      </c>
      <c r="BX170" s="636">
        <f t="shared" si="245"/>
        <v>1</v>
      </c>
      <c r="BY170" s="603">
        <f t="shared" si="218"/>
        <v>0</v>
      </c>
      <c r="BZ170" s="603">
        <f t="shared" si="219"/>
        <v>0</v>
      </c>
      <c r="CA170" s="589" t="str">
        <f t="shared" si="224"/>
        <v/>
      </c>
      <c r="CB170" s="1097"/>
      <c r="CC170" s="589"/>
      <c r="CD170" s="589"/>
      <c r="CE170" s="589"/>
      <c r="CF170" s="589"/>
      <c r="CG170" s="589"/>
      <c r="CH170" s="589"/>
      <c r="CI170" s="589"/>
      <c r="CJ170" s="589"/>
      <c r="CK170" s="589"/>
      <c r="CL170" s="589"/>
      <c r="CM170" s="589"/>
      <c r="CN170" s="589"/>
      <c r="CO170" s="589"/>
      <c r="CP170" s="589"/>
      <c r="CQ170" s="589"/>
      <c r="CR170" s="589"/>
      <c r="CS170" s="589"/>
      <c r="CT170" s="589"/>
      <c r="CU170" s="589"/>
      <c r="CV170" s="589"/>
      <c r="CW170" s="589"/>
      <c r="CX170" s="589"/>
      <c r="CY170" s="589"/>
      <c r="DA170" s="589"/>
    </row>
    <row r="171" spans="1:105" s="620" customFormat="1">
      <c r="A171" s="620" t="str">
        <f t="shared" si="230"/>
        <v/>
      </c>
      <c r="B171" s="624">
        <v>2202</v>
      </c>
      <c r="C171" s="624">
        <v>145</v>
      </c>
      <c r="D171" s="644" t="str">
        <f>IF(ISNA(VLOOKUP(C171,Master!AQ$60:BC$285,3,FALSE)),"",VLOOKUP(C171,Master!AQ$60:BC$285,3,FALSE))</f>
        <v/>
      </c>
      <c r="E171" s="625" t="str">
        <f>IF(ISNA(VLOOKUP(C171,Master!AQ$60:BC$285,7,FALSE)),"",VLOOKUP(C171,Master!AQ$60:BC$285,7,FALSE))</f>
        <v/>
      </c>
      <c r="F171" s="626" t="str">
        <f>IF(ISNA(VLOOKUP(C171,Master!AQ$60:BC$285,8,FALSE)),"",VLOOKUP(C171,Master!AQ$60:BC$285,8,FALSE))</f>
        <v/>
      </c>
      <c r="G171" s="627" t="str">
        <f>IF(ISNA(VLOOKUP(C171,Master!AQ$60:BC$285,4,FALSE)),"",VLOOKUP(C171,Master!AQ$60:BC$285,4,FALSE))</f>
        <v/>
      </c>
      <c r="H171" s="628" t="str">
        <f>IF(ISNA(VLOOKUP(C171,Master!AQ$60:BC$285,5,FALSE)),"",VLOOKUP(C171,Master!AQ$60:BC$285,5,FALSE))</f>
        <v/>
      </c>
      <c r="I171" s="629" t="str">
        <f>IF(ISNA(VLOOKUP(C171,Master!AQ$60:BC$285,6,FALSE)),"",VLOOKUP(C171,Master!AQ$60:BC$285,6,FALSE))</f>
        <v/>
      </c>
      <c r="J171" s="624" t="str">
        <f t="shared" si="225"/>
        <v/>
      </c>
      <c r="K171" s="625" t="str">
        <f t="shared" ca="1" si="226"/>
        <v/>
      </c>
      <c r="L171" s="624" t="str">
        <f t="shared" si="227"/>
        <v/>
      </c>
      <c r="M171" s="624" t="str">
        <f t="shared" si="228"/>
        <v/>
      </c>
      <c r="N171" s="624" t="str">
        <f t="shared" si="229"/>
        <v/>
      </c>
      <c r="O171" s="630" t="str">
        <f>IF(ISNA(VLOOKUP(C171,Master!AQ$60:BC$285,12,FALSE)),"",VLOOKUP(C171,Master!AQ$60:BC$285,12,FALSE))</f>
        <v/>
      </c>
      <c r="P171" s="631"/>
      <c r="Q171" s="631"/>
      <c r="R171" s="631"/>
      <c r="S171" s="631">
        <f t="shared" si="222"/>
        <v>0</v>
      </c>
      <c r="T171" s="591">
        <f t="shared" si="221"/>
        <v>1</v>
      </c>
      <c r="U171" s="622" t="str">
        <f>IF(ISNA(VLOOKUP(C171,Master!AQ$60:BC$107,10,FALSE)),"",VLOOKUP(C171,Master!AQ$60:BC$107,10,FALSE))</f>
        <v/>
      </c>
      <c r="V171" s="632"/>
      <c r="W171" s="632"/>
      <c r="X171" s="633" t="str">
        <f>IF(ISNA(VLOOKUP(C171,Master!AQ$60:BC$107,11,FALSE)),"",VLOOKUP(C171,Master!AQ$60:BC$107,11,FALSE))</f>
        <v/>
      </c>
      <c r="Y171" s="633" t="str">
        <f>IF(ISNA(VLOOKUP(C171,Master!AQ$60:BC$107,9,FALSE)),"",VLOOKUP(C171,Master!AQ$60:BC$107,9,FALSE))</f>
        <v/>
      </c>
      <c r="Z171" s="634">
        <f t="shared" si="191"/>
        <v>0</v>
      </c>
      <c r="AA171" s="634">
        <f t="shared" si="192"/>
        <v>0</v>
      </c>
      <c r="AB171" s="634">
        <f t="shared" si="193"/>
        <v>0</v>
      </c>
      <c r="AC171" s="634">
        <f t="shared" si="194"/>
        <v>0</v>
      </c>
      <c r="AD171" s="634">
        <f t="shared" si="195"/>
        <v>0</v>
      </c>
      <c r="AE171" s="634">
        <f t="shared" si="196"/>
        <v>0</v>
      </c>
      <c r="AF171" s="635" t="str">
        <f t="shared" si="231"/>
        <v/>
      </c>
      <c r="AG171" s="635" t="str">
        <f t="shared" si="232"/>
        <v/>
      </c>
      <c r="AH171" s="635" t="str">
        <f t="shared" si="233"/>
        <v/>
      </c>
      <c r="AI171" s="635" t="str">
        <f t="shared" si="234"/>
        <v/>
      </c>
      <c r="AJ171" s="635" t="str">
        <f t="shared" si="235"/>
        <v/>
      </c>
      <c r="AK171" s="633" t="str">
        <f t="shared" si="236"/>
        <v/>
      </c>
      <c r="AL171" s="633">
        <v>0</v>
      </c>
      <c r="AM171" s="634">
        <v>0</v>
      </c>
      <c r="AN171" s="633" t="str">
        <f t="shared" si="237"/>
        <v/>
      </c>
      <c r="AO171" s="634">
        <f t="shared" si="197"/>
        <v>0</v>
      </c>
      <c r="AP171" s="633">
        <f t="shared" si="198"/>
        <v>0</v>
      </c>
      <c r="AQ171" s="633">
        <f t="shared" si="199"/>
        <v>0</v>
      </c>
      <c r="AR171" s="633">
        <f t="shared" si="200"/>
        <v>0</v>
      </c>
      <c r="AS171" s="633">
        <f t="shared" si="220"/>
        <v>0</v>
      </c>
      <c r="AT171" s="635">
        <f t="shared" si="201"/>
        <v>0</v>
      </c>
      <c r="AU171" s="635">
        <f t="shared" si="202"/>
        <v>0</v>
      </c>
      <c r="AV171" s="633"/>
      <c r="AW171" s="633"/>
      <c r="AX171" s="635">
        <f t="shared" si="238"/>
        <v>0</v>
      </c>
      <c r="AY171" s="635">
        <f t="shared" si="203"/>
        <v>0</v>
      </c>
      <c r="AZ171" s="635">
        <f t="shared" si="204"/>
        <v>0</v>
      </c>
      <c r="BA171" s="635">
        <f t="shared" si="205"/>
        <v>0</v>
      </c>
      <c r="BB171" s="635">
        <f t="shared" si="206"/>
        <v>0</v>
      </c>
      <c r="BC171" s="633">
        <f t="shared" si="239"/>
        <v>0</v>
      </c>
      <c r="BD171" s="633">
        <f t="shared" si="207"/>
        <v>0</v>
      </c>
      <c r="BE171" s="634">
        <v>0</v>
      </c>
      <c r="BF171" s="633">
        <f t="shared" si="240"/>
        <v>0</v>
      </c>
      <c r="BG171" s="634">
        <f t="shared" si="208"/>
        <v>0</v>
      </c>
      <c r="BH171" s="633">
        <f t="shared" si="209"/>
        <v>0</v>
      </c>
      <c r="BI171" s="633">
        <f t="shared" si="210"/>
        <v>0</v>
      </c>
      <c r="BJ171" s="633">
        <f t="shared" si="211"/>
        <v>0</v>
      </c>
      <c r="BK171" s="633">
        <f t="shared" si="212"/>
        <v>0</v>
      </c>
      <c r="BL171" s="635">
        <f t="shared" si="241"/>
        <v>0</v>
      </c>
      <c r="BM171" s="635">
        <f t="shared" si="242"/>
        <v>0</v>
      </c>
      <c r="BN171" s="633"/>
      <c r="BO171" s="633"/>
      <c r="BP171" s="635">
        <f t="shared" si="243"/>
        <v>0</v>
      </c>
      <c r="BQ171" s="619">
        <f t="shared" si="213"/>
        <v>0</v>
      </c>
      <c r="BR171" s="619">
        <f t="shared" si="214"/>
        <v>1</v>
      </c>
      <c r="BS171" s="619">
        <f t="shared" si="215"/>
        <v>0</v>
      </c>
      <c r="BT171" s="619">
        <f t="shared" si="216"/>
        <v>0</v>
      </c>
      <c r="BU171" s="619">
        <f t="shared" si="217"/>
        <v>0</v>
      </c>
      <c r="BV171" s="619">
        <f t="shared" si="244"/>
        <v>1</v>
      </c>
      <c r="BW171" s="603">
        <f t="shared" si="223"/>
        <v>0</v>
      </c>
      <c r="BX171" s="636">
        <f t="shared" si="245"/>
        <v>1</v>
      </c>
      <c r="BY171" s="603">
        <f t="shared" si="218"/>
        <v>0</v>
      </c>
      <c r="BZ171" s="603">
        <f t="shared" si="219"/>
        <v>0</v>
      </c>
      <c r="CA171" s="589" t="str">
        <f t="shared" si="224"/>
        <v/>
      </c>
      <c r="CB171" s="1097"/>
      <c r="CC171" s="589"/>
      <c r="CD171" s="589"/>
      <c r="CE171" s="589"/>
      <c r="CF171" s="589"/>
      <c r="CG171" s="589"/>
      <c r="CH171" s="589"/>
      <c r="CI171" s="589"/>
      <c r="CJ171" s="589"/>
      <c r="CK171" s="589"/>
      <c r="CL171" s="589"/>
      <c r="CM171" s="589"/>
      <c r="CN171" s="589"/>
      <c r="CO171" s="589"/>
      <c r="CP171" s="589"/>
      <c r="CQ171" s="589"/>
      <c r="CR171" s="589"/>
      <c r="CS171" s="589"/>
      <c r="CT171" s="589"/>
      <c r="CU171" s="589"/>
      <c r="CV171" s="589"/>
      <c r="CW171" s="589"/>
      <c r="CX171" s="589"/>
      <c r="CY171" s="589"/>
      <c r="DA171" s="589"/>
    </row>
    <row r="172" spans="1:105" s="620" customFormat="1">
      <c r="A172" s="620" t="str">
        <f t="shared" si="230"/>
        <v/>
      </c>
      <c r="B172" s="624">
        <v>2202</v>
      </c>
      <c r="C172" s="624">
        <v>146</v>
      </c>
      <c r="D172" s="644" t="str">
        <f>IF(ISNA(VLOOKUP(C172,Master!AQ$60:BC$285,3,FALSE)),"",VLOOKUP(C172,Master!AQ$60:BC$285,3,FALSE))</f>
        <v/>
      </c>
      <c r="E172" s="625" t="str">
        <f>IF(ISNA(VLOOKUP(C172,Master!AQ$60:BC$285,7,FALSE)),"",VLOOKUP(C172,Master!AQ$60:BC$285,7,FALSE))</f>
        <v/>
      </c>
      <c r="F172" s="626" t="str">
        <f>IF(ISNA(VLOOKUP(C172,Master!AQ$60:BC$285,8,FALSE)),"",VLOOKUP(C172,Master!AQ$60:BC$285,8,FALSE))</f>
        <v/>
      </c>
      <c r="G172" s="627" t="str">
        <f>IF(ISNA(VLOOKUP(C172,Master!AQ$60:BC$285,4,FALSE)),"",VLOOKUP(C172,Master!AQ$60:BC$285,4,FALSE))</f>
        <v/>
      </c>
      <c r="H172" s="628" t="str">
        <f>IF(ISNA(VLOOKUP(C172,Master!AQ$60:BC$285,5,FALSE)),"",VLOOKUP(C172,Master!AQ$60:BC$285,5,FALSE))</f>
        <v/>
      </c>
      <c r="I172" s="629" t="str">
        <f>IF(ISNA(VLOOKUP(C172,Master!AQ$60:BC$285,6,FALSE)),"",VLOOKUP(C172,Master!AQ$60:BC$285,6,FALSE))</f>
        <v/>
      </c>
      <c r="J172" s="624" t="str">
        <f t="shared" si="225"/>
        <v/>
      </c>
      <c r="K172" s="625" t="str">
        <f t="shared" ca="1" si="226"/>
        <v/>
      </c>
      <c r="L172" s="624" t="str">
        <f t="shared" si="227"/>
        <v/>
      </c>
      <c r="M172" s="624" t="str">
        <f t="shared" si="228"/>
        <v/>
      </c>
      <c r="N172" s="624" t="str">
        <f t="shared" si="229"/>
        <v/>
      </c>
      <c r="O172" s="630" t="str">
        <f>IF(ISNA(VLOOKUP(C172,Master!AQ$60:BC$285,12,FALSE)),"",VLOOKUP(C172,Master!AQ$60:BC$285,12,FALSE))</f>
        <v/>
      </c>
      <c r="P172" s="631"/>
      <c r="Q172" s="631"/>
      <c r="R172" s="631"/>
      <c r="S172" s="631">
        <f t="shared" si="222"/>
        <v>0</v>
      </c>
      <c r="T172" s="591">
        <f t="shared" si="221"/>
        <v>1</v>
      </c>
      <c r="U172" s="622" t="str">
        <f>IF(ISNA(VLOOKUP(C172,Master!AQ$60:BC$107,10,FALSE)),"",VLOOKUP(C172,Master!AQ$60:BC$107,10,FALSE))</f>
        <v/>
      </c>
      <c r="V172" s="632"/>
      <c r="W172" s="632"/>
      <c r="X172" s="633" t="str">
        <f>IF(ISNA(VLOOKUP(C172,Master!AQ$60:BC$107,11,FALSE)),"",VLOOKUP(C172,Master!AQ$60:BC$107,11,FALSE))</f>
        <v/>
      </c>
      <c r="Y172" s="633" t="str">
        <f>IF(ISNA(VLOOKUP(C172,Master!AQ$60:BC$107,9,FALSE)),"",VLOOKUP(C172,Master!AQ$60:BC$107,9,FALSE))</f>
        <v/>
      </c>
      <c r="Z172" s="634">
        <f t="shared" si="191"/>
        <v>0</v>
      </c>
      <c r="AA172" s="634">
        <f t="shared" si="192"/>
        <v>0</v>
      </c>
      <c r="AB172" s="634">
        <f t="shared" si="193"/>
        <v>0</v>
      </c>
      <c r="AC172" s="634">
        <f t="shared" si="194"/>
        <v>0</v>
      </c>
      <c r="AD172" s="634">
        <f t="shared" si="195"/>
        <v>0</v>
      </c>
      <c r="AE172" s="634">
        <f t="shared" si="196"/>
        <v>0</v>
      </c>
      <c r="AF172" s="635" t="str">
        <f t="shared" si="231"/>
        <v/>
      </c>
      <c r="AG172" s="635" t="str">
        <f t="shared" si="232"/>
        <v/>
      </c>
      <c r="AH172" s="635" t="str">
        <f t="shared" si="233"/>
        <v/>
      </c>
      <c r="AI172" s="635" t="str">
        <f t="shared" si="234"/>
        <v/>
      </c>
      <c r="AJ172" s="635" t="str">
        <f t="shared" si="235"/>
        <v/>
      </c>
      <c r="AK172" s="633" t="str">
        <f t="shared" si="236"/>
        <v/>
      </c>
      <c r="AL172" s="633">
        <v>0</v>
      </c>
      <c r="AM172" s="634">
        <v>0</v>
      </c>
      <c r="AN172" s="633" t="str">
        <f t="shared" si="237"/>
        <v/>
      </c>
      <c r="AO172" s="634">
        <f t="shared" si="197"/>
        <v>0</v>
      </c>
      <c r="AP172" s="633">
        <f t="shared" si="198"/>
        <v>0</v>
      </c>
      <c r="AQ172" s="633">
        <f t="shared" si="199"/>
        <v>0</v>
      </c>
      <c r="AR172" s="633">
        <f t="shared" si="200"/>
        <v>0</v>
      </c>
      <c r="AS172" s="633">
        <f t="shared" si="220"/>
        <v>0</v>
      </c>
      <c r="AT172" s="635">
        <f t="shared" si="201"/>
        <v>0</v>
      </c>
      <c r="AU172" s="635">
        <f t="shared" si="202"/>
        <v>0</v>
      </c>
      <c r="AV172" s="633"/>
      <c r="AW172" s="633"/>
      <c r="AX172" s="635">
        <f t="shared" si="238"/>
        <v>0</v>
      </c>
      <c r="AY172" s="635">
        <f t="shared" si="203"/>
        <v>0</v>
      </c>
      <c r="AZ172" s="635">
        <f t="shared" si="204"/>
        <v>0</v>
      </c>
      <c r="BA172" s="635">
        <f t="shared" si="205"/>
        <v>0</v>
      </c>
      <c r="BB172" s="635">
        <f t="shared" si="206"/>
        <v>0</v>
      </c>
      <c r="BC172" s="633">
        <f t="shared" si="239"/>
        <v>0</v>
      </c>
      <c r="BD172" s="633">
        <f t="shared" si="207"/>
        <v>0</v>
      </c>
      <c r="BE172" s="634">
        <v>0</v>
      </c>
      <c r="BF172" s="633">
        <f t="shared" si="240"/>
        <v>0</v>
      </c>
      <c r="BG172" s="634">
        <f t="shared" si="208"/>
        <v>0</v>
      </c>
      <c r="BH172" s="633">
        <f t="shared" si="209"/>
        <v>0</v>
      </c>
      <c r="BI172" s="633">
        <f t="shared" si="210"/>
        <v>0</v>
      </c>
      <c r="BJ172" s="633">
        <f t="shared" si="211"/>
        <v>0</v>
      </c>
      <c r="BK172" s="633">
        <f t="shared" si="212"/>
        <v>0</v>
      </c>
      <c r="BL172" s="635">
        <f t="shared" si="241"/>
        <v>0</v>
      </c>
      <c r="BM172" s="635">
        <f t="shared" si="242"/>
        <v>0</v>
      </c>
      <c r="BN172" s="633"/>
      <c r="BO172" s="633"/>
      <c r="BP172" s="635">
        <f t="shared" si="243"/>
        <v>0</v>
      </c>
      <c r="BQ172" s="619">
        <f t="shared" si="213"/>
        <v>0</v>
      </c>
      <c r="BR172" s="619">
        <f t="shared" si="214"/>
        <v>1</v>
      </c>
      <c r="BS172" s="619">
        <f t="shared" si="215"/>
        <v>0</v>
      </c>
      <c r="BT172" s="619">
        <f t="shared" si="216"/>
        <v>0</v>
      </c>
      <c r="BU172" s="619">
        <f t="shared" si="217"/>
        <v>0</v>
      </c>
      <c r="BV172" s="619">
        <f t="shared" si="244"/>
        <v>1</v>
      </c>
      <c r="BW172" s="603">
        <f t="shared" si="223"/>
        <v>0</v>
      </c>
      <c r="BX172" s="636">
        <f t="shared" si="245"/>
        <v>1</v>
      </c>
      <c r="BY172" s="603">
        <f t="shared" si="218"/>
        <v>0</v>
      </c>
      <c r="BZ172" s="603">
        <f t="shared" si="219"/>
        <v>0</v>
      </c>
      <c r="CA172" s="589" t="str">
        <f t="shared" si="224"/>
        <v/>
      </c>
      <c r="CB172" s="1097"/>
      <c r="CC172" s="589"/>
      <c r="CD172" s="589"/>
      <c r="CE172" s="589"/>
      <c r="CF172" s="589"/>
      <c r="CG172" s="589"/>
      <c r="CH172" s="589"/>
      <c r="CI172" s="589"/>
      <c r="CJ172" s="589"/>
      <c r="CK172" s="589"/>
      <c r="CL172" s="589"/>
      <c r="CM172" s="589"/>
      <c r="CN172" s="589"/>
      <c r="CO172" s="589"/>
      <c r="CP172" s="589"/>
      <c r="CQ172" s="589"/>
      <c r="CR172" s="589"/>
      <c r="CS172" s="589"/>
      <c r="CT172" s="589"/>
      <c r="CU172" s="589"/>
      <c r="CV172" s="589"/>
      <c r="CW172" s="589"/>
      <c r="CX172" s="589"/>
      <c r="CY172" s="589"/>
      <c r="DA172" s="589"/>
    </row>
    <row r="173" spans="1:105" s="620" customFormat="1">
      <c r="A173" s="620" t="str">
        <f t="shared" si="230"/>
        <v/>
      </c>
      <c r="B173" s="624">
        <v>2202</v>
      </c>
      <c r="C173" s="624">
        <v>147</v>
      </c>
      <c r="D173" s="644" t="str">
        <f>IF(ISNA(VLOOKUP(C173,Master!AQ$60:BC$285,3,FALSE)),"",VLOOKUP(C173,Master!AQ$60:BC$285,3,FALSE))</f>
        <v/>
      </c>
      <c r="E173" s="625" t="str">
        <f>IF(ISNA(VLOOKUP(C173,Master!AQ$60:BC$285,7,FALSE)),"",VLOOKUP(C173,Master!AQ$60:BC$285,7,FALSE))</f>
        <v/>
      </c>
      <c r="F173" s="626" t="str">
        <f>IF(ISNA(VLOOKUP(C173,Master!AQ$60:BC$285,8,FALSE)),"",VLOOKUP(C173,Master!AQ$60:BC$285,8,FALSE))</f>
        <v/>
      </c>
      <c r="G173" s="627" t="str">
        <f>IF(ISNA(VLOOKUP(C173,Master!AQ$60:BC$285,4,FALSE)),"",VLOOKUP(C173,Master!AQ$60:BC$285,4,FALSE))</f>
        <v/>
      </c>
      <c r="H173" s="628" t="str">
        <f>IF(ISNA(VLOOKUP(C173,Master!AQ$60:BC$285,5,FALSE)),"",VLOOKUP(C173,Master!AQ$60:BC$285,5,FALSE))</f>
        <v/>
      </c>
      <c r="I173" s="629" t="str">
        <f>IF(ISNA(VLOOKUP(C173,Master!AQ$60:BC$285,6,FALSE)),"",VLOOKUP(C173,Master!AQ$60:BC$285,6,FALSE))</f>
        <v/>
      </c>
      <c r="J173" s="624" t="str">
        <f t="shared" si="225"/>
        <v/>
      </c>
      <c r="K173" s="625" t="str">
        <f t="shared" ca="1" si="226"/>
        <v/>
      </c>
      <c r="L173" s="624" t="str">
        <f t="shared" si="227"/>
        <v/>
      </c>
      <c r="M173" s="624" t="str">
        <f t="shared" si="228"/>
        <v/>
      </c>
      <c r="N173" s="624" t="str">
        <f t="shared" si="229"/>
        <v/>
      </c>
      <c r="O173" s="630" t="str">
        <f>IF(ISNA(VLOOKUP(C173,Master!AQ$60:BC$285,12,FALSE)),"",VLOOKUP(C173,Master!AQ$60:BC$285,12,FALSE))</f>
        <v/>
      </c>
      <c r="P173" s="631"/>
      <c r="Q173" s="631"/>
      <c r="R173" s="631"/>
      <c r="S173" s="631">
        <f t="shared" si="222"/>
        <v>0</v>
      </c>
      <c r="T173" s="591">
        <f t="shared" si="221"/>
        <v>1</v>
      </c>
      <c r="U173" s="622" t="str">
        <f>IF(ISNA(VLOOKUP(C173,Master!AQ$60:BC$107,10,FALSE)),"",VLOOKUP(C173,Master!AQ$60:BC$107,10,FALSE))</f>
        <v/>
      </c>
      <c r="V173" s="632"/>
      <c r="W173" s="632"/>
      <c r="X173" s="633" t="str">
        <f>IF(ISNA(VLOOKUP(C173,Master!AQ$60:BC$107,11,FALSE)),"",VLOOKUP(C173,Master!AQ$60:BC$107,11,FALSE))</f>
        <v/>
      </c>
      <c r="Y173" s="633" t="str">
        <f>IF(ISNA(VLOOKUP(C173,Master!AQ$60:BC$107,9,FALSE)),"",VLOOKUP(C173,Master!AQ$60:BC$107,9,FALSE))</f>
        <v/>
      </c>
      <c r="Z173" s="634">
        <f t="shared" si="191"/>
        <v>0</v>
      </c>
      <c r="AA173" s="634">
        <f t="shared" si="192"/>
        <v>0</v>
      </c>
      <c r="AB173" s="634">
        <f t="shared" si="193"/>
        <v>0</v>
      </c>
      <c r="AC173" s="634">
        <f t="shared" si="194"/>
        <v>0</v>
      </c>
      <c r="AD173" s="634">
        <f t="shared" si="195"/>
        <v>0</v>
      </c>
      <c r="AE173" s="634">
        <f t="shared" si="196"/>
        <v>0</v>
      </c>
      <c r="AF173" s="635" t="str">
        <f t="shared" si="231"/>
        <v/>
      </c>
      <c r="AG173" s="635" t="str">
        <f t="shared" si="232"/>
        <v/>
      </c>
      <c r="AH173" s="635" t="str">
        <f t="shared" si="233"/>
        <v/>
      </c>
      <c r="AI173" s="635" t="str">
        <f t="shared" si="234"/>
        <v/>
      </c>
      <c r="AJ173" s="635" t="str">
        <f t="shared" si="235"/>
        <v/>
      </c>
      <c r="AK173" s="633" t="str">
        <f t="shared" si="236"/>
        <v/>
      </c>
      <c r="AL173" s="633">
        <v>0</v>
      </c>
      <c r="AM173" s="634">
        <v>0</v>
      </c>
      <c r="AN173" s="633" t="str">
        <f t="shared" si="237"/>
        <v/>
      </c>
      <c r="AO173" s="634">
        <f t="shared" si="197"/>
        <v>0</v>
      </c>
      <c r="AP173" s="633">
        <f t="shared" si="198"/>
        <v>0</v>
      </c>
      <c r="AQ173" s="633">
        <f t="shared" si="199"/>
        <v>0</v>
      </c>
      <c r="AR173" s="633">
        <f t="shared" si="200"/>
        <v>0</v>
      </c>
      <c r="AS173" s="633">
        <f t="shared" si="220"/>
        <v>0</v>
      </c>
      <c r="AT173" s="635">
        <f t="shared" si="201"/>
        <v>0</v>
      </c>
      <c r="AU173" s="635">
        <f t="shared" si="202"/>
        <v>0</v>
      </c>
      <c r="AV173" s="633"/>
      <c r="AW173" s="633"/>
      <c r="AX173" s="635">
        <f t="shared" si="238"/>
        <v>0</v>
      </c>
      <c r="AY173" s="635">
        <f t="shared" si="203"/>
        <v>0</v>
      </c>
      <c r="AZ173" s="635">
        <f t="shared" si="204"/>
        <v>0</v>
      </c>
      <c r="BA173" s="635">
        <f t="shared" si="205"/>
        <v>0</v>
      </c>
      <c r="BB173" s="635">
        <f t="shared" si="206"/>
        <v>0</v>
      </c>
      <c r="BC173" s="633">
        <f t="shared" si="239"/>
        <v>0</v>
      </c>
      <c r="BD173" s="633">
        <f t="shared" si="207"/>
        <v>0</v>
      </c>
      <c r="BE173" s="634">
        <v>0</v>
      </c>
      <c r="BF173" s="633">
        <f t="shared" si="240"/>
        <v>0</v>
      </c>
      <c r="BG173" s="634">
        <f t="shared" si="208"/>
        <v>0</v>
      </c>
      <c r="BH173" s="633">
        <f t="shared" si="209"/>
        <v>0</v>
      </c>
      <c r="BI173" s="633">
        <f t="shared" si="210"/>
        <v>0</v>
      </c>
      <c r="BJ173" s="633">
        <f t="shared" si="211"/>
        <v>0</v>
      </c>
      <c r="BK173" s="633">
        <f t="shared" si="212"/>
        <v>0</v>
      </c>
      <c r="BL173" s="635">
        <f t="shared" si="241"/>
        <v>0</v>
      </c>
      <c r="BM173" s="635">
        <f t="shared" si="242"/>
        <v>0</v>
      </c>
      <c r="BN173" s="633"/>
      <c r="BO173" s="633"/>
      <c r="BP173" s="635">
        <f t="shared" si="243"/>
        <v>0</v>
      </c>
      <c r="BQ173" s="619">
        <f t="shared" si="213"/>
        <v>0</v>
      </c>
      <c r="BR173" s="619">
        <f t="shared" si="214"/>
        <v>1</v>
      </c>
      <c r="BS173" s="619">
        <f t="shared" si="215"/>
        <v>0</v>
      </c>
      <c r="BT173" s="619">
        <f t="shared" si="216"/>
        <v>0</v>
      </c>
      <c r="BU173" s="619">
        <f t="shared" si="217"/>
        <v>0</v>
      </c>
      <c r="BV173" s="619">
        <f t="shared" si="244"/>
        <v>1</v>
      </c>
      <c r="BW173" s="603">
        <f t="shared" si="223"/>
        <v>0</v>
      </c>
      <c r="BX173" s="636">
        <f t="shared" si="245"/>
        <v>1</v>
      </c>
      <c r="BY173" s="603">
        <f t="shared" si="218"/>
        <v>0</v>
      </c>
      <c r="BZ173" s="603">
        <f t="shared" si="219"/>
        <v>0</v>
      </c>
      <c r="CA173" s="589" t="str">
        <f t="shared" si="224"/>
        <v/>
      </c>
      <c r="CB173" s="1097"/>
      <c r="CC173" s="589"/>
      <c r="CD173" s="589"/>
      <c r="CE173" s="589"/>
      <c r="CF173" s="589"/>
      <c r="CG173" s="589"/>
      <c r="CH173" s="589"/>
      <c r="CI173" s="589"/>
      <c r="CJ173" s="589"/>
      <c r="CK173" s="589"/>
      <c r="CL173" s="589"/>
      <c r="CM173" s="589"/>
      <c r="CN173" s="589"/>
      <c r="CO173" s="589"/>
      <c r="CP173" s="589"/>
      <c r="CQ173" s="589"/>
      <c r="CR173" s="589"/>
      <c r="CS173" s="589"/>
      <c r="CT173" s="589"/>
      <c r="CU173" s="589"/>
      <c r="CV173" s="589"/>
      <c r="CW173" s="589"/>
      <c r="CX173" s="589"/>
      <c r="CY173" s="589"/>
      <c r="DA173" s="589"/>
    </row>
    <row r="174" spans="1:105" s="620" customFormat="1">
      <c r="A174" s="620" t="str">
        <f t="shared" si="230"/>
        <v/>
      </c>
      <c r="B174" s="624">
        <v>2202</v>
      </c>
      <c r="C174" s="624">
        <v>148</v>
      </c>
      <c r="D174" s="644" t="str">
        <f>IF(ISNA(VLOOKUP(C174,Master!AQ$60:BC$285,3,FALSE)),"",VLOOKUP(C174,Master!AQ$60:BC$285,3,FALSE))</f>
        <v/>
      </c>
      <c r="E174" s="625" t="str">
        <f>IF(ISNA(VLOOKUP(C174,Master!AQ$60:BC$285,7,FALSE)),"",VLOOKUP(C174,Master!AQ$60:BC$285,7,FALSE))</f>
        <v/>
      </c>
      <c r="F174" s="626" t="str">
        <f>IF(ISNA(VLOOKUP(C174,Master!AQ$60:BC$285,8,FALSE)),"",VLOOKUP(C174,Master!AQ$60:BC$285,8,FALSE))</f>
        <v/>
      </c>
      <c r="G174" s="627" t="str">
        <f>IF(ISNA(VLOOKUP(C174,Master!AQ$60:BC$285,4,FALSE)),"",VLOOKUP(C174,Master!AQ$60:BC$285,4,FALSE))</f>
        <v/>
      </c>
      <c r="H174" s="628" t="str">
        <f>IF(ISNA(VLOOKUP(C174,Master!AQ$60:BC$285,5,FALSE)),"",VLOOKUP(C174,Master!AQ$60:BC$285,5,FALSE))</f>
        <v/>
      </c>
      <c r="I174" s="629" t="str">
        <f>IF(ISNA(VLOOKUP(C174,Master!AQ$60:BC$285,6,FALSE)),"",VLOOKUP(C174,Master!AQ$60:BC$285,6,FALSE))</f>
        <v/>
      </c>
      <c r="J174" s="624" t="str">
        <f t="shared" si="225"/>
        <v/>
      </c>
      <c r="K174" s="625" t="str">
        <f t="shared" ca="1" si="226"/>
        <v/>
      </c>
      <c r="L174" s="624" t="str">
        <f t="shared" si="227"/>
        <v/>
      </c>
      <c r="M174" s="624" t="str">
        <f t="shared" si="228"/>
        <v/>
      </c>
      <c r="N174" s="624" t="str">
        <f t="shared" si="229"/>
        <v/>
      </c>
      <c r="O174" s="630" t="str">
        <f>IF(ISNA(VLOOKUP(C174,Master!AQ$60:BC$285,12,FALSE)),"",VLOOKUP(C174,Master!AQ$60:BC$285,12,FALSE))</f>
        <v/>
      </c>
      <c r="P174" s="631"/>
      <c r="Q174" s="631"/>
      <c r="R174" s="631"/>
      <c r="S174" s="631">
        <f t="shared" si="222"/>
        <v>0</v>
      </c>
      <c r="T174" s="591">
        <f t="shared" si="221"/>
        <v>1</v>
      </c>
      <c r="U174" s="622" t="str">
        <f>IF(ISNA(VLOOKUP(C174,Master!AQ$60:BC$107,10,FALSE)),"",VLOOKUP(C174,Master!AQ$60:BC$107,10,FALSE))</f>
        <v/>
      </c>
      <c r="V174" s="632"/>
      <c r="W174" s="632"/>
      <c r="X174" s="633" t="str">
        <f>IF(ISNA(VLOOKUP(C174,Master!AQ$60:BC$107,11,FALSE)),"",VLOOKUP(C174,Master!AQ$60:BC$107,11,FALSE))</f>
        <v/>
      </c>
      <c r="Y174" s="633" t="str">
        <f>IF(ISNA(VLOOKUP(C174,Master!AQ$60:BC$107,9,FALSE)),"",VLOOKUP(C174,Master!AQ$60:BC$107,9,FALSE))</f>
        <v/>
      </c>
      <c r="Z174" s="634">
        <f t="shared" si="191"/>
        <v>0</v>
      </c>
      <c r="AA174" s="634">
        <f t="shared" si="192"/>
        <v>0</v>
      </c>
      <c r="AB174" s="634">
        <f t="shared" si="193"/>
        <v>0</v>
      </c>
      <c r="AC174" s="634">
        <f t="shared" si="194"/>
        <v>0</v>
      </c>
      <c r="AD174" s="634">
        <f t="shared" si="195"/>
        <v>0</v>
      </c>
      <c r="AE174" s="634">
        <f t="shared" si="196"/>
        <v>0</v>
      </c>
      <c r="AF174" s="635" t="str">
        <f t="shared" si="231"/>
        <v/>
      </c>
      <c r="AG174" s="635" t="str">
        <f t="shared" si="232"/>
        <v/>
      </c>
      <c r="AH174" s="635" t="str">
        <f t="shared" si="233"/>
        <v/>
      </c>
      <c r="AI174" s="635" t="str">
        <f t="shared" si="234"/>
        <v/>
      </c>
      <c r="AJ174" s="635" t="str">
        <f t="shared" si="235"/>
        <v/>
      </c>
      <c r="AK174" s="633" t="str">
        <f t="shared" si="236"/>
        <v/>
      </c>
      <c r="AL174" s="633">
        <v>0</v>
      </c>
      <c r="AM174" s="634">
        <v>0</v>
      </c>
      <c r="AN174" s="633" t="str">
        <f t="shared" si="237"/>
        <v/>
      </c>
      <c r="AO174" s="634">
        <f t="shared" si="197"/>
        <v>0</v>
      </c>
      <c r="AP174" s="633">
        <f t="shared" si="198"/>
        <v>0</v>
      </c>
      <c r="AQ174" s="633">
        <f t="shared" si="199"/>
        <v>0</v>
      </c>
      <c r="AR174" s="633">
        <f t="shared" si="200"/>
        <v>0</v>
      </c>
      <c r="AS174" s="633">
        <f t="shared" si="220"/>
        <v>0</v>
      </c>
      <c r="AT174" s="635">
        <f t="shared" si="201"/>
        <v>0</v>
      </c>
      <c r="AU174" s="635">
        <f t="shared" si="202"/>
        <v>0</v>
      </c>
      <c r="AV174" s="633"/>
      <c r="AW174" s="633"/>
      <c r="AX174" s="635">
        <f t="shared" si="238"/>
        <v>0</v>
      </c>
      <c r="AY174" s="635">
        <f t="shared" si="203"/>
        <v>0</v>
      </c>
      <c r="AZ174" s="635">
        <f t="shared" si="204"/>
        <v>0</v>
      </c>
      <c r="BA174" s="635">
        <f t="shared" si="205"/>
        <v>0</v>
      </c>
      <c r="BB174" s="635">
        <f t="shared" si="206"/>
        <v>0</v>
      </c>
      <c r="BC174" s="633">
        <f t="shared" si="239"/>
        <v>0</v>
      </c>
      <c r="BD174" s="633">
        <f t="shared" si="207"/>
        <v>0</v>
      </c>
      <c r="BE174" s="634">
        <v>0</v>
      </c>
      <c r="BF174" s="633">
        <f t="shared" si="240"/>
        <v>0</v>
      </c>
      <c r="BG174" s="634">
        <f t="shared" si="208"/>
        <v>0</v>
      </c>
      <c r="BH174" s="633">
        <f t="shared" si="209"/>
        <v>0</v>
      </c>
      <c r="BI174" s="633">
        <f t="shared" si="210"/>
        <v>0</v>
      </c>
      <c r="BJ174" s="633">
        <f t="shared" si="211"/>
        <v>0</v>
      </c>
      <c r="BK174" s="633">
        <f t="shared" si="212"/>
        <v>0</v>
      </c>
      <c r="BL174" s="635">
        <f t="shared" si="241"/>
        <v>0</v>
      </c>
      <c r="BM174" s="635">
        <f t="shared" si="242"/>
        <v>0</v>
      </c>
      <c r="BN174" s="633"/>
      <c r="BO174" s="633"/>
      <c r="BP174" s="635">
        <f t="shared" si="243"/>
        <v>0</v>
      </c>
      <c r="BQ174" s="619">
        <f t="shared" si="213"/>
        <v>0</v>
      </c>
      <c r="BR174" s="619">
        <f t="shared" si="214"/>
        <v>1</v>
      </c>
      <c r="BS174" s="619">
        <f t="shared" si="215"/>
        <v>0</v>
      </c>
      <c r="BT174" s="619">
        <f t="shared" si="216"/>
        <v>0</v>
      </c>
      <c r="BU174" s="619">
        <f t="shared" si="217"/>
        <v>0</v>
      </c>
      <c r="BV174" s="619">
        <f t="shared" si="244"/>
        <v>1</v>
      </c>
      <c r="BW174" s="603">
        <f t="shared" si="223"/>
        <v>0</v>
      </c>
      <c r="BX174" s="636">
        <f t="shared" si="245"/>
        <v>1</v>
      </c>
      <c r="BY174" s="603">
        <f t="shared" si="218"/>
        <v>0</v>
      </c>
      <c r="BZ174" s="603">
        <f t="shared" si="219"/>
        <v>0</v>
      </c>
      <c r="CA174" s="589" t="str">
        <f t="shared" si="224"/>
        <v/>
      </c>
      <c r="CB174" s="1097"/>
      <c r="CC174" s="589"/>
      <c r="CD174" s="589"/>
      <c r="CE174" s="589"/>
      <c r="CF174" s="589"/>
      <c r="CG174" s="589"/>
      <c r="CH174" s="589"/>
      <c r="CI174" s="589"/>
      <c r="CJ174" s="589"/>
      <c r="CK174" s="589"/>
      <c r="CL174" s="589"/>
      <c r="CM174" s="589"/>
      <c r="CN174" s="589"/>
      <c r="CO174" s="589"/>
      <c r="CP174" s="589"/>
      <c r="CQ174" s="589"/>
      <c r="CR174" s="589"/>
      <c r="CS174" s="589"/>
      <c r="CT174" s="589"/>
      <c r="CU174" s="589"/>
      <c r="CV174" s="589"/>
      <c r="CW174" s="589"/>
      <c r="CX174" s="589"/>
      <c r="CY174" s="589"/>
      <c r="DA174" s="589"/>
    </row>
    <row r="175" spans="1:105" s="620" customFormat="1">
      <c r="A175" s="620" t="str">
        <f t="shared" si="230"/>
        <v/>
      </c>
      <c r="B175" s="624">
        <v>2202</v>
      </c>
      <c r="C175" s="624">
        <v>149</v>
      </c>
      <c r="D175" s="644" t="str">
        <f>IF(ISNA(VLOOKUP(C175,Master!AQ$60:BC$285,3,FALSE)),"",VLOOKUP(C175,Master!AQ$60:BC$285,3,FALSE))</f>
        <v/>
      </c>
      <c r="E175" s="625" t="str">
        <f>IF(ISNA(VLOOKUP(C175,Master!AQ$60:BC$285,7,FALSE)),"",VLOOKUP(C175,Master!AQ$60:BC$285,7,FALSE))</f>
        <v/>
      </c>
      <c r="F175" s="626" t="str">
        <f>IF(ISNA(VLOOKUP(C175,Master!AQ$60:BC$285,8,FALSE)),"",VLOOKUP(C175,Master!AQ$60:BC$285,8,FALSE))</f>
        <v/>
      </c>
      <c r="G175" s="627" t="str">
        <f>IF(ISNA(VLOOKUP(C175,Master!AQ$60:BC$285,4,FALSE)),"",VLOOKUP(C175,Master!AQ$60:BC$285,4,FALSE))</f>
        <v/>
      </c>
      <c r="H175" s="628" t="str">
        <f>IF(ISNA(VLOOKUP(C175,Master!AQ$60:BC$285,5,FALSE)),"",VLOOKUP(C175,Master!AQ$60:BC$285,5,FALSE))</f>
        <v/>
      </c>
      <c r="I175" s="629" t="str">
        <f>IF(ISNA(VLOOKUP(C175,Master!AQ$60:BC$285,6,FALSE)),"",VLOOKUP(C175,Master!AQ$60:BC$285,6,FALSE))</f>
        <v/>
      </c>
      <c r="J175" s="624" t="str">
        <f t="shared" si="225"/>
        <v/>
      </c>
      <c r="K175" s="625" t="str">
        <f t="shared" ca="1" si="226"/>
        <v/>
      </c>
      <c r="L175" s="624" t="str">
        <f t="shared" si="227"/>
        <v/>
      </c>
      <c r="M175" s="624" t="str">
        <f t="shared" si="228"/>
        <v/>
      </c>
      <c r="N175" s="624" t="str">
        <f t="shared" si="229"/>
        <v/>
      </c>
      <c r="O175" s="630" t="str">
        <f>IF(ISNA(VLOOKUP(C175,Master!AQ$60:BC$285,12,FALSE)),"",VLOOKUP(C175,Master!AQ$60:BC$285,12,FALSE))</f>
        <v/>
      </c>
      <c r="P175" s="631"/>
      <c r="Q175" s="631"/>
      <c r="R175" s="631"/>
      <c r="S175" s="631">
        <f t="shared" si="222"/>
        <v>0</v>
      </c>
      <c r="T175" s="591">
        <f t="shared" si="221"/>
        <v>1</v>
      </c>
      <c r="U175" s="622" t="str">
        <f>IF(ISNA(VLOOKUP(C175,Master!AQ$60:BC$107,10,FALSE)),"",VLOOKUP(C175,Master!AQ$60:BC$107,10,FALSE))</f>
        <v/>
      </c>
      <c r="V175" s="632"/>
      <c r="W175" s="632"/>
      <c r="X175" s="633" t="str">
        <f>IF(ISNA(VLOOKUP(C175,Master!AQ$60:BC$107,11,FALSE)),"",VLOOKUP(C175,Master!AQ$60:BC$107,11,FALSE))</f>
        <v/>
      </c>
      <c r="Y175" s="633" t="str">
        <f>IF(ISNA(VLOOKUP(C175,Master!AQ$60:BC$107,9,FALSE)),"",VLOOKUP(C175,Master!AQ$60:BC$107,9,FALSE))</f>
        <v/>
      </c>
      <c r="Z175" s="634">
        <f t="shared" si="191"/>
        <v>0</v>
      </c>
      <c r="AA175" s="634">
        <f t="shared" si="192"/>
        <v>0</v>
      </c>
      <c r="AB175" s="634">
        <f t="shared" si="193"/>
        <v>0</v>
      </c>
      <c r="AC175" s="634">
        <f t="shared" si="194"/>
        <v>0</v>
      </c>
      <c r="AD175" s="634">
        <f t="shared" si="195"/>
        <v>0</v>
      </c>
      <c r="AE175" s="634">
        <f t="shared" si="196"/>
        <v>0</v>
      </c>
      <c r="AF175" s="635" t="str">
        <f t="shared" si="231"/>
        <v/>
      </c>
      <c r="AG175" s="635" t="str">
        <f t="shared" si="232"/>
        <v/>
      </c>
      <c r="AH175" s="635" t="str">
        <f t="shared" si="233"/>
        <v/>
      </c>
      <c r="AI175" s="635" t="str">
        <f t="shared" si="234"/>
        <v/>
      </c>
      <c r="AJ175" s="635" t="str">
        <f t="shared" si="235"/>
        <v/>
      </c>
      <c r="AK175" s="633" t="str">
        <f t="shared" si="236"/>
        <v/>
      </c>
      <c r="AL175" s="633">
        <v>0</v>
      </c>
      <c r="AM175" s="634">
        <v>0</v>
      </c>
      <c r="AN175" s="633" t="str">
        <f t="shared" si="237"/>
        <v/>
      </c>
      <c r="AO175" s="634">
        <f t="shared" si="197"/>
        <v>0</v>
      </c>
      <c r="AP175" s="633">
        <f t="shared" si="198"/>
        <v>0</v>
      </c>
      <c r="AQ175" s="633">
        <f t="shared" si="199"/>
        <v>0</v>
      </c>
      <c r="AR175" s="633">
        <f t="shared" si="200"/>
        <v>0</v>
      </c>
      <c r="AS175" s="633">
        <f t="shared" si="220"/>
        <v>0</v>
      </c>
      <c r="AT175" s="635">
        <f t="shared" si="201"/>
        <v>0</v>
      </c>
      <c r="AU175" s="635">
        <f t="shared" si="202"/>
        <v>0</v>
      </c>
      <c r="AV175" s="633"/>
      <c r="AW175" s="633"/>
      <c r="AX175" s="635">
        <f t="shared" si="238"/>
        <v>0</v>
      </c>
      <c r="AY175" s="635">
        <f t="shared" si="203"/>
        <v>0</v>
      </c>
      <c r="AZ175" s="635">
        <f t="shared" si="204"/>
        <v>0</v>
      </c>
      <c r="BA175" s="635">
        <f t="shared" si="205"/>
        <v>0</v>
      </c>
      <c r="BB175" s="635">
        <f t="shared" si="206"/>
        <v>0</v>
      </c>
      <c r="BC175" s="633">
        <f t="shared" si="239"/>
        <v>0</v>
      </c>
      <c r="BD175" s="633">
        <f t="shared" si="207"/>
        <v>0</v>
      </c>
      <c r="BE175" s="634">
        <v>0</v>
      </c>
      <c r="BF175" s="633">
        <f t="shared" si="240"/>
        <v>0</v>
      </c>
      <c r="BG175" s="634">
        <f t="shared" si="208"/>
        <v>0</v>
      </c>
      <c r="BH175" s="633">
        <f t="shared" si="209"/>
        <v>0</v>
      </c>
      <c r="BI175" s="633">
        <f t="shared" si="210"/>
        <v>0</v>
      </c>
      <c r="BJ175" s="633">
        <f t="shared" si="211"/>
        <v>0</v>
      </c>
      <c r="BK175" s="633">
        <f t="shared" si="212"/>
        <v>0</v>
      </c>
      <c r="BL175" s="635">
        <f t="shared" si="241"/>
        <v>0</v>
      </c>
      <c r="BM175" s="635">
        <f t="shared" si="242"/>
        <v>0</v>
      </c>
      <c r="BN175" s="633"/>
      <c r="BO175" s="633"/>
      <c r="BP175" s="635">
        <f t="shared" si="243"/>
        <v>0</v>
      </c>
      <c r="BQ175" s="619">
        <f t="shared" si="213"/>
        <v>0</v>
      </c>
      <c r="BR175" s="619">
        <f t="shared" si="214"/>
        <v>1</v>
      </c>
      <c r="BS175" s="619">
        <f t="shared" si="215"/>
        <v>0</v>
      </c>
      <c r="BT175" s="619">
        <f t="shared" si="216"/>
        <v>0</v>
      </c>
      <c r="BU175" s="619">
        <f t="shared" si="217"/>
        <v>0</v>
      </c>
      <c r="BV175" s="619">
        <f t="shared" si="244"/>
        <v>1</v>
      </c>
      <c r="BW175" s="603">
        <f t="shared" si="223"/>
        <v>0</v>
      </c>
      <c r="BX175" s="636">
        <f t="shared" si="245"/>
        <v>1</v>
      </c>
      <c r="BY175" s="603">
        <f t="shared" si="218"/>
        <v>0</v>
      </c>
      <c r="BZ175" s="603">
        <f t="shared" si="219"/>
        <v>0</v>
      </c>
      <c r="CA175" s="589" t="str">
        <f t="shared" si="224"/>
        <v/>
      </c>
      <c r="CB175" s="1097"/>
      <c r="CC175" s="589"/>
      <c r="CD175" s="589"/>
      <c r="CE175" s="589"/>
      <c r="CF175" s="589"/>
      <c r="CG175" s="589"/>
      <c r="CH175" s="589"/>
      <c r="CI175" s="589"/>
      <c r="CJ175" s="589"/>
      <c r="CK175" s="589"/>
      <c r="CL175" s="589"/>
      <c r="CM175" s="589"/>
      <c r="CN175" s="589"/>
      <c r="CO175" s="589"/>
      <c r="CP175" s="589"/>
      <c r="CQ175" s="589"/>
      <c r="CR175" s="589"/>
      <c r="CS175" s="589"/>
      <c r="CT175" s="589"/>
      <c r="CU175" s="589"/>
      <c r="CV175" s="589"/>
      <c r="CW175" s="589"/>
      <c r="CX175" s="589"/>
      <c r="CY175" s="589"/>
      <c r="DA175" s="589"/>
    </row>
    <row r="176" spans="1:105" s="620" customFormat="1">
      <c r="A176" s="620" t="str">
        <f t="shared" si="230"/>
        <v/>
      </c>
      <c r="B176" s="624">
        <v>2202</v>
      </c>
      <c r="C176" s="624">
        <v>150</v>
      </c>
      <c r="D176" s="644" t="str">
        <f>IF(ISNA(VLOOKUP(C176,Master!AQ$60:BC$285,3,FALSE)),"",VLOOKUP(C176,Master!AQ$60:BC$285,3,FALSE))</f>
        <v/>
      </c>
      <c r="E176" s="625" t="str">
        <f>IF(ISNA(VLOOKUP(C176,Master!AQ$60:BC$285,7,FALSE)),"",VLOOKUP(C176,Master!AQ$60:BC$285,7,FALSE))</f>
        <v/>
      </c>
      <c r="F176" s="626" t="str">
        <f>IF(ISNA(VLOOKUP(C176,Master!AQ$60:BC$285,8,FALSE)),"",VLOOKUP(C176,Master!AQ$60:BC$285,8,FALSE))</f>
        <v/>
      </c>
      <c r="G176" s="627" t="str">
        <f>IF(ISNA(VLOOKUP(C176,Master!AQ$60:BC$285,4,FALSE)),"",VLOOKUP(C176,Master!AQ$60:BC$285,4,FALSE))</f>
        <v/>
      </c>
      <c r="H176" s="628" t="str">
        <f>IF(ISNA(VLOOKUP(C176,Master!AQ$60:BC$285,5,FALSE)),"",VLOOKUP(C176,Master!AQ$60:BC$285,5,FALSE))</f>
        <v/>
      </c>
      <c r="I176" s="629" t="str">
        <f>IF(ISNA(VLOOKUP(C176,Master!AQ$60:BC$285,6,FALSE)),"",VLOOKUP(C176,Master!AQ$60:BC$285,6,FALSE))</f>
        <v/>
      </c>
      <c r="J176" s="624" t="str">
        <f t="shared" si="225"/>
        <v/>
      </c>
      <c r="K176" s="625" t="str">
        <f t="shared" ca="1" si="226"/>
        <v/>
      </c>
      <c r="L176" s="624" t="str">
        <f t="shared" si="227"/>
        <v/>
      </c>
      <c r="M176" s="624" t="str">
        <f t="shared" si="228"/>
        <v/>
      </c>
      <c r="N176" s="624" t="str">
        <f t="shared" si="229"/>
        <v/>
      </c>
      <c r="O176" s="630" t="str">
        <f>IF(ISNA(VLOOKUP(C176,Master!AQ$60:BC$285,12,FALSE)),"",VLOOKUP(C176,Master!AQ$60:BC$285,12,FALSE))</f>
        <v/>
      </c>
      <c r="P176" s="631"/>
      <c r="Q176" s="631"/>
      <c r="R176" s="631"/>
      <c r="S176" s="631">
        <f t="shared" si="222"/>
        <v>0</v>
      </c>
      <c r="T176" s="591">
        <f t="shared" si="221"/>
        <v>1</v>
      </c>
      <c r="U176" s="622" t="str">
        <f>IF(ISNA(VLOOKUP(C176,Master!AQ$60:BC$107,10,FALSE)),"",VLOOKUP(C176,Master!AQ$60:BC$107,10,FALSE))</f>
        <v/>
      </c>
      <c r="V176" s="632"/>
      <c r="W176" s="632"/>
      <c r="X176" s="633" t="str">
        <f>IF(ISNA(VLOOKUP(C176,Master!AQ$60:BC$107,11,FALSE)),"",VLOOKUP(C176,Master!AQ$60:BC$107,11,FALSE))</f>
        <v/>
      </c>
      <c r="Y176" s="633" t="str">
        <f>IF(ISNA(VLOOKUP(C176,Master!AQ$60:BC$107,9,FALSE)),"",VLOOKUP(C176,Master!AQ$60:BC$107,9,FALSE))</f>
        <v/>
      </c>
      <c r="Z176" s="634">
        <f t="shared" si="191"/>
        <v>0</v>
      </c>
      <c r="AA176" s="634">
        <f t="shared" si="192"/>
        <v>0</v>
      </c>
      <c r="AB176" s="634">
        <f t="shared" si="193"/>
        <v>0</v>
      </c>
      <c r="AC176" s="634">
        <f t="shared" si="194"/>
        <v>0</v>
      </c>
      <c r="AD176" s="634">
        <f t="shared" si="195"/>
        <v>0</v>
      </c>
      <c r="AE176" s="634">
        <f t="shared" si="196"/>
        <v>0</v>
      </c>
      <c r="AF176" s="635" t="str">
        <f t="shared" si="231"/>
        <v/>
      </c>
      <c r="AG176" s="635" t="str">
        <f t="shared" si="232"/>
        <v/>
      </c>
      <c r="AH176" s="635" t="str">
        <f t="shared" si="233"/>
        <v/>
      </c>
      <c r="AI176" s="635" t="str">
        <f t="shared" si="234"/>
        <v/>
      </c>
      <c r="AJ176" s="635" t="str">
        <f t="shared" si="235"/>
        <v/>
      </c>
      <c r="AK176" s="633" t="str">
        <f t="shared" si="236"/>
        <v/>
      </c>
      <c r="AL176" s="633">
        <v>0</v>
      </c>
      <c r="AM176" s="634">
        <v>0</v>
      </c>
      <c r="AN176" s="633" t="str">
        <f t="shared" si="237"/>
        <v/>
      </c>
      <c r="AO176" s="634">
        <f t="shared" si="197"/>
        <v>0</v>
      </c>
      <c r="AP176" s="633">
        <f t="shared" si="198"/>
        <v>0</v>
      </c>
      <c r="AQ176" s="633">
        <f t="shared" si="199"/>
        <v>0</v>
      </c>
      <c r="AR176" s="633">
        <f t="shared" si="200"/>
        <v>0</v>
      </c>
      <c r="AS176" s="633">
        <f t="shared" si="220"/>
        <v>0</v>
      </c>
      <c r="AT176" s="635">
        <f t="shared" si="201"/>
        <v>0</v>
      </c>
      <c r="AU176" s="635">
        <f t="shared" si="202"/>
        <v>0</v>
      </c>
      <c r="AV176" s="633"/>
      <c r="AW176" s="633"/>
      <c r="AX176" s="635">
        <f t="shared" si="238"/>
        <v>0</v>
      </c>
      <c r="AY176" s="635">
        <f t="shared" si="203"/>
        <v>0</v>
      </c>
      <c r="AZ176" s="635">
        <f t="shared" si="204"/>
        <v>0</v>
      </c>
      <c r="BA176" s="635">
        <f t="shared" si="205"/>
        <v>0</v>
      </c>
      <c r="BB176" s="635">
        <f t="shared" si="206"/>
        <v>0</v>
      </c>
      <c r="BC176" s="633">
        <f t="shared" si="239"/>
        <v>0</v>
      </c>
      <c r="BD176" s="633">
        <f t="shared" si="207"/>
        <v>0</v>
      </c>
      <c r="BE176" s="634">
        <v>0</v>
      </c>
      <c r="BF176" s="633">
        <f t="shared" si="240"/>
        <v>0</v>
      </c>
      <c r="BG176" s="634">
        <f t="shared" si="208"/>
        <v>0</v>
      </c>
      <c r="BH176" s="633">
        <f t="shared" si="209"/>
        <v>0</v>
      </c>
      <c r="BI176" s="633">
        <f t="shared" si="210"/>
        <v>0</v>
      </c>
      <c r="BJ176" s="633">
        <f t="shared" si="211"/>
        <v>0</v>
      </c>
      <c r="BK176" s="633">
        <f t="shared" si="212"/>
        <v>0</v>
      </c>
      <c r="BL176" s="635">
        <f t="shared" si="241"/>
        <v>0</v>
      </c>
      <c r="BM176" s="635">
        <f t="shared" si="242"/>
        <v>0</v>
      </c>
      <c r="BN176" s="633"/>
      <c r="BO176" s="633"/>
      <c r="BP176" s="635">
        <f t="shared" si="243"/>
        <v>0</v>
      </c>
      <c r="BQ176" s="619">
        <f t="shared" si="213"/>
        <v>0</v>
      </c>
      <c r="BR176" s="619">
        <f t="shared" si="214"/>
        <v>1</v>
      </c>
      <c r="BS176" s="619">
        <f t="shared" si="215"/>
        <v>0</v>
      </c>
      <c r="BT176" s="619">
        <f t="shared" si="216"/>
        <v>0</v>
      </c>
      <c r="BU176" s="619">
        <f t="shared" si="217"/>
        <v>0</v>
      </c>
      <c r="BV176" s="619">
        <f t="shared" si="244"/>
        <v>1</v>
      </c>
      <c r="BW176" s="603">
        <f t="shared" si="223"/>
        <v>0</v>
      </c>
      <c r="BX176" s="636">
        <f t="shared" si="245"/>
        <v>1</v>
      </c>
      <c r="BY176" s="603">
        <f t="shared" si="218"/>
        <v>0</v>
      </c>
      <c r="BZ176" s="603">
        <f t="shared" si="219"/>
        <v>0</v>
      </c>
      <c r="CA176" s="589" t="str">
        <f t="shared" si="224"/>
        <v/>
      </c>
      <c r="CB176" s="1097"/>
      <c r="CC176" s="589"/>
      <c r="CD176" s="589"/>
      <c r="CE176" s="589"/>
      <c r="CF176" s="589"/>
      <c r="CG176" s="589"/>
      <c r="CH176" s="589"/>
      <c r="CI176" s="589"/>
      <c r="CJ176" s="589"/>
      <c r="CK176" s="589"/>
      <c r="CL176" s="589"/>
      <c r="CM176" s="589"/>
      <c r="CN176" s="589"/>
      <c r="CO176" s="589"/>
      <c r="CP176" s="589"/>
      <c r="CQ176" s="589"/>
      <c r="CR176" s="589"/>
      <c r="CS176" s="589"/>
      <c r="CT176" s="589"/>
      <c r="CU176" s="589"/>
      <c r="CV176" s="589"/>
      <c r="CW176" s="589"/>
      <c r="CX176" s="589"/>
      <c r="CY176" s="589"/>
      <c r="DA176" s="589"/>
    </row>
    <row r="177" spans="1:105" s="620" customFormat="1">
      <c r="A177" s="620" t="str">
        <f t="shared" si="230"/>
        <v/>
      </c>
      <c r="B177" s="624">
        <v>2202</v>
      </c>
      <c r="C177" s="624">
        <v>151</v>
      </c>
      <c r="D177" s="644" t="str">
        <f>IF(ISNA(VLOOKUP(C177,Master!AQ$60:BC$285,3,FALSE)),"",VLOOKUP(C177,Master!AQ$60:BC$285,3,FALSE))</f>
        <v/>
      </c>
      <c r="E177" s="625" t="str">
        <f>IF(ISNA(VLOOKUP(C177,Master!AQ$60:BC$285,7,FALSE)),"",VLOOKUP(C177,Master!AQ$60:BC$285,7,FALSE))</f>
        <v/>
      </c>
      <c r="F177" s="626" t="str">
        <f>IF(ISNA(VLOOKUP(C177,Master!AQ$60:BC$285,8,FALSE)),"",VLOOKUP(C177,Master!AQ$60:BC$285,8,FALSE))</f>
        <v/>
      </c>
      <c r="G177" s="627" t="str">
        <f>IF(ISNA(VLOOKUP(C177,Master!AQ$60:BC$285,4,FALSE)),"",VLOOKUP(C177,Master!AQ$60:BC$285,4,FALSE))</f>
        <v/>
      </c>
      <c r="H177" s="628" t="str">
        <f>IF(ISNA(VLOOKUP(C177,Master!AQ$60:BC$285,5,FALSE)),"",VLOOKUP(C177,Master!AQ$60:BC$285,5,FALSE))</f>
        <v/>
      </c>
      <c r="I177" s="629" t="str">
        <f>IF(ISNA(VLOOKUP(C177,Master!AQ$60:BC$285,6,FALSE)),"",VLOOKUP(C177,Master!AQ$60:BC$285,6,FALSE))</f>
        <v/>
      </c>
      <c r="J177" s="624" t="str">
        <f t="shared" si="225"/>
        <v/>
      </c>
      <c r="K177" s="625" t="str">
        <f t="shared" ca="1" si="226"/>
        <v/>
      </c>
      <c r="L177" s="624" t="str">
        <f t="shared" si="227"/>
        <v/>
      </c>
      <c r="M177" s="624" t="str">
        <f t="shared" si="228"/>
        <v/>
      </c>
      <c r="N177" s="624" t="str">
        <f t="shared" si="229"/>
        <v/>
      </c>
      <c r="O177" s="630" t="str">
        <f>IF(ISNA(VLOOKUP(C177,Master!AQ$60:BC$285,12,FALSE)),"",VLOOKUP(C177,Master!AQ$60:BC$285,12,FALSE))</f>
        <v/>
      </c>
      <c r="P177" s="631"/>
      <c r="Q177" s="631"/>
      <c r="R177" s="631"/>
      <c r="S177" s="631">
        <f t="shared" si="222"/>
        <v>0</v>
      </c>
      <c r="T177" s="591">
        <f t="shared" si="221"/>
        <v>1</v>
      </c>
      <c r="U177" s="622" t="str">
        <f>IF(ISNA(VLOOKUP(C177,Master!AQ$60:BC$107,10,FALSE)),"",VLOOKUP(C177,Master!AQ$60:BC$107,10,FALSE))</f>
        <v/>
      </c>
      <c r="V177" s="632"/>
      <c r="W177" s="632"/>
      <c r="X177" s="633" t="str">
        <f>IF(ISNA(VLOOKUP(C177,Master!AQ$60:BC$107,11,FALSE)),"",VLOOKUP(C177,Master!AQ$60:BC$107,11,FALSE))</f>
        <v/>
      </c>
      <c r="Y177" s="633" t="str">
        <f>IF(ISNA(VLOOKUP(C177,Master!AQ$60:BC$107,9,FALSE)),"",VLOOKUP(C177,Master!AQ$60:BC$107,9,FALSE))</f>
        <v/>
      </c>
      <c r="Z177" s="634">
        <f t="shared" si="191"/>
        <v>0</v>
      </c>
      <c r="AA177" s="634">
        <f t="shared" si="192"/>
        <v>0</v>
      </c>
      <c r="AB177" s="634">
        <f t="shared" si="193"/>
        <v>0</v>
      </c>
      <c r="AC177" s="634">
        <f t="shared" si="194"/>
        <v>0</v>
      </c>
      <c r="AD177" s="634">
        <f t="shared" si="195"/>
        <v>0</v>
      </c>
      <c r="AE177" s="634">
        <f t="shared" si="196"/>
        <v>0</v>
      </c>
      <c r="AF177" s="635" t="str">
        <f t="shared" si="231"/>
        <v/>
      </c>
      <c r="AG177" s="635" t="str">
        <f t="shared" si="232"/>
        <v/>
      </c>
      <c r="AH177" s="635" t="str">
        <f t="shared" si="233"/>
        <v/>
      </c>
      <c r="AI177" s="635" t="str">
        <f t="shared" si="234"/>
        <v/>
      </c>
      <c r="AJ177" s="635" t="str">
        <f t="shared" si="235"/>
        <v/>
      </c>
      <c r="AK177" s="633" t="str">
        <f t="shared" si="236"/>
        <v/>
      </c>
      <c r="AL177" s="633">
        <v>0</v>
      </c>
      <c r="AM177" s="634">
        <v>0</v>
      </c>
      <c r="AN177" s="633" t="str">
        <f t="shared" si="237"/>
        <v/>
      </c>
      <c r="AO177" s="634">
        <f t="shared" si="197"/>
        <v>0</v>
      </c>
      <c r="AP177" s="633">
        <f t="shared" si="198"/>
        <v>0</v>
      </c>
      <c r="AQ177" s="633">
        <f t="shared" si="199"/>
        <v>0</v>
      </c>
      <c r="AR177" s="633">
        <f t="shared" si="200"/>
        <v>0</v>
      </c>
      <c r="AS177" s="633">
        <f t="shared" si="220"/>
        <v>0</v>
      </c>
      <c r="AT177" s="635">
        <f t="shared" si="201"/>
        <v>0</v>
      </c>
      <c r="AU177" s="635">
        <f t="shared" si="202"/>
        <v>0</v>
      </c>
      <c r="AV177" s="633"/>
      <c r="AW177" s="633"/>
      <c r="AX177" s="635">
        <f t="shared" si="238"/>
        <v>0</v>
      </c>
      <c r="AY177" s="635">
        <f t="shared" si="203"/>
        <v>0</v>
      </c>
      <c r="AZ177" s="635">
        <f t="shared" si="204"/>
        <v>0</v>
      </c>
      <c r="BA177" s="635">
        <f t="shared" si="205"/>
        <v>0</v>
      </c>
      <c r="BB177" s="635">
        <f t="shared" si="206"/>
        <v>0</v>
      </c>
      <c r="BC177" s="633">
        <f t="shared" si="239"/>
        <v>0</v>
      </c>
      <c r="BD177" s="633">
        <f t="shared" si="207"/>
        <v>0</v>
      </c>
      <c r="BE177" s="634">
        <v>0</v>
      </c>
      <c r="BF177" s="633">
        <f t="shared" si="240"/>
        <v>0</v>
      </c>
      <c r="BG177" s="634">
        <f t="shared" si="208"/>
        <v>0</v>
      </c>
      <c r="BH177" s="633">
        <f t="shared" si="209"/>
        <v>0</v>
      </c>
      <c r="BI177" s="633">
        <f t="shared" si="210"/>
        <v>0</v>
      </c>
      <c r="BJ177" s="633">
        <f t="shared" si="211"/>
        <v>0</v>
      </c>
      <c r="BK177" s="633">
        <f t="shared" si="212"/>
        <v>0</v>
      </c>
      <c r="BL177" s="635">
        <f t="shared" si="241"/>
        <v>0</v>
      </c>
      <c r="BM177" s="635">
        <f t="shared" si="242"/>
        <v>0</v>
      </c>
      <c r="BN177" s="633"/>
      <c r="BO177" s="633"/>
      <c r="BP177" s="635">
        <f t="shared" si="243"/>
        <v>0</v>
      </c>
      <c r="BQ177" s="619">
        <f t="shared" si="213"/>
        <v>0</v>
      </c>
      <c r="BR177" s="619">
        <f t="shared" si="214"/>
        <v>1</v>
      </c>
      <c r="BS177" s="619">
        <f t="shared" si="215"/>
        <v>0</v>
      </c>
      <c r="BT177" s="619">
        <f t="shared" si="216"/>
        <v>0</v>
      </c>
      <c r="BU177" s="619">
        <f t="shared" si="217"/>
        <v>0</v>
      </c>
      <c r="BV177" s="619">
        <f t="shared" si="244"/>
        <v>1</v>
      </c>
      <c r="BW177" s="603">
        <f t="shared" si="223"/>
        <v>0</v>
      </c>
      <c r="BX177" s="636">
        <f t="shared" si="245"/>
        <v>1</v>
      </c>
      <c r="BY177" s="603">
        <f t="shared" si="218"/>
        <v>0</v>
      </c>
      <c r="BZ177" s="603">
        <f t="shared" si="219"/>
        <v>0</v>
      </c>
      <c r="CA177" s="589" t="str">
        <f t="shared" si="224"/>
        <v/>
      </c>
      <c r="CB177" s="1097"/>
      <c r="CC177" s="589"/>
      <c r="CD177" s="589"/>
      <c r="CE177" s="589"/>
      <c r="CF177" s="589"/>
      <c r="CG177" s="589"/>
      <c r="CH177" s="589"/>
      <c r="CI177" s="589"/>
      <c r="CJ177" s="589"/>
      <c r="CK177" s="589"/>
      <c r="CL177" s="589"/>
      <c r="CM177" s="589"/>
      <c r="CN177" s="589"/>
      <c r="CO177" s="589"/>
      <c r="CP177" s="589"/>
      <c r="CQ177" s="589"/>
      <c r="CR177" s="589"/>
      <c r="CS177" s="589"/>
      <c r="CT177" s="589"/>
      <c r="CU177" s="589"/>
      <c r="CV177" s="589"/>
      <c r="CW177" s="589"/>
      <c r="CX177" s="589"/>
      <c r="CY177" s="589"/>
      <c r="DA177" s="589"/>
    </row>
    <row r="178" spans="1:105" s="620" customFormat="1">
      <c r="A178" s="620" t="str">
        <f t="shared" si="230"/>
        <v/>
      </c>
      <c r="B178" s="624">
        <v>2202</v>
      </c>
      <c r="C178" s="624">
        <v>152</v>
      </c>
      <c r="D178" s="644" t="str">
        <f>IF(ISNA(VLOOKUP(C178,Master!AQ$60:BC$285,3,FALSE)),"",VLOOKUP(C178,Master!AQ$60:BC$285,3,FALSE))</f>
        <v/>
      </c>
      <c r="E178" s="625" t="str">
        <f>IF(ISNA(VLOOKUP(C178,Master!AQ$60:BC$285,7,FALSE)),"",VLOOKUP(C178,Master!AQ$60:BC$285,7,FALSE))</f>
        <v/>
      </c>
      <c r="F178" s="626" t="str">
        <f>IF(ISNA(VLOOKUP(C178,Master!AQ$60:BC$285,8,FALSE)),"",VLOOKUP(C178,Master!AQ$60:BC$285,8,FALSE))</f>
        <v/>
      </c>
      <c r="G178" s="627" t="str">
        <f>IF(ISNA(VLOOKUP(C178,Master!AQ$60:BC$285,4,FALSE)),"",VLOOKUP(C178,Master!AQ$60:BC$285,4,FALSE))</f>
        <v/>
      </c>
      <c r="H178" s="628" t="str">
        <f>IF(ISNA(VLOOKUP(C178,Master!AQ$60:BC$285,5,FALSE)),"",VLOOKUP(C178,Master!AQ$60:BC$285,5,FALSE))</f>
        <v/>
      </c>
      <c r="I178" s="629" t="str">
        <f>IF(ISNA(VLOOKUP(C178,Master!AQ$60:BC$285,6,FALSE)),"",VLOOKUP(C178,Master!AQ$60:BC$285,6,FALSE))</f>
        <v/>
      </c>
      <c r="J178" s="624" t="str">
        <f t="shared" si="225"/>
        <v/>
      </c>
      <c r="K178" s="625" t="str">
        <f t="shared" ca="1" si="226"/>
        <v/>
      </c>
      <c r="L178" s="624" t="str">
        <f t="shared" si="227"/>
        <v/>
      </c>
      <c r="M178" s="624" t="str">
        <f t="shared" si="228"/>
        <v/>
      </c>
      <c r="N178" s="624" t="str">
        <f t="shared" si="229"/>
        <v/>
      </c>
      <c r="O178" s="630" t="str">
        <f>IF(ISNA(VLOOKUP(C178,Master!AQ$60:BC$285,12,FALSE)),"",VLOOKUP(C178,Master!AQ$60:BC$285,12,FALSE))</f>
        <v/>
      </c>
      <c r="P178" s="631"/>
      <c r="Q178" s="631"/>
      <c r="R178" s="631"/>
      <c r="S178" s="631">
        <f t="shared" si="222"/>
        <v>0</v>
      </c>
      <c r="T178" s="591">
        <f t="shared" si="221"/>
        <v>1</v>
      </c>
      <c r="U178" s="622" t="str">
        <f>IF(ISNA(VLOOKUP(C178,Master!AQ$60:BC$107,10,FALSE)),"",VLOOKUP(C178,Master!AQ$60:BC$107,10,FALSE))</f>
        <v/>
      </c>
      <c r="V178" s="632"/>
      <c r="W178" s="632"/>
      <c r="X178" s="633" t="str">
        <f>IF(ISNA(VLOOKUP(C178,Master!AQ$60:BC$107,11,FALSE)),"",VLOOKUP(C178,Master!AQ$60:BC$107,11,FALSE))</f>
        <v/>
      </c>
      <c r="Y178" s="633" t="str">
        <f>IF(ISNA(VLOOKUP(C178,Master!AQ$60:BC$107,9,FALSE)),"",VLOOKUP(C178,Master!AQ$60:BC$107,9,FALSE))</f>
        <v/>
      </c>
      <c r="Z178" s="634">
        <f t="shared" si="191"/>
        <v>0</v>
      </c>
      <c r="AA178" s="634">
        <f t="shared" si="192"/>
        <v>0</v>
      </c>
      <c r="AB178" s="634">
        <f t="shared" si="193"/>
        <v>0</v>
      </c>
      <c r="AC178" s="634">
        <f t="shared" si="194"/>
        <v>0</v>
      </c>
      <c r="AD178" s="634">
        <f t="shared" si="195"/>
        <v>0</v>
      </c>
      <c r="AE178" s="634">
        <f t="shared" si="196"/>
        <v>0</v>
      </c>
      <c r="AF178" s="635" t="str">
        <f t="shared" si="231"/>
        <v/>
      </c>
      <c r="AG178" s="635" t="str">
        <f t="shared" si="232"/>
        <v/>
      </c>
      <c r="AH178" s="635" t="str">
        <f t="shared" si="233"/>
        <v/>
      </c>
      <c r="AI178" s="635" t="str">
        <f t="shared" si="234"/>
        <v/>
      </c>
      <c r="AJ178" s="635" t="str">
        <f t="shared" si="235"/>
        <v/>
      </c>
      <c r="AK178" s="633" t="str">
        <f t="shared" si="236"/>
        <v/>
      </c>
      <c r="AL178" s="633">
        <v>0</v>
      </c>
      <c r="AM178" s="634">
        <v>0</v>
      </c>
      <c r="AN178" s="633" t="str">
        <f t="shared" si="237"/>
        <v/>
      </c>
      <c r="AO178" s="634">
        <f t="shared" si="197"/>
        <v>0</v>
      </c>
      <c r="AP178" s="633">
        <f t="shared" si="198"/>
        <v>0</v>
      </c>
      <c r="AQ178" s="633">
        <f t="shared" si="199"/>
        <v>0</v>
      </c>
      <c r="AR178" s="633">
        <f t="shared" si="200"/>
        <v>0</v>
      </c>
      <c r="AS178" s="633">
        <f t="shared" si="220"/>
        <v>0</v>
      </c>
      <c r="AT178" s="635">
        <f t="shared" si="201"/>
        <v>0</v>
      </c>
      <c r="AU178" s="635">
        <f t="shared" si="202"/>
        <v>0</v>
      </c>
      <c r="AV178" s="633"/>
      <c r="AW178" s="633"/>
      <c r="AX178" s="635">
        <f t="shared" si="238"/>
        <v>0</v>
      </c>
      <c r="AY178" s="635">
        <f t="shared" si="203"/>
        <v>0</v>
      </c>
      <c r="AZ178" s="635">
        <f t="shared" si="204"/>
        <v>0</v>
      </c>
      <c r="BA178" s="635">
        <f t="shared" si="205"/>
        <v>0</v>
      </c>
      <c r="BB178" s="635">
        <f t="shared" si="206"/>
        <v>0</v>
      </c>
      <c r="BC178" s="633">
        <f t="shared" si="239"/>
        <v>0</v>
      </c>
      <c r="BD178" s="633">
        <f t="shared" si="207"/>
        <v>0</v>
      </c>
      <c r="BE178" s="634">
        <v>0</v>
      </c>
      <c r="BF178" s="633">
        <f t="shared" si="240"/>
        <v>0</v>
      </c>
      <c r="BG178" s="634">
        <f t="shared" si="208"/>
        <v>0</v>
      </c>
      <c r="BH178" s="633">
        <f t="shared" si="209"/>
        <v>0</v>
      </c>
      <c r="BI178" s="633">
        <f t="shared" si="210"/>
        <v>0</v>
      </c>
      <c r="BJ178" s="633">
        <f t="shared" si="211"/>
        <v>0</v>
      </c>
      <c r="BK178" s="633">
        <f t="shared" si="212"/>
        <v>0</v>
      </c>
      <c r="BL178" s="635">
        <f t="shared" si="241"/>
        <v>0</v>
      </c>
      <c r="BM178" s="635">
        <f t="shared" si="242"/>
        <v>0</v>
      </c>
      <c r="BN178" s="633"/>
      <c r="BO178" s="633"/>
      <c r="BP178" s="635">
        <f t="shared" si="243"/>
        <v>0</v>
      </c>
      <c r="BQ178" s="619">
        <f t="shared" si="213"/>
        <v>0</v>
      </c>
      <c r="BR178" s="619">
        <f t="shared" si="214"/>
        <v>1</v>
      </c>
      <c r="BS178" s="619">
        <f t="shared" si="215"/>
        <v>0</v>
      </c>
      <c r="BT178" s="619">
        <f t="shared" si="216"/>
        <v>0</v>
      </c>
      <c r="BU178" s="619">
        <f t="shared" si="217"/>
        <v>0</v>
      </c>
      <c r="BV178" s="619">
        <f t="shared" si="244"/>
        <v>1</v>
      </c>
      <c r="BW178" s="603">
        <f t="shared" si="223"/>
        <v>0</v>
      </c>
      <c r="BX178" s="636">
        <f t="shared" si="245"/>
        <v>1</v>
      </c>
      <c r="BY178" s="603">
        <f t="shared" si="218"/>
        <v>0</v>
      </c>
      <c r="BZ178" s="603">
        <f t="shared" si="219"/>
        <v>0</v>
      </c>
      <c r="CA178" s="589" t="str">
        <f t="shared" si="224"/>
        <v/>
      </c>
      <c r="CB178" s="1097"/>
      <c r="CC178" s="589"/>
      <c r="CD178" s="589"/>
      <c r="CE178" s="589"/>
      <c r="CF178" s="589"/>
      <c r="CG178" s="589"/>
      <c r="CH178" s="589"/>
      <c r="CI178" s="589"/>
      <c r="CJ178" s="589"/>
      <c r="CK178" s="589"/>
      <c r="CL178" s="589"/>
      <c r="CM178" s="589"/>
      <c r="CN178" s="589"/>
      <c r="CO178" s="589"/>
      <c r="CP178" s="589"/>
      <c r="CQ178" s="589"/>
      <c r="CR178" s="589"/>
      <c r="CS178" s="589"/>
      <c r="CT178" s="589"/>
      <c r="CU178" s="589"/>
      <c r="CV178" s="589"/>
      <c r="CW178" s="589"/>
      <c r="CX178" s="589"/>
      <c r="CY178" s="589"/>
      <c r="DA178" s="589"/>
    </row>
    <row r="179" spans="1:105" s="620" customFormat="1">
      <c r="A179" s="620" t="str">
        <f t="shared" si="230"/>
        <v/>
      </c>
      <c r="B179" s="624">
        <v>2202</v>
      </c>
      <c r="C179" s="624">
        <v>153</v>
      </c>
      <c r="D179" s="644" t="str">
        <f>IF(ISNA(VLOOKUP(C179,Master!AQ$60:BC$285,3,FALSE)),"",VLOOKUP(C179,Master!AQ$60:BC$285,3,FALSE))</f>
        <v/>
      </c>
      <c r="E179" s="625" t="str">
        <f>IF(ISNA(VLOOKUP(C179,Master!AQ$60:BC$285,7,FALSE)),"",VLOOKUP(C179,Master!AQ$60:BC$285,7,FALSE))</f>
        <v/>
      </c>
      <c r="F179" s="626" t="str">
        <f>IF(ISNA(VLOOKUP(C179,Master!AQ$60:BC$285,8,FALSE)),"",VLOOKUP(C179,Master!AQ$60:BC$285,8,FALSE))</f>
        <v/>
      </c>
      <c r="G179" s="627" t="str">
        <f>IF(ISNA(VLOOKUP(C179,Master!AQ$60:BC$285,4,FALSE)),"",VLOOKUP(C179,Master!AQ$60:BC$285,4,FALSE))</f>
        <v/>
      </c>
      <c r="H179" s="628" t="str">
        <f>IF(ISNA(VLOOKUP(C179,Master!AQ$60:BC$285,5,FALSE)),"",VLOOKUP(C179,Master!AQ$60:BC$285,5,FALSE))</f>
        <v/>
      </c>
      <c r="I179" s="629" t="str">
        <f>IF(ISNA(VLOOKUP(C179,Master!AQ$60:BC$285,6,FALSE)),"",VLOOKUP(C179,Master!AQ$60:BC$285,6,FALSE))</f>
        <v/>
      </c>
      <c r="J179" s="624" t="str">
        <f t="shared" si="225"/>
        <v/>
      </c>
      <c r="K179" s="625" t="str">
        <f t="shared" ca="1" si="226"/>
        <v/>
      </c>
      <c r="L179" s="624" t="str">
        <f t="shared" si="227"/>
        <v/>
      </c>
      <c r="M179" s="624" t="str">
        <f t="shared" si="228"/>
        <v/>
      </c>
      <c r="N179" s="624" t="str">
        <f t="shared" si="229"/>
        <v/>
      </c>
      <c r="O179" s="630" t="str">
        <f>IF(ISNA(VLOOKUP(C179,Master!AQ$60:BC$285,12,FALSE)),"",VLOOKUP(C179,Master!AQ$60:BC$285,12,FALSE))</f>
        <v/>
      </c>
      <c r="P179" s="631"/>
      <c r="Q179" s="631"/>
      <c r="R179" s="631"/>
      <c r="S179" s="631">
        <f t="shared" si="222"/>
        <v>0</v>
      </c>
      <c r="T179" s="591">
        <f t="shared" si="221"/>
        <v>1</v>
      </c>
      <c r="U179" s="622" t="str">
        <f>IF(ISNA(VLOOKUP(C179,Master!AQ$60:BC$107,10,FALSE)),"",VLOOKUP(C179,Master!AQ$60:BC$107,10,FALSE))</f>
        <v/>
      </c>
      <c r="V179" s="632"/>
      <c r="W179" s="632"/>
      <c r="X179" s="633" t="str">
        <f>IF(ISNA(VLOOKUP(C179,Master!AQ$60:BC$107,11,FALSE)),"",VLOOKUP(C179,Master!AQ$60:BC$107,11,FALSE))</f>
        <v/>
      </c>
      <c r="Y179" s="633" t="str">
        <f>IF(ISNA(VLOOKUP(C179,Master!AQ$60:BC$107,9,FALSE)),"",VLOOKUP(C179,Master!AQ$60:BC$107,9,FALSE))</f>
        <v/>
      </c>
      <c r="Z179" s="634">
        <f t="shared" si="191"/>
        <v>0</v>
      </c>
      <c r="AA179" s="634">
        <f t="shared" si="192"/>
        <v>0</v>
      </c>
      <c r="AB179" s="634">
        <f t="shared" si="193"/>
        <v>0</v>
      </c>
      <c r="AC179" s="634">
        <f t="shared" si="194"/>
        <v>0</v>
      </c>
      <c r="AD179" s="634">
        <f t="shared" si="195"/>
        <v>0</v>
      </c>
      <c r="AE179" s="634">
        <f t="shared" si="196"/>
        <v>0</v>
      </c>
      <c r="AF179" s="635" t="str">
        <f t="shared" si="231"/>
        <v/>
      </c>
      <c r="AG179" s="635" t="str">
        <f t="shared" si="232"/>
        <v/>
      </c>
      <c r="AH179" s="635" t="str">
        <f t="shared" si="233"/>
        <v/>
      </c>
      <c r="AI179" s="635" t="str">
        <f t="shared" si="234"/>
        <v/>
      </c>
      <c r="AJ179" s="635" t="str">
        <f t="shared" si="235"/>
        <v/>
      </c>
      <c r="AK179" s="633" t="str">
        <f t="shared" si="236"/>
        <v/>
      </c>
      <c r="AL179" s="633">
        <v>0</v>
      </c>
      <c r="AM179" s="634">
        <v>0</v>
      </c>
      <c r="AN179" s="633" t="str">
        <f t="shared" si="237"/>
        <v/>
      </c>
      <c r="AO179" s="634">
        <f t="shared" si="197"/>
        <v>0</v>
      </c>
      <c r="AP179" s="633">
        <f t="shared" si="198"/>
        <v>0</v>
      </c>
      <c r="AQ179" s="633">
        <f t="shared" si="199"/>
        <v>0</v>
      </c>
      <c r="AR179" s="633">
        <f t="shared" si="200"/>
        <v>0</v>
      </c>
      <c r="AS179" s="633">
        <f t="shared" si="220"/>
        <v>0</v>
      </c>
      <c r="AT179" s="635">
        <f t="shared" si="201"/>
        <v>0</v>
      </c>
      <c r="AU179" s="635">
        <f t="shared" si="202"/>
        <v>0</v>
      </c>
      <c r="AV179" s="633"/>
      <c r="AW179" s="633"/>
      <c r="AX179" s="635">
        <f t="shared" si="238"/>
        <v>0</v>
      </c>
      <c r="AY179" s="635">
        <f t="shared" si="203"/>
        <v>0</v>
      </c>
      <c r="AZ179" s="635">
        <f t="shared" si="204"/>
        <v>0</v>
      </c>
      <c r="BA179" s="635">
        <f t="shared" si="205"/>
        <v>0</v>
      </c>
      <c r="BB179" s="635">
        <f t="shared" si="206"/>
        <v>0</v>
      </c>
      <c r="BC179" s="633">
        <f t="shared" si="239"/>
        <v>0</v>
      </c>
      <c r="BD179" s="633">
        <f t="shared" si="207"/>
        <v>0</v>
      </c>
      <c r="BE179" s="634">
        <v>0</v>
      </c>
      <c r="BF179" s="633">
        <f t="shared" si="240"/>
        <v>0</v>
      </c>
      <c r="BG179" s="634">
        <f t="shared" si="208"/>
        <v>0</v>
      </c>
      <c r="BH179" s="633">
        <f t="shared" si="209"/>
        <v>0</v>
      </c>
      <c r="BI179" s="633">
        <f t="shared" si="210"/>
        <v>0</v>
      </c>
      <c r="BJ179" s="633">
        <f t="shared" si="211"/>
        <v>0</v>
      </c>
      <c r="BK179" s="633">
        <f t="shared" si="212"/>
        <v>0</v>
      </c>
      <c r="BL179" s="635">
        <f t="shared" si="241"/>
        <v>0</v>
      </c>
      <c r="BM179" s="635">
        <f t="shared" si="242"/>
        <v>0</v>
      </c>
      <c r="BN179" s="633"/>
      <c r="BO179" s="633"/>
      <c r="BP179" s="635">
        <f t="shared" si="243"/>
        <v>0</v>
      </c>
      <c r="BQ179" s="619">
        <f t="shared" si="213"/>
        <v>0</v>
      </c>
      <c r="BR179" s="619">
        <f t="shared" si="214"/>
        <v>1</v>
      </c>
      <c r="BS179" s="619">
        <f t="shared" si="215"/>
        <v>0</v>
      </c>
      <c r="BT179" s="619">
        <f t="shared" si="216"/>
        <v>0</v>
      </c>
      <c r="BU179" s="619">
        <f t="shared" si="217"/>
        <v>0</v>
      </c>
      <c r="BV179" s="619">
        <f t="shared" si="244"/>
        <v>1</v>
      </c>
      <c r="BW179" s="603">
        <f t="shared" si="223"/>
        <v>0</v>
      </c>
      <c r="BX179" s="636">
        <f t="shared" si="245"/>
        <v>1</v>
      </c>
      <c r="BY179" s="603">
        <f t="shared" si="218"/>
        <v>0</v>
      </c>
      <c r="BZ179" s="603">
        <f t="shared" si="219"/>
        <v>0</v>
      </c>
      <c r="CA179" s="589" t="str">
        <f t="shared" si="224"/>
        <v/>
      </c>
      <c r="CB179" s="1097"/>
      <c r="CC179" s="589"/>
      <c r="CD179" s="589"/>
      <c r="CE179" s="589"/>
      <c r="CF179" s="589"/>
      <c r="CG179" s="589"/>
      <c r="CH179" s="589"/>
      <c r="CI179" s="589"/>
      <c r="CJ179" s="589"/>
      <c r="CK179" s="589"/>
      <c r="CL179" s="589"/>
      <c r="CM179" s="589"/>
      <c r="CN179" s="589"/>
      <c r="CO179" s="589"/>
      <c r="CP179" s="589"/>
      <c r="CQ179" s="589"/>
      <c r="CR179" s="589"/>
      <c r="CS179" s="589"/>
      <c r="CT179" s="589"/>
      <c r="CU179" s="589"/>
      <c r="CV179" s="589"/>
      <c r="CW179" s="589"/>
      <c r="CX179" s="589"/>
      <c r="CY179" s="589"/>
      <c r="DA179" s="589"/>
    </row>
    <row r="180" spans="1:105" s="620" customFormat="1">
      <c r="A180" s="620" t="str">
        <f t="shared" si="230"/>
        <v/>
      </c>
      <c r="B180" s="624">
        <v>2202</v>
      </c>
      <c r="C180" s="624">
        <v>154</v>
      </c>
      <c r="D180" s="644" t="str">
        <f>IF(ISNA(VLOOKUP(C180,Master!AQ$60:BC$285,3,FALSE)),"",VLOOKUP(C180,Master!AQ$60:BC$285,3,FALSE))</f>
        <v/>
      </c>
      <c r="E180" s="625" t="str">
        <f>IF(ISNA(VLOOKUP(C180,Master!AQ$60:BC$285,7,FALSE)),"",VLOOKUP(C180,Master!AQ$60:BC$285,7,FALSE))</f>
        <v/>
      </c>
      <c r="F180" s="626" t="str">
        <f>IF(ISNA(VLOOKUP(C180,Master!AQ$60:BC$285,8,FALSE)),"",VLOOKUP(C180,Master!AQ$60:BC$285,8,FALSE))</f>
        <v/>
      </c>
      <c r="G180" s="627" t="str">
        <f>IF(ISNA(VLOOKUP(C180,Master!AQ$60:BC$285,4,FALSE)),"",VLOOKUP(C180,Master!AQ$60:BC$285,4,FALSE))</f>
        <v/>
      </c>
      <c r="H180" s="628" t="str">
        <f>IF(ISNA(VLOOKUP(C180,Master!AQ$60:BC$285,5,FALSE)),"",VLOOKUP(C180,Master!AQ$60:BC$285,5,FALSE))</f>
        <v/>
      </c>
      <c r="I180" s="629" t="str">
        <f>IF(ISNA(VLOOKUP(C180,Master!AQ$60:BC$285,6,FALSE)),"",VLOOKUP(C180,Master!AQ$60:BC$285,6,FALSE))</f>
        <v/>
      </c>
      <c r="J180" s="624" t="str">
        <f t="shared" si="225"/>
        <v/>
      </c>
      <c r="K180" s="625" t="str">
        <f t="shared" ca="1" si="226"/>
        <v/>
      </c>
      <c r="L180" s="624" t="str">
        <f t="shared" si="227"/>
        <v/>
      </c>
      <c r="M180" s="624" t="str">
        <f t="shared" si="228"/>
        <v/>
      </c>
      <c r="N180" s="624" t="str">
        <f t="shared" si="229"/>
        <v/>
      </c>
      <c r="O180" s="630" t="str">
        <f>IF(ISNA(VLOOKUP(C180,Master!AQ$60:BC$285,12,FALSE)),"",VLOOKUP(C180,Master!AQ$60:BC$285,12,FALSE))</f>
        <v/>
      </c>
      <c r="P180" s="631"/>
      <c r="Q180" s="631"/>
      <c r="R180" s="631"/>
      <c r="S180" s="631">
        <f t="shared" si="222"/>
        <v>0</v>
      </c>
      <c r="T180" s="591">
        <f t="shared" si="221"/>
        <v>1</v>
      </c>
      <c r="U180" s="622" t="str">
        <f>IF(ISNA(VLOOKUP(C180,Master!AQ$60:BC$107,10,FALSE)),"",VLOOKUP(C180,Master!AQ$60:BC$107,10,FALSE))</f>
        <v/>
      </c>
      <c r="V180" s="632"/>
      <c r="W180" s="632"/>
      <c r="X180" s="633" t="str">
        <f>IF(ISNA(VLOOKUP(C180,Master!AQ$60:BC$107,11,FALSE)),"",VLOOKUP(C180,Master!AQ$60:BC$107,11,FALSE))</f>
        <v/>
      </c>
      <c r="Y180" s="633" t="str">
        <f>IF(ISNA(VLOOKUP(C180,Master!AQ$60:BC$107,9,FALSE)),"",VLOOKUP(C180,Master!AQ$60:BC$107,9,FALSE))</f>
        <v/>
      </c>
      <c r="Z180" s="634">
        <f t="shared" si="191"/>
        <v>0</v>
      </c>
      <c r="AA180" s="634">
        <f t="shared" si="192"/>
        <v>0</v>
      </c>
      <c r="AB180" s="634">
        <f t="shared" si="193"/>
        <v>0</v>
      </c>
      <c r="AC180" s="634">
        <f t="shared" si="194"/>
        <v>0</v>
      </c>
      <c r="AD180" s="634">
        <f t="shared" si="195"/>
        <v>0</v>
      </c>
      <c r="AE180" s="634">
        <f t="shared" si="196"/>
        <v>0</v>
      </c>
      <c r="AF180" s="635" t="str">
        <f t="shared" si="231"/>
        <v/>
      </c>
      <c r="AG180" s="635" t="str">
        <f t="shared" si="232"/>
        <v/>
      </c>
      <c r="AH180" s="635" t="str">
        <f t="shared" si="233"/>
        <v/>
      </c>
      <c r="AI180" s="635" t="str">
        <f t="shared" si="234"/>
        <v/>
      </c>
      <c r="AJ180" s="635" t="str">
        <f t="shared" si="235"/>
        <v/>
      </c>
      <c r="AK180" s="633" t="str">
        <f t="shared" si="236"/>
        <v/>
      </c>
      <c r="AL180" s="633">
        <v>0</v>
      </c>
      <c r="AM180" s="634">
        <v>0</v>
      </c>
      <c r="AN180" s="633" t="str">
        <f t="shared" si="237"/>
        <v/>
      </c>
      <c r="AO180" s="634">
        <f t="shared" si="197"/>
        <v>0</v>
      </c>
      <c r="AP180" s="633">
        <f t="shared" si="198"/>
        <v>0</v>
      </c>
      <c r="AQ180" s="633">
        <f t="shared" si="199"/>
        <v>0</v>
      </c>
      <c r="AR180" s="633">
        <f t="shared" si="200"/>
        <v>0</v>
      </c>
      <c r="AS180" s="633">
        <f t="shared" si="220"/>
        <v>0</v>
      </c>
      <c r="AT180" s="635">
        <f t="shared" si="201"/>
        <v>0</v>
      </c>
      <c r="AU180" s="635">
        <f t="shared" si="202"/>
        <v>0</v>
      </c>
      <c r="AV180" s="633"/>
      <c r="AW180" s="633"/>
      <c r="AX180" s="635">
        <f t="shared" si="238"/>
        <v>0</v>
      </c>
      <c r="AY180" s="635">
        <f t="shared" si="203"/>
        <v>0</v>
      </c>
      <c r="AZ180" s="635">
        <f t="shared" si="204"/>
        <v>0</v>
      </c>
      <c r="BA180" s="635">
        <f t="shared" si="205"/>
        <v>0</v>
      </c>
      <c r="BB180" s="635">
        <f t="shared" si="206"/>
        <v>0</v>
      </c>
      <c r="BC180" s="633">
        <f t="shared" si="239"/>
        <v>0</v>
      </c>
      <c r="BD180" s="633">
        <f t="shared" si="207"/>
        <v>0</v>
      </c>
      <c r="BE180" s="634">
        <v>0</v>
      </c>
      <c r="BF180" s="633">
        <f t="shared" si="240"/>
        <v>0</v>
      </c>
      <c r="BG180" s="634">
        <f t="shared" si="208"/>
        <v>0</v>
      </c>
      <c r="BH180" s="633">
        <f t="shared" si="209"/>
        <v>0</v>
      </c>
      <c r="BI180" s="633">
        <f t="shared" si="210"/>
        <v>0</v>
      </c>
      <c r="BJ180" s="633">
        <f t="shared" si="211"/>
        <v>0</v>
      </c>
      <c r="BK180" s="633">
        <f t="shared" si="212"/>
        <v>0</v>
      </c>
      <c r="BL180" s="635">
        <f t="shared" si="241"/>
        <v>0</v>
      </c>
      <c r="BM180" s="635">
        <f t="shared" si="242"/>
        <v>0</v>
      </c>
      <c r="BN180" s="633"/>
      <c r="BO180" s="633"/>
      <c r="BP180" s="635">
        <f t="shared" si="243"/>
        <v>0</v>
      </c>
      <c r="BQ180" s="619">
        <f t="shared" si="213"/>
        <v>0</v>
      </c>
      <c r="BR180" s="619">
        <f t="shared" si="214"/>
        <v>1</v>
      </c>
      <c r="BS180" s="619">
        <f t="shared" si="215"/>
        <v>0</v>
      </c>
      <c r="BT180" s="619">
        <f t="shared" si="216"/>
        <v>0</v>
      </c>
      <c r="BU180" s="619">
        <f t="shared" si="217"/>
        <v>0</v>
      </c>
      <c r="BV180" s="619">
        <f t="shared" si="244"/>
        <v>1</v>
      </c>
      <c r="BW180" s="603">
        <f t="shared" si="223"/>
        <v>0</v>
      </c>
      <c r="BX180" s="636">
        <f t="shared" si="245"/>
        <v>1</v>
      </c>
      <c r="BY180" s="603">
        <f t="shared" si="218"/>
        <v>0</v>
      </c>
      <c r="BZ180" s="603">
        <f t="shared" si="219"/>
        <v>0</v>
      </c>
      <c r="CA180" s="589" t="str">
        <f t="shared" si="224"/>
        <v/>
      </c>
      <c r="CB180" s="1097"/>
      <c r="CC180" s="589"/>
      <c r="CD180" s="589"/>
      <c r="CE180" s="589"/>
      <c r="CF180" s="589"/>
      <c r="CG180" s="589"/>
      <c r="CH180" s="589"/>
      <c r="CI180" s="589"/>
      <c r="CJ180" s="589"/>
      <c r="CK180" s="589"/>
      <c r="CL180" s="589"/>
      <c r="CM180" s="589"/>
      <c r="CN180" s="589"/>
      <c r="CO180" s="589"/>
      <c r="CP180" s="589"/>
      <c r="CQ180" s="589"/>
      <c r="CR180" s="589"/>
      <c r="CS180" s="589"/>
      <c r="CT180" s="589"/>
      <c r="CU180" s="589"/>
      <c r="CV180" s="589"/>
      <c r="CW180" s="589"/>
      <c r="CX180" s="589"/>
      <c r="CY180" s="589"/>
      <c r="DA180" s="589"/>
    </row>
    <row r="181" spans="1:105" s="620" customFormat="1">
      <c r="A181" s="620" t="str">
        <f t="shared" si="230"/>
        <v/>
      </c>
      <c r="B181" s="624">
        <v>2202</v>
      </c>
      <c r="C181" s="624">
        <v>155</v>
      </c>
      <c r="D181" s="644" t="str">
        <f>IF(ISNA(VLOOKUP(C181,Master!AQ$60:BC$285,3,FALSE)),"",VLOOKUP(C181,Master!AQ$60:BC$285,3,FALSE))</f>
        <v/>
      </c>
      <c r="E181" s="625" t="str">
        <f>IF(ISNA(VLOOKUP(C181,Master!AQ$60:BC$285,7,FALSE)),"",VLOOKUP(C181,Master!AQ$60:BC$285,7,FALSE))</f>
        <v/>
      </c>
      <c r="F181" s="626" t="str">
        <f>IF(ISNA(VLOOKUP(C181,Master!AQ$60:BC$285,8,FALSE)),"",VLOOKUP(C181,Master!AQ$60:BC$285,8,FALSE))</f>
        <v/>
      </c>
      <c r="G181" s="627" t="str">
        <f>IF(ISNA(VLOOKUP(C181,Master!AQ$60:BC$285,4,FALSE)),"",VLOOKUP(C181,Master!AQ$60:BC$285,4,FALSE))</f>
        <v/>
      </c>
      <c r="H181" s="628" t="str">
        <f>IF(ISNA(VLOOKUP(C181,Master!AQ$60:BC$285,5,FALSE)),"",VLOOKUP(C181,Master!AQ$60:BC$285,5,FALSE))</f>
        <v/>
      </c>
      <c r="I181" s="629" t="str">
        <f>IF(ISNA(VLOOKUP(C181,Master!AQ$60:BC$285,6,FALSE)),"",VLOOKUP(C181,Master!AQ$60:BC$285,6,FALSE))</f>
        <v/>
      </c>
      <c r="J181" s="624" t="str">
        <f t="shared" si="225"/>
        <v/>
      </c>
      <c r="K181" s="625" t="str">
        <f t="shared" ca="1" si="226"/>
        <v/>
      </c>
      <c r="L181" s="624" t="str">
        <f t="shared" si="227"/>
        <v/>
      </c>
      <c r="M181" s="624" t="str">
        <f t="shared" si="228"/>
        <v/>
      </c>
      <c r="N181" s="624" t="str">
        <f t="shared" si="229"/>
        <v/>
      </c>
      <c r="O181" s="630" t="str">
        <f>IF(ISNA(VLOOKUP(C181,Master!AQ$60:BC$285,12,FALSE)),"",VLOOKUP(C181,Master!AQ$60:BC$285,12,FALSE))</f>
        <v/>
      </c>
      <c r="P181" s="631"/>
      <c r="Q181" s="631"/>
      <c r="R181" s="631"/>
      <c r="S181" s="631">
        <f t="shared" si="222"/>
        <v>0</v>
      </c>
      <c r="T181" s="591">
        <f t="shared" si="221"/>
        <v>1</v>
      </c>
      <c r="U181" s="622" t="str">
        <f>IF(ISNA(VLOOKUP(C181,Master!AQ$60:BC$107,10,FALSE)),"",VLOOKUP(C181,Master!AQ$60:BC$107,10,FALSE))</f>
        <v/>
      </c>
      <c r="V181" s="632"/>
      <c r="W181" s="632"/>
      <c r="X181" s="633" t="str">
        <f>IF(ISNA(VLOOKUP(C181,Master!AQ$60:BC$107,11,FALSE)),"",VLOOKUP(C181,Master!AQ$60:BC$107,11,FALSE))</f>
        <v/>
      </c>
      <c r="Y181" s="633" t="str">
        <f>IF(ISNA(VLOOKUP(C181,Master!AQ$60:BC$107,9,FALSE)),"",VLOOKUP(C181,Master!AQ$60:BC$107,9,FALSE))</f>
        <v/>
      </c>
      <c r="Z181" s="634">
        <f t="shared" si="191"/>
        <v>0</v>
      </c>
      <c r="AA181" s="634">
        <f t="shared" si="192"/>
        <v>0</v>
      </c>
      <c r="AB181" s="634">
        <f t="shared" si="193"/>
        <v>0</v>
      </c>
      <c r="AC181" s="634">
        <f t="shared" si="194"/>
        <v>0</v>
      </c>
      <c r="AD181" s="634">
        <f t="shared" si="195"/>
        <v>0</v>
      </c>
      <c r="AE181" s="634">
        <f t="shared" si="196"/>
        <v>0</v>
      </c>
      <c r="AF181" s="635" t="str">
        <f t="shared" si="231"/>
        <v/>
      </c>
      <c r="AG181" s="635" t="str">
        <f t="shared" si="232"/>
        <v/>
      </c>
      <c r="AH181" s="635" t="str">
        <f t="shared" si="233"/>
        <v/>
      </c>
      <c r="AI181" s="635" t="str">
        <f t="shared" si="234"/>
        <v/>
      </c>
      <c r="AJ181" s="635" t="str">
        <f t="shared" si="235"/>
        <v/>
      </c>
      <c r="AK181" s="633" t="str">
        <f t="shared" si="236"/>
        <v/>
      </c>
      <c r="AL181" s="633">
        <v>0</v>
      </c>
      <c r="AM181" s="634">
        <v>0</v>
      </c>
      <c r="AN181" s="633" t="str">
        <f t="shared" si="237"/>
        <v/>
      </c>
      <c r="AO181" s="634">
        <f t="shared" si="197"/>
        <v>0</v>
      </c>
      <c r="AP181" s="633">
        <f t="shared" si="198"/>
        <v>0</v>
      </c>
      <c r="AQ181" s="633">
        <f t="shared" si="199"/>
        <v>0</v>
      </c>
      <c r="AR181" s="633">
        <f t="shared" si="200"/>
        <v>0</v>
      </c>
      <c r="AS181" s="633">
        <f t="shared" si="220"/>
        <v>0</v>
      </c>
      <c r="AT181" s="635">
        <f t="shared" si="201"/>
        <v>0</v>
      </c>
      <c r="AU181" s="635">
        <f t="shared" si="202"/>
        <v>0</v>
      </c>
      <c r="AV181" s="633"/>
      <c r="AW181" s="633"/>
      <c r="AX181" s="635">
        <f t="shared" si="238"/>
        <v>0</v>
      </c>
      <c r="AY181" s="635">
        <f t="shared" si="203"/>
        <v>0</v>
      </c>
      <c r="AZ181" s="635">
        <f t="shared" si="204"/>
        <v>0</v>
      </c>
      <c r="BA181" s="635">
        <f t="shared" si="205"/>
        <v>0</v>
      </c>
      <c r="BB181" s="635">
        <f t="shared" si="206"/>
        <v>0</v>
      </c>
      <c r="BC181" s="633">
        <f t="shared" si="239"/>
        <v>0</v>
      </c>
      <c r="BD181" s="633">
        <f t="shared" si="207"/>
        <v>0</v>
      </c>
      <c r="BE181" s="634">
        <v>0</v>
      </c>
      <c r="BF181" s="633">
        <f t="shared" si="240"/>
        <v>0</v>
      </c>
      <c r="BG181" s="634">
        <f t="shared" si="208"/>
        <v>0</v>
      </c>
      <c r="BH181" s="633">
        <f t="shared" si="209"/>
        <v>0</v>
      </c>
      <c r="BI181" s="633">
        <f t="shared" si="210"/>
        <v>0</v>
      </c>
      <c r="BJ181" s="633">
        <f t="shared" si="211"/>
        <v>0</v>
      </c>
      <c r="BK181" s="633">
        <f t="shared" si="212"/>
        <v>0</v>
      </c>
      <c r="BL181" s="635">
        <f t="shared" si="241"/>
        <v>0</v>
      </c>
      <c r="BM181" s="635">
        <f t="shared" si="242"/>
        <v>0</v>
      </c>
      <c r="BN181" s="633"/>
      <c r="BO181" s="633"/>
      <c r="BP181" s="635">
        <f t="shared" si="243"/>
        <v>0</v>
      </c>
      <c r="BQ181" s="619">
        <f t="shared" si="213"/>
        <v>0</v>
      </c>
      <c r="BR181" s="619">
        <f t="shared" si="214"/>
        <v>1</v>
      </c>
      <c r="BS181" s="619">
        <f t="shared" si="215"/>
        <v>0</v>
      </c>
      <c r="BT181" s="619">
        <f t="shared" si="216"/>
        <v>0</v>
      </c>
      <c r="BU181" s="619">
        <f t="shared" si="217"/>
        <v>0</v>
      </c>
      <c r="BV181" s="619">
        <f t="shared" si="244"/>
        <v>1</v>
      </c>
      <c r="BW181" s="603">
        <f t="shared" si="223"/>
        <v>0</v>
      </c>
      <c r="BX181" s="636">
        <f t="shared" si="245"/>
        <v>1</v>
      </c>
      <c r="BY181" s="603">
        <f t="shared" si="218"/>
        <v>0</v>
      </c>
      <c r="BZ181" s="603">
        <f t="shared" si="219"/>
        <v>0</v>
      </c>
      <c r="CA181" s="589" t="str">
        <f t="shared" si="224"/>
        <v/>
      </c>
      <c r="CB181" s="1097"/>
      <c r="CC181" s="589"/>
      <c r="CD181" s="589"/>
      <c r="CE181" s="589"/>
      <c r="CF181" s="589"/>
      <c r="CG181" s="589"/>
      <c r="CH181" s="589"/>
      <c r="CI181" s="589"/>
      <c r="CJ181" s="589"/>
      <c r="CK181" s="589"/>
      <c r="CL181" s="589"/>
      <c r="CM181" s="589"/>
      <c r="CN181" s="589"/>
      <c r="CO181" s="589"/>
      <c r="CP181" s="589"/>
      <c r="CQ181" s="589"/>
      <c r="CR181" s="589"/>
      <c r="CS181" s="589"/>
      <c r="CT181" s="589"/>
      <c r="CU181" s="589"/>
      <c r="CV181" s="589"/>
      <c r="CW181" s="589"/>
      <c r="CX181" s="589"/>
      <c r="CY181" s="589"/>
      <c r="DA181" s="589"/>
    </row>
    <row r="182" spans="1:105" s="620" customFormat="1">
      <c r="A182" s="620" t="str">
        <f t="shared" si="230"/>
        <v/>
      </c>
      <c r="B182" s="624">
        <v>2202</v>
      </c>
      <c r="C182" s="624">
        <v>156</v>
      </c>
      <c r="D182" s="644" t="str">
        <f>IF(ISNA(VLOOKUP(C182,Master!AQ$60:BC$285,3,FALSE)),"",VLOOKUP(C182,Master!AQ$60:BC$285,3,FALSE))</f>
        <v/>
      </c>
      <c r="E182" s="625" t="str">
        <f>IF(ISNA(VLOOKUP(C182,Master!AQ$60:BC$285,7,FALSE)),"",VLOOKUP(C182,Master!AQ$60:BC$285,7,FALSE))</f>
        <v/>
      </c>
      <c r="F182" s="626" t="str">
        <f>IF(ISNA(VLOOKUP(C182,Master!AQ$60:BC$285,8,FALSE)),"",VLOOKUP(C182,Master!AQ$60:BC$285,8,FALSE))</f>
        <v/>
      </c>
      <c r="G182" s="627" t="str">
        <f>IF(ISNA(VLOOKUP(C182,Master!AQ$60:BC$285,4,FALSE)),"",VLOOKUP(C182,Master!AQ$60:BC$285,4,FALSE))</f>
        <v/>
      </c>
      <c r="H182" s="628" t="str">
        <f>IF(ISNA(VLOOKUP(C182,Master!AQ$60:BC$285,5,FALSE)),"",VLOOKUP(C182,Master!AQ$60:BC$285,5,FALSE))</f>
        <v/>
      </c>
      <c r="I182" s="629" t="str">
        <f>IF(ISNA(VLOOKUP(C182,Master!AQ$60:BC$285,6,FALSE)),"",VLOOKUP(C182,Master!AQ$60:BC$285,6,FALSE))</f>
        <v/>
      </c>
      <c r="J182" s="624" t="str">
        <f t="shared" si="225"/>
        <v/>
      </c>
      <c r="K182" s="625" t="str">
        <f t="shared" ca="1" si="226"/>
        <v/>
      </c>
      <c r="L182" s="624" t="str">
        <f t="shared" si="227"/>
        <v/>
      </c>
      <c r="M182" s="624" t="str">
        <f t="shared" si="228"/>
        <v/>
      </c>
      <c r="N182" s="624" t="str">
        <f t="shared" si="229"/>
        <v/>
      </c>
      <c r="O182" s="630" t="str">
        <f>IF(ISNA(VLOOKUP(C182,Master!AQ$60:BC$285,12,FALSE)),"",VLOOKUP(C182,Master!AQ$60:BC$285,12,FALSE))</f>
        <v/>
      </c>
      <c r="P182" s="631"/>
      <c r="Q182" s="631"/>
      <c r="R182" s="631"/>
      <c r="S182" s="631">
        <f t="shared" si="222"/>
        <v>0</v>
      </c>
      <c r="T182" s="591">
        <f t="shared" si="221"/>
        <v>1</v>
      </c>
      <c r="U182" s="622" t="str">
        <f>IF(ISNA(VLOOKUP(C182,Master!AQ$60:BC$107,10,FALSE)),"",VLOOKUP(C182,Master!AQ$60:BC$107,10,FALSE))</f>
        <v/>
      </c>
      <c r="V182" s="632"/>
      <c r="W182" s="632"/>
      <c r="X182" s="633" t="str">
        <f>IF(ISNA(VLOOKUP(C182,Master!AQ$60:BC$107,11,FALSE)),"",VLOOKUP(C182,Master!AQ$60:BC$107,11,FALSE))</f>
        <v/>
      </c>
      <c r="Y182" s="633" t="str">
        <f>IF(ISNA(VLOOKUP(C182,Master!AQ$60:BC$107,9,FALSE)),"",VLOOKUP(C182,Master!AQ$60:BC$107,9,FALSE))</f>
        <v/>
      </c>
      <c r="Z182" s="634">
        <f t="shared" si="191"/>
        <v>0</v>
      </c>
      <c r="AA182" s="634">
        <f t="shared" si="192"/>
        <v>0</v>
      </c>
      <c r="AB182" s="634">
        <f t="shared" si="193"/>
        <v>0</v>
      </c>
      <c r="AC182" s="634">
        <f t="shared" si="194"/>
        <v>0</v>
      </c>
      <c r="AD182" s="634">
        <f t="shared" si="195"/>
        <v>0</v>
      </c>
      <c r="AE182" s="634">
        <f t="shared" si="196"/>
        <v>0</v>
      </c>
      <c r="AF182" s="635" t="str">
        <f t="shared" si="231"/>
        <v/>
      </c>
      <c r="AG182" s="635" t="str">
        <f t="shared" si="232"/>
        <v/>
      </c>
      <c r="AH182" s="635" t="str">
        <f t="shared" si="233"/>
        <v/>
      </c>
      <c r="AI182" s="635" t="str">
        <f t="shared" si="234"/>
        <v/>
      </c>
      <c r="AJ182" s="635" t="str">
        <f t="shared" si="235"/>
        <v/>
      </c>
      <c r="AK182" s="633" t="str">
        <f t="shared" si="236"/>
        <v/>
      </c>
      <c r="AL182" s="633">
        <v>0</v>
      </c>
      <c r="AM182" s="634">
        <v>0</v>
      </c>
      <c r="AN182" s="633" t="str">
        <f t="shared" si="237"/>
        <v/>
      </c>
      <c r="AO182" s="634">
        <f t="shared" si="197"/>
        <v>0</v>
      </c>
      <c r="AP182" s="633">
        <f t="shared" si="198"/>
        <v>0</v>
      </c>
      <c r="AQ182" s="633">
        <f t="shared" si="199"/>
        <v>0</v>
      </c>
      <c r="AR182" s="633">
        <f t="shared" si="200"/>
        <v>0</v>
      </c>
      <c r="AS182" s="633">
        <f t="shared" si="220"/>
        <v>0</v>
      </c>
      <c r="AT182" s="635">
        <f t="shared" si="201"/>
        <v>0</v>
      </c>
      <c r="AU182" s="635">
        <f t="shared" si="202"/>
        <v>0</v>
      </c>
      <c r="AV182" s="633"/>
      <c r="AW182" s="633"/>
      <c r="AX182" s="635">
        <f t="shared" si="238"/>
        <v>0</v>
      </c>
      <c r="AY182" s="635">
        <f t="shared" si="203"/>
        <v>0</v>
      </c>
      <c r="AZ182" s="635">
        <f t="shared" si="204"/>
        <v>0</v>
      </c>
      <c r="BA182" s="635">
        <f t="shared" si="205"/>
        <v>0</v>
      </c>
      <c r="BB182" s="635">
        <f t="shared" si="206"/>
        <v>0</v>
      </c>
      <c r="BC182" s="633">
        <f t="shared" si="239"/>
        <v>0</v>
      </c>
      <c r="BD182" s="633">
        <f t="shared" si="207"/>
        <v>0</v>
      </c>
      <c r="BE182" s="634">
        <v>0</v>
      </c>
      <c r="BF182" s="633">
        <f t="shared" si="240"/>
        <v>0</v>
      </c>
      <c r="BG182" s="634">
        <f t="shared" si="208"/>
        <v>0</v>
      </c>
      <c r="BH182" s="633">
        <f t="shared" si="209"/>
        <v>0</v>
      </c>
      <c r="BI182" s="633">
        <f t="shared" si="210"/>
        <v>0</v>
      </c>
      <c r="BJ182" s="633">
        <f t="shared" si="211"/>
        <v>0</v>
      </c>
      <c r="BK182" s="633">
        <f t="shared" si="212"/>
        <v>0</v>
      </c>
      <c r="BL182" s="635">
        <f t="shared" si="241"/>
        <v>0</v>
      </c>
      <c r="BM182" s="635">
        <f t="shared" si="242"/>
        <v>0</v>
      </c>
      <c r="BN182" s="633"/>
      <c r="BO182" s="633"/>
      <c r="BP182" s="635">
        <f t="shared" si="243"/>
        <v>0</v>
      </c>
      <c r="BQ182" s="619">
        <f t="shared" si="213"/>
        <v>0</v>
      </c>
      <c r="BR182" s="619">
        <f t="shared" si="214"/>
        <v>1</v>
      </c>
      <c r="BS182" s="619">
        <f t="shared" si="215"/>
        <v>0</v>
      </c>
      <c r="BT182" s="619">
        <f t="shared" si="216"/>
        <v>0</v>
      </c>
      <c r="BU182" s="619">
        <f t="shared" si="217"/>
        <v>0</v>
      </c>
      <c r="BV182" s="619">
        <f t="shared" si="244"/>
        <v>1</v>
      </c>
      <c r="BW182" s="603">
        <f t="shared" si="223"/>
        <v>0</v>
      </c>
      <c r="BX182" s="636">
        <f t="shared" si="245"/>
        <v>1</v>
      </c>
      <c r="BY182" s="603">
        <f t="shared" si="218"/>
        <v>0</v>
      </c>
      <c r="BZ182" s="603">
        <f t="shared" si="219"/>
        <v>0</v>
      </c>
      <c r="CA182" s="589" t="str">
        <f t="shared" si="224"/>
        <v/>
      </c>
      <c r="CB182" s="1097"/>
      <c r="CC182" s="589"/>
      <c r="CD182" s="589"/>
      <c r="CE182" s="589"/>
      <c r="CF182" s="589"/>
      <c r="CG182" s="589"/>
      <c r="CH182" s="589"/>
      <c r="CI182" s="589"/>
      <c r="CJ182" s="589"/>
      <c r="CK182" s="589"/>
      <c r="CL182" s="589"/>
      <c r="CM182" s="589"/>
      <c r="CN182" s="589"/>
      <c r="CO182" s="589"/>
      <c r="CP182" s="589"/>
      <c r="CQ182" s="589"/>
      <c r="CR182" s="589"/>
      <c r="CS182" s="589"/>
      <c r="CT182" s="589"/>
      <c r="CU182" s="589"/>
      <c r="CV182" s="589"/>
      <c r="CW182" s="589"/>
      <c r="CX182" s="589"/>
      <c r="CY182" s="589"/>
      <c r="DA182" s="589"/>
    </row>
    <row r="183" spans="1:105" s="620" customFormat="1">
      <c r="A183" s="620" t="str">
        <f t="shared" si="230"/>
        <v/>
      </c>
      <c r="B183" s="624">
        <v>2202</v>
      </c>
      <c r="C183" s="624">
        <v>157</v>
      </c>
      <c r="D183" s="644" t="str">
        <f>IF(ISNA(VLOOKUP(C183,Master!AQ$60:BC$285,3,FALSE)),"",VLOOKUP(C183,Master!AQ$60:BC$285,3,FALSE))</f>
        <v/>
      </c>
      <c r="E183" s="625" t="str">
        <f>IF(ISNA(VLOOKUP(C183,Master!AQ$60:BC$285,7,FALSE)),"",VLOOKUP(C183,Master!AQ$60:BC$285,7,FALSE))</f>
        <v/>
      </c>
      <c r="F183" s="626" t="str">
        <f>IF(ISNA(VLOOKUP(C183,Master!AQ$60:BC$285,8,FALSE)),"",VLOOKUP(C183,Master!AQ$60:BC$285,8,FALSE))</f>
        <v/>
      </c>
      <c r="G183" s="627" t="str">
        <f>IF(ISNA(VLOOKUP(C183,Master!AQ$60:BC$285,4,FALSE)),"",VLOOKUP(C183,Master!AQ$60:BC$285,4,FALSE))</f>
        <v/>
      </c>
      <c r="H183" s="628" t="str">
        <f>IF(ISNA(VLOOKUP(C183,Master!AQ$60:BC$285,5,FALSE)),"",VLOOKUP(C183,Master!AQ$60:BC$285,5,FALSE))</f>
        <v/>
      </c>
      <c r="I183" s="629" t="str">
        <f>IF(ISNA(VLOOKUP(C183,Master!AQ$60:BC$285,6,FALSE)),"",VLOOKUP(C183,Master!AQ$60:BC$285,6,FALSE))</f>
        <v/>
      </c>
      <c r="J183" s="624" t="str">
        <f t="shared" si="225"/>
        <v/>
      </c>
      <c r="K183" s="625" t="str">
        <f t="shared" ca="1" si="226"/>
        <v/>
      </c>
      <c r="L183" s="624" t="str">
        <f t="shared" si="227"/>
        <v/>
      </c>
      <c r="M183" s="624" t="str">
        <f t="shared" si="228"/>
        <v/>
      </c>
      <c r="N183" s="624" t="str">
        <f t="shared" si="229"/>
        <v/>
      </c>
      <c r="O183" s="630" t="str">
        <f>IF(ISNA(VLOOKUP(C183,Master!AQ$60:BC$285,12,FALSE)),"",VLOOKUP(C183,Master!AQ$60:BC$285,12,FALSE))</f>
        <v/>
      </c>
      <c r="P183" s="631"/>
      <c r="Q183" s="631"/>
      <c r="R183" s="631"/>
      <c r="S183" s="631">
        <f t="shared" si="222"/>
        <v>0</v>
      </c>
      <c r="T183" s="591">
        <f t="shared" si="221"/>
        <v>1</v>
      </c>
      <c r="U183" s="622" t="str">
        <f>IF(ISNA(VLOOKUP(C183,Master!AQ$60:BC$107,10,FALSE)),"",VLOOKUP(C183,Master!AQ$60:BC$107,10,FALSE))</f>
        <v/>
      </c>
      <c r="V183" s="632"/>
      <c r="W183" s="632"/>
      <c r="X183" s="633" t="str">
        <f>IF(ISNA(VLOOKUP(C183,Master!AQ$60:BC$107,11,FALSE)),"",VLOOKUP(C183,Master!AQ$60:BC$107,11,FALSE))</f>
        <v/>
      </c>
      <c r="Y183" s="633" t="str">
        <f>IF(ISNA(VLOOKUP(C183,Master!AQ$60:BC$107,9,FALSE)),"",VLOOKUP(C183,Master!AQ$60:BC$107,9,FALSE))</f>
        <v/>
      </c>
      <c r="Z183" s="634">
        <f t="shared" si="191"/>
        <v>0</v>
      </c>
      <c r="AA183" s="634">
        <f t="shared" si="192"/>
        <v>0</v>
      </c>
      <c r="AB183" s="634">
        <f t="shared" si="193"/>
        <v>0</v>
      </c>
      <c r="AC183" s="634">
        <f t="shared" si="194"/>
        <v>0</v>
      </c>
      <c r="AD183" s="634">
        <f t="shared" si="195"/>
        <v>0</v>
      </c>
      <c r="AE183" s="634">
        <f t="shared" si="196"/>
        <v>0</v>
      </c>
      <c r="AF183" s="635" t="str">
        <f t="shared" si="231"/>
        <v/>
      </c>
      <c r="AG183" s="635" t="str">
        <f t="shared" si="232"/>
        <v/>
      </c>
      <c r="AH183" s="635" t="str">
        <f t="shared" si="233"/>
        <v/>
      </c>
      <c r="AI183" s="635" t="str">
        <f t="shared" si="234"/>
        <v/>
      </c>
      <c r="AJ183" s="635" t="str">
        <f t="shared" si="235"/>
        <v/>
      </c>
      <c r="AK183" s="633" t="str">
        <f t="shared" si="236"/>
        <v/>
      </c>
      <c r="AL183" s="633">
        <v>0</v>
      </c>
      <c r="AM183" s="634">
        <v>0</v>
      </c>
      <c r="AN183" s="633" t="str">
        <f t="shared" si="237"/>
        <v/>
      </c>
      <c r="AO183" s="634">
        <f t="shared" si="197"/>
        <v>0</v>
      </c>
      <c r="AP183" s="633">
        <f t="shared" si="198"/>
        <v>0</v>
      </c>
      <c r="AQ183" s="633">
        <f t="shared" si="199"/>
        <v>0</v>
      </c>
      <c r="AR183" s="633">
        <f t="shared" si="200"/>
        <v>0</v>
      </c>
      <c r="AS183" s="633">
        <f t="shared" si="220"/>
        <v>0</v>
      </c>
      <c r="AT183" s="635">
        <f t="shared" si="201"/>
        <v>0</v>
      </c>
      <c r="AU183" s="635">
        <f t="shared" si="202"/>
        <v>0</v>
      </c>
      <c r="AV183" s="633"/>
      <c r="AW183" s="633"/>
      <c r="AX183" s="635">
        <f t="shared" si="238"/>
        <v>0</v>
      </c>
      <c r="AY183" s="635">
        <f t="shared" si="203"/>
        <v>0</v>
      </c>
      <c r="AZ183" s="635">
        <f t="shared" si="204"/>
        <v>0</v>
      </c>
      <c r="BA183" s="635">
        <f t="shared" si="205"/>
        <v>0</v>
      </c>
      <c r="BB183" s="635">
        <f t="shared" si="206"/>
        <v>0</v>
      </c>
      <c r="BC183" s="633">
        <f t="shared" si="239"/>
        <v>0</v>
      </c>
      <c r="BD183" s="633">
        <f t="shared" si="207"/>
        <v>0</v>
      </c>
      <c r="BE183" s="634">
        <v>0</v>
      </c>
      <c r="BF183" s="633">
        <f t="shared" si="240"/>
        <v>0</v>
      </c>
      <c r="BG183" s="634">
        <f t="shared" si="208"/>
        <v>0</v>
      </c>
      <c r="BH183" s="633">
        <f t="shared" si="209"/>
        <v>0</v>
      </c>
      <c r="BI183" s="633">
        <f t="shared" si="210"/>
        <v>0</v>
      </c>
      <c r="BJ183" s="633">
        <f t="shared" si="211"/>
        <v>0</v>
      </c>
      <c r="BK183" s="633">
        <f t="shared" si="212"/>
        <v>0</v>
      </c>
      <c r="BL183" s="635">
        <f t="shared" si="241"/>
        <v>0</v>
      </c>
      <c r="BM183" s="635">
        <f t="shared" si="242"/>
        <v>0</v>
      </c>
      <c r="BN183" s="633"/>
      <c r="BO183" s="633"/>
      <c r="BP183" s="635">
        <f t="shared" si="243"/>
        <v>0</v>
      </c>
      <c r="BQ183" s="619">
        <f t="shared" si="213"/>
        <v>0</v>
      </c>
      <c r="BR183" s="619">
        <f t="shared" si="214"/>
        <v>1</v>
      </c>
      <c r="BS183" s="619">
        <f t="shared" si="215"/>
        <v>0</v>
      </c>
      <c r="BT183" s="619">
        <f t="shared" si="216"/>
        <v>0</v>
      </c>
      <c r="BU183" s="619">
        <f t="shared" si="217"/>
        <v>0</v>
      </c>
      <c r="BV183" s="619">
        <f t="shared" si="244"/>
        <v>1</v>
      </c>
      <c r="BW183" s="603">
        <f t="shared" si="223"/>
        <v>0</v>
      </c>
      <c r="BX183" s="636">
        <f t="shared" si="245"/>
        <v>1</v>
      </c>
      <c r="BY183" s="603">
        <f t="shared" si="218"/>
        <v>0</v>
      </c>
      <c r="BZ183" s="603">
        <f t="shared" si="219"/>
        <v>0</v>
      </c>
      <c r="CA183" s="589" t="str">
        <f t="shared" si="224"/>
        <v/>
      </c>
      <c r="CB183" s="1097"/>
      <c r="CC183" s="589"/>
      <c r="CD183" s="589"/>
      <c r="CE183" s="589"/>
      <c r="CF183" s="589"/>
      <c r="CG183" s="589"/>
      <c r="CH183" s="589"/>
      <c r="CI183" s="589"/>
      <c r="CJ183" s="589"/>
      <c r="CK183" s="589"/>
      <c r="CL183" s="589"/>
      <c r="CM183" s="589"/>
      <c r="CN183" s="589"/>
      <c r="CO183" s="589"/>
      <c r="CP183" s="589"/>
      <c r="CQ183" s="589"/>
      <c r="CR183" s="589"/>
      <c r="CS183" s="589"/>
      <c r="CT183" s="589"/>
      <c r="CU183" s="589"/>
      <c r="CV183" s="589"/>
      <c r="CW183" s="589"/>
      <c r="CX183" s="589"/>
      <c r="CY183" s="589"/>
      <c r="DA183" s="589"/>
    </row>
    <row r="184" spans="1:105" s="620" customFormat="1">
      <c r="A184" s="620" t="str">
        <f t="shared" si="230"/>
        <v/>
      </c>
      <c r="B184" s="624">
        <v>2202</v>
      </c>
      <c r="C184" s="624">
        <v>158</v>
      </c>
      <c r="D184" s="644" t="str">
        <f>IF(ISNA(VLOOKUP(C184,Master!AQ$60:BC$285,3,FALSE)),"",VLOOKUP(C184,Master!AQ$60:BC$285,3,FALSE))</f>
        <v/>
      </c>
      <c r="E184" s="625" t="str">
        <f>IF(ISNA(VLOOKUP(C184,Master!AQ$60:BC$285,7,FALSE)),"",VLOOKUP(C184,Master!AQ$60:BC$285,7,FALSE))</f>
        <v/>
      </c>
      <c r="F184" s="626" t="str">
        <f>IF(ISNA(VLOOKUP(C184,Master!AQ$60:BC$285,8,FALSE)),"",VLOOKUP(C184,Master!AQ$60:BC$285,8,FALSE))</f>
        <v/>
      </c>
      <c r="G184" s="627" t="str">
        <f>IF(ISNA(VLOOKUP(C184,Master!AQ$60:BC$285,4,FALSE)),"",VLOOKUP(C184,Master!AQ$60:BC$285,4,FALSE))</f>
        <v/>
      </c>
      <c r="H184" s="628" t="str">
        <f>IF(ISNA(VLOOKUP(C184,Master!AQ$60:BC$285,5,FALSE)),"",VLOOKUP(C184,Master!AQ$60:BC$285,5,FALSE))</f>
        <v/>
      </c>
      <c r="I184" s="629" t="str">
        <f>IF(ISNA(VLOOKUP(C184,Master!AQ$60:BC$285,6,FALSE)),"",VLOOKUP(C184,Master!AQ$60:BC$285,6,FALSE))</f>
        <v/>
      </c>
      <c r="J184" s="624" t="str">
        <f t="shared" si="225"/>
        <v/>
      </c>
      <c r="K184" s="625" t="str">
        <f t="shared" ca="1" si="226"/>
        <v/>
      </c>
      <c r="L184" s="624" t="str">
        <f t="shared" si="227"/>
        <v/>
      </c>
      <c r="M184" s="624" t="str">
        <f t="shared" si="228"/>
        <v/>
      </c>
      <c r="N184" s="624" t="str">
        <f t="shared" si="229"/>
        <v/>
      </c>
      <c r="O184" s="630" t="str">
        <f>IF(ISNA(VLOOKUP(C184,Master!AQ$60:BC$285,12,FALSE)),"",VLOOKUP(C184,Master!AQ$60:BC$285,12,FALSE))</f>
        <v/>
      </c>
      <c r="P184" s="631"/>
      <c r="Q184" s="631"/>
      <c r="R184" s="631"/>
      <c r="S184" s="631">
        <f t="shared" si="222"/>
        <v>0</v>
      </c>
      <c r="T184" s="591">
        <f t="shared" si="221"/>
        <v>1</v>
      </c>
      <c r="U184" s="622" t="str">
        <f>IF(ISNA(VLOOKUP(C184,Master!AQ$60:BC$107,10,FALSE)),"",VLOOKUP(C184,Master!AQ$60:BC$107,10,FALSE))</f>
        <v/>
      </c>
      <c r="V184" s="632"/>
      <c r="W184" s="632"/>
      <c r="X184" s="633" t="str">
        <f>IF(ISNA(VLOOKUP(C184,Master!AQ$60:BC$107,11,FALSE)),"",VLOOKUP(C184,Master!AQ$60:BC$107,11,FALSE))</f>
        <v/>
      </c>
      <c r="Y184" s="633" t="str">
        <f>IF(ISNA(VLOOKUP(C184,Master!AQ$60:BC$107,9,FALSE)),"",VLOOKUP(C184,Master!AQ$60:BC$107,9,FALSE))</f>
        <v/>
      </c>
      <c r="Z184" s="634">
        <f t="shared" si="191"/>
        <v>0</v>
      </c>
      <c r="AA184" s="634">
        <f t="shared" si="192"/>
        <v>0</v>
      </c>
      <c r="AB184" s="634">
        <f t="shared" si="193"/>
        <v>0</v>
      </c>
      <c r="AC184" s="634">
        <f t="shared" si="194"/>
        <v>0</v>
      </c>
      <c r="AD184" s="634">
        <f t="shared" si="195"/>
        <v>0</v>
      </c>
      <c r="AE184" s="634">
        <f t="shared" si="196"/>
        <v>0</v>
      </c>
      <c r="AF184" s="635" t="str">
        <f t="shared" si="231"/>
        <v/>
      </c>
      <c r="AG184" s="635" t="str">
        <f t="shared" si="232"/>
        <v/>
      </c>
      <c r="AH184" s="635" t="str">
        <f t="shared" si="233"/>
        <v/>
      </c>
      <c r="AI184" s="635" t="str">
        <f t="shared" si="234"/>
        <v/>
      </c>
      <c r="AJ184" s="635" t="str">
        <f t="shared" si="235"/>
        <v/>
      </c>
      <c r="AK184" s="633" t="str">
        <f t="shared" si="236"/>
        <v/>
      </c>
      <c r="AL184" s="633">
        <v>0</v>
      </c>
      <c r="AM184" s="634">
        <v>0</v>
      </c>
      <c r="AN184" s="633" t="str">
        <f t="shared" si="237"/>
        <v/>
      </c>
      <c r="AO184" s="634">
        <f t="shared" si="197"/>
        <v>0</v>
      </c>
      <c r="AP184" s="633">
        <f t="shared" si="198"/>
        <v>0</v>
      </c>
      <c r="AQ184" s="633">
        <f t="shared" si="199"/>
        <v>0</v>
      </c>
      <c r="AR184" s="633">
        <f t="shared" si="200"/>
        <v>0</v>
      </c>
      <c r="AS184" s="633">
        <f t="shared" si="220"/>
        <v>0</v>
      </c>
      <c r="AT184" s="635">
        <f t="shared" si="201"/>
        <v>0</v>
      </c>
      <c r="AU184" s="635">
        <f t="shared" si="202"/>
        <v>0</v>
      </c>
      <c r="AV184" s="633"/>
      <c r="AW184" s="633"/>
      <c r="AX184" s="635">
        <f t="shared" si="238"/>
        <v>0</v>
      </c>
      <c r="AY184" s="635">
        <f t="shared" si="203"/>
        <v>0</v>
      </c>
      <c r="AZ184" s="635">
        <f t="shared" si="204"/>
        <v>0</v>
      </c>
      <c r="BA184" s="635">
        <f t="shared" si="205"/>
        <v>0</v>
      </c>
      <c r="BB184" s="635">
        <f t="shared" si="206"/>
        <v>0</v>
      </c>
      <c r="BC184" s="633">
        <f t="shared" si="239"/>
        <v>0</v>
      </c>
      <c r="BD184" s="633">
        <f t="shared" si="207"/>
        <v>0</v>
      </c>
      <c r="BE184" s="634">
        <v>0</v>
      </c>
      <c r="BF184" s="633">
        <f t="shared" si="240"/>
        <v>0</v>
      </c>
      <c r="BG184" s="634">
        <f t="shared" si="208"/>
        <v>0</v>
      </c>
      <c r="BH184" s="633">
        <f t="shared" si="209"/>
        <v>0</v>
      </c>
      <c r="BI184" s="633">
        <f t="shared" si="210"/>
        <v>0</v>
      </c>
      <c r="BJ184" s="633">
        <f t="shared" si="211"/>
        <v>0</v>
      </c>
      <c r="BK184" s="633">
        <f t="shared" si="212"/>
        <v>0</v>
      </c>
      <c r="BL184" s="635">
        <f t="shared" si="241"/>
        <v>0</v>
      </c>
      <c r="BM184" s="635">
        <f t="shared" si="242"/>
        <v>0</v>
      </c>
      <c r="BN184" s="633"/>
      <c r="BO184" s="633"/>
      <c r="BP184" s="635">
        <f t="shared" si="243"/>
        <v>0</v>
      </c>
      <c r="BQ184" s="619">
        <f t="shared" si="213"/>
        <v>0</v>
      </c>
      <c r="BR184" s="619">
        <f t="shared" si="214"/>
        <v>1</v>
      </c>
      <c r="BS184" s="619">
        <f t="shared" si="215"/>
        <v>0</v>
      </c>
      <c r="BT184" s="619">
        <f t="shared" si="216"/>
        <v>0</v>
      </c>
      <c r="BU184" s="619">
        <f t="shared" si="217"/>
        <v>0</v>
      </c>
      <c r="BV184" s="619">
        <f t="shared" si="244"/>
        <v>1</v>
      </c>
      <c r="BW184" s="603">
        <f t="shared" si="223"/>
        <v>0</v>
      </c>
      <c r="BX184" s="636">
        <f t="shared" si="245"/>
        <v>1</v>
      </c>
      <c r="BY184" s="603">
        <f t="shared" si="218"/>
        <v>0</v>
      </c>
      <c r="BZ184" s="603">
        <f t="shared" si="219"/>
        <v>0</v>
      </c>
      <c r="CA184" s="589" t="str">
        <f t="shared" si="224"/>
        <v/>
      </c>
      <c r="CB184" s="1097"/>
      <c r="CC184" s="589"/>
      <c r="CD184" s="589"/>
      <c r="CE184" s="589"/>
      <c r="CF184" s="589"/>
      <c r="CG184" s="589"/>
      <c r="CH184" s="589"/>
      <c r="CI184" s="589"/>
      <c r="CJ184" s="589"/>
      <c r="CK184" s="589"/>
      <c r="CL184" s="589"/>
      <c r="CM184" s="589"/>
      <c r="CN184" s="589"/>
      <c r="CO184" s="589"/>
      <c r="CP184" s="589"/>
      <c r="CQ184" s="589"/>
      <c r="CR184" s="589"/>
      <c r="CS184" s="589"/>
      <c r="CT184" s="589"/>
      <c r="CU184" s="589"/>
      <c r="CV184" s="589"/>
      <c r="CW184" s="589"/>
      <c r="CX184" s="589"/>
      <c r="CY184" s="589"/>
      <c r="DA184" s="589"/>
    </row>
    <row r="185" spans="1:105" s="620" customFormat="1">
      <c r="A185" s="620" t="str">
        <f t="shared" si="230"/>
        <v/>
      </c>
      <c r="B185" s="624">
        <v>2202</v>
      </c>
      <c r="C185" s="624">
        <v>159</v>
      </c>
      <c r="D185" s="644" t="str">
        <f>IF(ISNA(VLOOKUP(C185,Master!AQ$60:BC$285,3,FALSE)),"",VLOOKUP(C185,Master!AQ$60:BC$285,3,FALSE))</f>
        <v/>
      </c>
      <c r="E185" s="625" t="str">
        <f>IF(ISNA(VLOOKUP(C185,Master!AQ$60:BC$285,7,FALSE)),"",VLOOKUP(C185,Master!AQ$60:BC$285,7,FALSE))</f>
        <v/>
      </c>
      <c r="F185" s="626" t="str">
        <f>IF(ISNA(VLOOKUP(C185,Master!AQ$60:BC$285,8,FALSE)),"",VLOOKUP(C185,Master!AQ$60:BC$285,8,FALSE))</f>
        <v/>
      </c>
      <c r="G185" s="627" t="str">
        <f>IF(ISNA(VLOOKUP(C185,Master!AQ$60:BC$285,4,FALSE)),"",VLOOKUP(C185,Master!AQ$60:BC$285,4,FALSE))</f>
        <v/>
      </c>
      <c r="H185" s="628" t="str">
        <f>IF(ISNA(VLOOKUP(C185,Master!AQ$60:BC$285,5,FALSE)),"",VLOOKUP(C185,Master!AQ$60:BC$285,5,FALSE))</f>
        <v/>
      </c>
      <c r="I185" s="629" t="str">
        <f>IF(ISNA(VLOOKUP(C185,Master!AQ$60:BC$285,6,FALSE)),"",VLOOKUP(C185,Master!AQ$60:BC$285,6,FALSE))</f>
        <v/>
      </c>
      <c r="J185" s="624" t="str">
        <f t="shared" si="225"/>
        <v/>
      </c>
      <c r="K185" s="625" t="str">
        <f t="shared" ca="1" si="226"/>
        <v/>
      </c>
      <c r="L185" s="624" t="str">
        <f t="shared" si="227"/>
        <v/>
      </c>
      <c r="M185" s="624" t="str">
        <f t="shared" si="228"/>
        <v/>
      </c>
      <c r="N185" s="624" t="str">
        <f t="shared" si="229"/>
        <v/>
      </c>
      <c r="O185" s="630" t="str">
        <f>IF(ISNA(VLOOKUP(C185,Master!AQ$60:BC$285,12,FALSE)),"",VLOOKUP(C185,Master!AQ$60:BC$285,12,FALSE))</f>
        <v/>
      </c>
      <c r="P185" s="631"/>
      <c r="Q185" s="631"/>
      <c r="R185" s="631"/>
      <c r="S185" s="631">
        <f t="shared" si="222"/>
        <v>0</v>
      </c>
      <c r="T185" s="591">
        <f t="shared" si="221"/>
        <v>1</v>
      </c>
      <c r="U185" s="622" t="str">
        <f>IF(ISNA(VLOOKUP(C185,Master!AQ$60:BC$107,10,FALSE)),"",VLOOKUP(C185,Master!AQ$60:BC$107,10,FALSE))</f>
        <v/>
      </c>
      <c r="V185" s="632"/>
      <c r="W185" s="632"/>
      <c r="X185" s="633" t="str">
        <f>IF(ISNA(VLOOKUP(C185,Master!AQ$60:BC$107,11,FALSE)),"",VLOOKUP(C185,Master!AQ$60:BC$107,11,FALSE))</f>
        <v/>
      </c>
      <c r="Y185" s="633" t="str">
        <f>IF(ISNA(VLOOKUP(C185,Master!AQ$60:BC$107,9,FALSE)),"",VLOOKUP(C185,Master!AQ$60:BC$107,9,FALSE))</f>
        <v/>
      </c>
      <c r="Z185" s="634">
        <f t="shared" si="191"/>
        <v>0</v>
      </c>
      <c r="AA185" s="634">
        <f t="shared" si="192"/>
        <v>0</v>
      </c>
      <c r="AB185" s="634">
        <f t="shared" si="193"/>
        <v>0</v>
      </c>
      <c r="AC185" s="634">
        <f t="shared" si="194"/>
        <v>0</v>
      </c>
      <c r="AD185" s="634">
        <f t="shared" si="195"/>
        <v>0</v>
      </c>
      <c r="AE185" s="634">
        <f t="shared" si="196"/>
        <v>0</v>
      </c>
      <c r="AF185" s="635" t="str">
        <f t="shared" si="231"/>
        <v/>
      </c>
      <c r="AG185" s="635" t="str">
        <f t="shared" si="232"/>
        <v/>
      </c>
      <c r="AH185" s="635" t="str">
        <f t="shared" si="233"/>
        <v/>
      </c>
      <c r="AI185" s="635" t="str">
        <f t="shared" si="234"/>
        <v/>
      </c>
      <c r="AJ185" s="635" t="str">
        <f t="shared" si="235"/>
        <v/>
      </c>
      <c r="AK185" s="633" t="str">
        <f t="shared" si="236"/>
        <v/>
      </c>
      <c r="AL185" s="633">
        <v>0</v>
      </c>
      <c r="AM185" s="634">
        <v>0</v>
      </c>
      <c r="AN185" s="633" t="str">
        <f t="shared" si="237"/>
        <v/>
      </c>
      <c r="AO185" s="634">
        <f t="shared" si="197"/>
        <v>0</v>
      </c>
      <c r="AP185" s="633">
        <f t="shared" si="198"/>
        <v>0</v>
      </c>
      <c r="AQ185" s="633">
        <f t="shared" si="199"/>
        <v>0</v>
      </c>
      <c r="AR185" s="633">
        <f t="shared" si="200"/>
        <v>0</v>
      </c>
      <c r="AS185" s="633">
        <f t="shared" si="220"/>
        <v>0</v>
      </c>
      <c r="AT185" s="635">
        <f t="shared" si="201"/>
        <v>0</v>
      </c>
      <c r="AU185" s="635">
        <f t="shared" si="202"/>
        <v>0</v>
      </c>
      <c r="AV185" s="633"/>
      <c r="AW185" s="633"/>
      <c r="AX185" s="635">
        <f t="shared" si="238"/>
        <v>0</v>
      </c>
      <c r="AY185" s="635">
        <f t="shared" si="203"/>
        <v>0</v>
      </c>
      <c r="AZ185" s="635">
        <f t="shared" si="204"/>
        <v>0</v>
      </c>
      <c r="BA185" s="635">
        <f t="shared" si="205"/>
        <v>0</v>
      </c>
      <c r="BB185" s="635">
        <f t="shared" si="206"/>
        <v>0</v>
      </c>
      <c r="BC185" s="633">
        <f t="shared" si="239"/>
        <v>0</v>
      </c>
      <c r="BD185" s="633">
        <f t="shared" si="207"/>
        <v>0</v>
      </c>
      <c r="BE185" s="634">
        <v>0</v>
      </c>
      <c r="BF185" s="633">
        <f t="shared" si="240"/>
        <v>0</v>
      </c>
      <c r="BG185" s="634">
        <f t="shared" si="208"/>
        <v>0</v>
      </c>
      <c r="BH185" s="633">
        <f t="shared" si="209"/>
        <v>0</v>
      </c>
      <c r="BI185" s="633">
        <f t="shared" si="210"/>
        <v>0</v>
      </c>
      <c r="BJ185" s="633">
        <f t="shared" si="211"/>
        <v>0</v>
      </c>
      <c r="BK185" s="633">
        <f t="shared" si="212"/>
        <v>0</v>
      </c>
      <c r="BL185" s="635">
        <f t="shared" si="241"/>
        <v>0</v>
      </c>
      <c r="BM185" s="635">
        <f t="shared" si="242"/>
        <v>0</v>
      </c>
      <c r="BN185" s="633"/>
      <c r="BO185" s="633"/>
      <c r="BP185" s="635">
        <f t="shared" si="243"/>
        <v>0</v>
      </c>
      <c r="BQ185" s="619">
        <f t="shared" si="213"/>
        <v>0</v>
      </c>
      <c r="BR185" s="619">
        <f t="shared" si="214"/>
        <v>1</v>
      </c>
      <c r="BS185" s="619">
        <f t="shared" si="215"/>
        <v>0</v>
      </c>
      <c r="BT185" s="619">
        <f t="shared" si="216"/>
        <v>0</v>
      </c>
      <c r="BU185" s="619">
        <f t="shared" si="217"/>
        <v>0</v>
      </c>
      <c r="BV185" s="619">
        <f t="shared" si="244"/>
        <v>1</v>
      </c>
      <c r="BW185" s="603">
        <f t="shared" si="223"/>
        <v>0</v>
      </c>
      <c r="BX185" s="636">
        <f t="shared" si="245"/>
        <v>1</v>
      </c>
      <c r="BY185" s="603">
        <f t="shared" si="218"/>
        <v>0</v>
      </c>
      <c r="BZ185" s="603">
        <f t="shared" si="219"/>
        <v>0</v>
      </c>
      <c r="CA185" s="589" t="str">
        <f t="shared" si="224"/>
        <v/>
      </c>
      <c r="CB185" s="1097"/>
      <c r="CC185" s="589"/>
      <c r="CD185" s="589"/>
      <c r="CE185" s="589"/>
      <c r="CF185" s="589"/>
      <c r="CG185" s="589"/>
      <c r="CH185" s="589"/>
      <c r="CI185" s="589"/>
      <c r="CJ185" s="589"/>
      <c r="CK185" s="589"/>
      <c r="CL185" s="589"/>
      <c r="CM185" s="589"/>
      <c r="CN185" s="589"/>
      <c r="CO185" s="589"/>
      <c r="CP185" s="589"/>
      <c r="CQ185" s="589"/>
      <c r="CR185" s="589"/>
      <c r="CS185" s="589"/>
      <c r="CT185" s="589"/>
      <c r="CU185" s="589"/>
      <c r="CV185" s="589"/>
      <c r="CW185" s="589"/>
      <c r="CX185" s="589"/>
      <c r="CY185" s="589"/>
      <c r="DA185" s="589"/>
    </row>
    <row r="186" spans="1:105" s="620" customFormat="1">
      <c r="A186" s="620" t="str">
        <f t="shared" si="230"/>
        <v/>
      </c>
      <c r="B186" s="624">
        <v>2202</v>
      </c>
      <c r="C186" s="624">
        <v>160</v>
      </c>
      <c r="D186" s="644" t="str">
        <f>IF(ISNA(VLOOKUP(C186,Master!AQ$60:BC$285,3,FALSE)),"",VLOOKUP(C186,Master!AQ$60:BC$285,3,FALSE))</f>
        <v/>
      </c>
      <c r="E186" s="625" t="str">
        <f>IF(ISNA(VLOOKUP(C186,Master!AQ$60:BC$285,7,FALSE)),"",VLOOKUP(C186,Master!AQ$60:BC$285,7,FALSE))</f>
        <v/>
      </c>
      <c r="F186" s="626" t="str">
        <f>IF(ISNA(VLOOKUP(C186,Master!AQ$60:BC$285,8,FALSE)),"",VLOOKUP(C186,Master!AQ$60:BC$285,8,FALSE))</f>
        <v/>
      </c>
      <c r="G186" s="627" t="str">
        <f>IF(ISNA(VLOOKUP(C186,Master!AQ$60:BC$285,4,FALSE)),"",VLOOKUP(C186,Master!AQ$60:BC$285,4,FALSE))</f>
        <v/>
      </c>
      <c r="H186" s="628" t="str">
        <f>IF(ISNA(VLOOKUP(C186,Master!AQ$60:BC$285,5,FALSE)),"",VLOOKUP(C186,Master!AQ$60:BC$285,5,FALSE))</f>
        <v/>
      </c>
      <c r="I186" s="629" t="str">
        <f>IF(ISNA(VLOOKUP(C186,Master!AQ$60:BC$285,6,FALSE)),"",VLOOKUP(C186,Master!AQ$60:BC$285,6,FALSE))</f>
        <v/>
      </c>
      <c r="J186" s="624" t="str">
        <f t="shared" si="225"/>
        <v/>
      </c>
      <c r="K186" s="625" t="str">
        <f t="shared" ca="1" si="226"/>
        <v/>
      </c>
      <c r="L186" s="624" t="str">
        <f t="shared" si="227"/>
        <v/>
      </c>
      <c r="M186" s="624" t="str">
        <f t="shared" si="228"/>
        <v/>
      </c>
      <c r="N186" s="624" t="str">
        <f t="shared" si="229"/>
        <v/>
      </c>
      <c r="O186" s="630" t="str">
        <f>IF(ISNA(VLOOKUP(C186,Master!AQ$60:BC$285,12,FALSE)),"",VLOOKUP(C186,Master!AQ$60:BC$285,12,FALSE))</f>
        <v/>
      </c>
      <c r="P186" s="631"/>
      <c r="Q186" s="631"/>
      <c r="R186" s="631"/>
      <c r="S186" s="631">
        <f t="shared" si="222"/>
        <v>0</v>
      </c>
      <c r="T186" s="591">
        <f t="shared" si="221"/>
        <v>1</v>
      </c>
      <c r="U186" s="622" t="str">
        <f>IF(ISNA(VLOOKUP(C186,Master!AQ$60:BC$107,10,FALSE)),"",VLOOKUP(C186,Master!AQ$60:BC$107,10,FALSE))</f>
        <v/>
      </c>
      <c r="V186" s="632"/>
      <c r="W186" s="632"/>
      <c r="X186" s="633" t="str">
        <f>IF(ISNA(VLOOKUP(C186,Master!AQ$60:BC$107,11,FALSE)),"",VLOOKUP(C186,Master!AQ$60:BC$107,11,FALSE))</f>
        <v/>
      </c>
      <c r="Y186" s="633" t="str">
        <f>IF(ISNA(VLOOKUP(C186,Master!AQ$60:BC$107,9,FALSE)),"",VLOOKUP(C186,Master!AQ$60:BC$107,9,FALSE))</f>
        <v/>
      </c>
      <c r="Z186" s="634">
        <f t="shared" si="191"/>
        <v>0</v>
      </c>
      <c r="AA186" s="634">
        <f t="shared" si="192"/>
        <v>0</v>
      </c>
      <c r="AB186" s="634">
        <f t="shared" si="193"/>
        <v>0</v>
      </c>
      <c r="AC186" s="634">
        <f t="shared" si="194"/>
        <v>0</v>
      </c>
      <c r="AD186" s="634">
        <f t="shared" si="195"/>
        <v>0</v>
      </c>
      <c r="AE186" s="634">
        <f t="shared" si="196"/>
        <v>0</v>
      </c>
      <c r="AF186" s="635" t="str">
        <f t="shared" si="231"/>
        <v/>
      </c>
      <c r="AG186" s="635" t="str">
        <f t="shared" si="232"/>
        <v/>
      </c>
      <c r="AH186" s="635" t="str">
        <f t="shared" si="233"/>
        <v/>
      </c>
      <c r="AI186" s="635" t="str">
        <f t="shared" si="234"/>
        <v/>
      </c>
      <c r="AJ186" s="635" t="str">
        <f t="shared" si="235"/>
        <v/>
      </c>
      <c r="AK186" s="633" t="str">
        <f t="shared" si="236"/>
        <v/>
      </c>
      <c r="AL186" s="633">
        <v>0</v>
      </c>
      <c r="AM186" s="634">
        <v>0</v>
      </c>
      <c r="AN186" s="633" t="str">
        <f t="shared" si="237"/>
        <v/>
      </c>
      <c r="AO186" s="634">
        <f t="shared" si="197"/>
        <v>0</v>
      </c>
      <c r="AP186" s="633">
        <f t="shared" si="198"/>
        <v>0</v>
      </c>
      <c r="AQ186" s="633">
        <f t="shared" si="199"/>
        <v>0</v>
      </c>
      <c r="AR186" s="633">
        <f t="shared" si="200"/>
        <v>0</v>
      </c>
      <c r="AS186" s="633">
        <f t="shared" si="220"/>
        <v>0</v>
      </c>
      <c r="AT186" s="635">
        <f t="shared" si="201"/>
        <v>0</v>
      </c>
      <c r="AU186" s="635">
        <f t="shared" si="202"/>
        <v>0</v>
      </c>
      <c r="AV186" s="633"/>
      <c r="AW186" s="633"/>
      <c r="AX186" s="635">
        <f t="shared" si="238"/>
        <v>0</v>
      </c>
      <c r="AY186" s="635">
        <f t="shared" si="203"/>
        <v>0</v>
      </c>
      <c r="AZ186" s="635">
        <f t="shared" si="204"/>
        <v>0</v>
      </c>
      <c r="BA186" s="635">
        <f t="shared" si="205"/>
        <v>0</v>
      </c>
      <c r="BB186" s="635">
        <f t="shared" si="206"/>
        <v>0</v>
      </c>
      <c r="BC186" s="633">
        <f t="shared" si="239"/>
        <v>0</v>
      </c>
      <c r="BD186" s="633">
        <f t="shared" si="207"/>
        <v>0</v>
      </c>
      <c r="BE186" s="634">
        <v>0</v>
      </c>
      <c r="BF186" s="633">
        <f t="shared" si="240"/>
        <v>0</v>
      </c>
      <c r="BG186" s="634">
        <f t="shared" si="208"/>
        <v>0</v>
      </c>
      <c r="BH186" s="633">
        <f t="shared" si="209"/>
        <v>0</v>
      </c>
      <c r="BI186" s="633">
        <f t="shared" si="210"/>
        <v>0</v>
      </c>
      <c r="BJ186" s="633">
        <f t="shared" si="211"/>
        <v>0</v>
      </c>
      <c r="BK186" s="633">
        <f t="shared" si="212"/>
        <v>0</v>
      </c>
      <c r="BL186" s="635">
        <f t="shared" si="241"/>
        <v>0</v>
      </c>
      <c r="BM186" s="635">
        <f t="shared" si="242"/>
        <v>0</v>
      </c>
      <c r="BN186" s="633"/>
      <c r="BO186" s="633"/>
      <c r="BP186" s="635">
        <f t="shared" si="243"/>
        <v>0</v>
      </c>
      <c r="BQ186" s="619">
        <f t="shared" si="213"/>
        <v>0</v>
      </c>
      <c r="BR186" s="619">
        <f t="shared" si="214"/>
        <v>1</v>
      </c>
      <c r="BS186" s="619">
        <f t="shared" si="215"/>
        <v>0</v>
      </c>
      <c r="BT186" s="619">
        <f t="shared" si="216"/>
        <v>0</v>
      </c>
      <c r="BU186" s="619">
        <f t="shared" si="217"/>
        <v>0</v>
      </c>
      <c r="BV186" s="619">
        <f t="shared" si="244"/>
        <v>1</v>
      </c>
      <c r="BW186" s="603">
        <f t="shared" si="223"/>
        <v>0</v>
      </c>
      <c r="BX186" s="636">
        <f t="shared" si="245"/>
        <v>1</v>
      </c>
      <c r="BY186" s="603">
        <f t="shared" si="218"/>
        <v>0</v>
      </c>
      <c r="BZ186" s="603">
        <f t="shared" si="219"/>
        <v>0</v>
      </c>
      <c r="CA186" s="589" t="str">
        <f t="shared" si="224"/>
        <v/>
      </c>
      <c r="CB186" s="1097"/>
      <c r="CC186" s="589"/>
      <c r="CD186" s="589"/>
      <c r="CE186" s="589"/>
      <c r="CF186" s="589"/>
      <c r="CG186" s="589"/>
      <c r="CH186" s="589"/>
      <c r="CI186" s="589"/>
      <c r="CJ186" s="589"/>
      <c r="CK186" s="589"/>
      <c r="CL186" s="589"/>
      <c r="CM186" s="589"/>
      <c r="CN186" s="589"/>
      <c r="CO186" s="589"/>
      <c r="CP186" s="589"/>
      <c r="CQ186" s="589"/>
      <c r="CR186" s="589"/>
      <c r="CS186" s="589"/>
      <c r="CT186" s="589"/>
      <c r="CU186" s="589"/>
      <c r="CV186" s="589"/>
      <c r="CW186" s="589"/>
      <c r="CX186" s="589"/>
      <c r="CY186" s="589"/>
      <c r="DA186" s="589"/>
    </row>
    <row r="187" spans="1:105" s="620" customFormat="1">
      <c r="A187" s="620" t="str">
        <f t="shared" si="230"/>
        <v/>
      </c>
      <c r="B187" s="624">
        <v>2202</v>
      </c>
      <c r="C187" s="624">
        <v>161</v>
      </c>
      <c r="D187" s="644" t="str">
        <f>IF(ISNA(VLOOKUP(C187,Master!AQ$60:BC$285,3,FALSE)),"",VLOOKUP(C187,Master!AQ$60:BC$285,3,FALSE))</f>
        <v/>
      </c>
      <c r="E187" s="625" t="str">
        <f>IF(ISNA(VLOOKUP(C187,Master!AQ$60:BC$285,7,FALSE)),"",VLOOKUP(C187,Master!AQ$60:BC$285,7,FALSE))</f>
        <v/>
      </c>
      <c r="F187" s="626" t="str">
        <f>IF(ISNA(VLOOKUP(C187,Master!AQ$60:BC$285,8,FALSE)),"",VLOOKUP(C187,Master!AQ$60:BC$285,8,FALSE))</f>
        <v/>
      </c>
      <c r="G187" s="627" t="str">
        <f>IF(ISNA(VLOOKUP(C187,Master!AQ$60:BC$285,4,FALSE)),"",VLOOKUP(C187,Master!AQ$60:BC$285,4,FALSE))</f>
        <v/>
      </c>
      <c r="H187" s="628" t="str">
        <f>IF(ISNA(VLOOKUP(C187,Master!AQ$60:BC$285,5,FALSE)),"",VLOOKUP(C187,Master!AQ$60:BC$285,5,FALSE))</f>
        <v/>
      </c>
      <c r="I187" s="629" t="str">
        <f>IF(ISNA(VLOOKUP(C187,Master!AQ$60:BC$285,6,FALSE)),"",VLOOKUP(C187,Master!AQ$60:BC$285,6,FALSE))</f>
        <v/>
      </c>
      <c r="J187" s="624" t="str">
        <f t="shared" si="225"/>
        <v/>
      </c>
      <c r="K187" s="625" t="str">
        <f t="shared" ca="1" si="226"/>
        <v/>
      </c>
      <c r="L187" s="624" t="str">
        <f t="shared" si="227"/>
        <v/>
      </c>
      <c r="M187" s="624" t="str">
        <f t="shared" si="228"/>
        <v/>
      </c>
      <c r="N187" s="624" t="str">
        <f t="shared" si="229"/>
        <v/>
      </c>
      <c r="O187" s="630" t="str">
        <f>IF(ISNA(VLOOKUP(C187,Master!AQ$60:BC$285,12,FALSE)),"",VLOOKUP(C187,Master!AQ$60:BC$285,12,FALSE))</f>
        <v/>
      </c>
      <c r="P187" s="631"/>
      <c r="Q187" s="631"/>
      <c r="R187" s="631"/>
      <c r="S187" s="631">
        <f t="shared" si="222"/>
        <v>0</v>
      </c>
      <c r="T187" s="591">
        <f t="shared" si="221"/>
        <v>1</v>
      </c>
      <c r="U187" s="622" t="str">
        <f>IF(ISNA(VLOOKUP(C187,Master!AQ$60:BC$107,10,FALSE)),"",VLOOKUP(C187,Master!AQ$60:BC$107,10,FALSE))</f>
        <v/>
      </c>
      <c r="V187" s="632"/>
      <c r="W187" s="632"/>
      <c r="X187" s="633" t="str">
        <f>IF(ISNA(VLOOKUP(C187,Master!AQ$60:BC$107,11,FALSE)),"",VLOOKUP(C187,Master!AQ$60:BC$107,11,FALSE))</f>
        <v/>
      </c>
      <c r="Y187" s="633" t="str">
        <f>IF(ISNA(VLOOKUP(C187,Master!AQ$60:BC$107,9,FALSE)),"",VLOOKUP(C187,Master!AQ$60:BC$107,9,FALSE))</f>
        <v/>
      </c>
      <c r="Z187" s="634">
        <f t="shared" si="191"/>
        <v>0</v>
      </c>
      <c r="AA187" s="634">
        <f t="shared" si="192"/>
        <v>0</v>
      </c>
      <c r="AB187" s="634">
        <f t="shared" si="193"/>
        <v>0</v>
      </c>
      <c r="AC187" s="634">
        <f t="shared" si="194"/>
        <v>0</v>
      </c>
      <c r="AD187" s="634">
        <f t="shared" si="195"/>
        <v>0</v>
      </c>
      <c r="AE187" s="634">
        <f t="shared" si="196"/>
        <v>0</v>
      </c>
      <c r="AF187" s="635" t="str">
        <f t="shared" si="231"/>
        <v/>
      </c>
      <c r="AG187" s="635" t="str">
        <f t="shared" si="232"/>
        <v/>
      </c>
      <c r="AH187" s="635" t="str">
        <f t="shared" si="233"/>
        <v/>
      </c>
      <c r="AI187" s="635" t="str">
        <f t="shared" si="234"/>
        <v/>
      </c>
      <c r="AJ187" s="635" t="str">
        <f t="shared" si="235"/>
        <v/>
      </c>
      <c r="AK187" s="633" t="str">
        <f t="shared" si="236"/>
        <v/>
      </c>
      <c r="AL187" s="633">
        <v>0</v>
      </c>
      <c r="AM187" s="634">
        <v>0</v>
      </c>
      <c r="AN187" s="633" t="str">
        <f t="shared" si="237"/>
        <v/>
      </c>
      <c r="AO187" s="634">
        <f t="shared" si="197"/>
        <v>0</v>
      </c>
      <c r="AP187" s="633">
        <f t="shared" si="198"/>
        <v>0</v>
      </c>
      <c r="AQ187" s="633">
        <f t="shared" si="199"/>
        <v>0</v>
      </c>
      <c r="AR187" s="633">
        <f t="shared" si="200"/>
        <v>0</v>
      </c>
      <c r="AS187" s="633">
        <f t="shared" si="220"/>
        <v>0</v>
      </c>
      <c r="AT187" s="635">
        <f t="shared" si="201"/>
        <v>0</v>
      </c>
      <c r="AU187" s="635">
        <f t="shared" si="202"/>
        <v>0</v>
      </c>
      <c r="AV187" s="633"/>
      <c r="AW187" s="633"/>
      <c r="AX187" s="635">
        <f t="shared" si="238"/>
        <v>0</v>
      </c>
      <c r="AY187" s="635">
        <f t="shared" si="203"/>
        <v>0</v>
      </c>
      <c r="AZ187" s="635">
        <f t="shared" si="204"/>
        <v>0</v>
      </c>
      <c r="BA187" s="635">
        <f t="shared" si="205"/>
        <v>0</v>
      </c>
      <c r="BB187" s="635">
        <f t="shared" si="206"/>
        <v>0</v>
      </c>
      <c r="BC187" s="633">
        <f t="shared" si="239"/>
        <v>0</v>
      </c>
      <c r="BD187" s="633">
        <f t="shared" si="207"/>
        <v>0</v>
      </c>
      <c r="BE187" s="634">
        <v>0</v>
      </c>
      <c r="BF187" s="633">
        <f t="shared" si="240"/>
        <v>0</v>
      </c>
      <c r="BG187" s="634">
        <f t="shared" si="208"/>
        <v>0</v>
      </c>
      <c r="BH187" s="633">
        <f t="shared" si="209"/>
        <v>0</v>
      </c>
      <c r="BI187" s="633">
        <f t="shared" si="210"/>
        <v>0</v>
      </c>
      <c r="BJ187" s="633">
        <f t="shared" si="211"/>
        <v>0</v>
      </c>
      <c r="BK187" s="633">
        <f t="shared" si="212"/>
        <v>0</v>
      </c>
      <c r="BL187" s="635">
        <f t="shared" si="241"/>
        <v>0</v>
      </c>
      <c r="BM187" s="635">
        <f t="shared" si="242"/>
        <v>0</v>
      </c>
      <c r="BN187" s="633"/>
      <c r="BO187" s="633"/>
      <c r="BP187" s="635">
        <f t="shared" si="243"/>
        <v>0</v>
      </c>
      <c r="BQ187" s="619">
        <f t="shared" si="213"/>
        <v>0</v>
      </c>
      <c r="BR187" s="619">
        <f t="shared" si="214"/>
        <v>1</v>
      </c>
      <c r="BS187" s="619">
        <f t="shared" si="215"/>
        <v>0</v>
      </c>
      <c r="BT187" s="619">
        <f t="shared" si="216"/>
        <v>0</v>
      </c>
      <c r="BU187" s="619">
        <f t="shared" si="217"/>
        <v>0</v>
      </c>
      <c r="BV187" s="619">
        <f t="shared" si="244"/>
        <v>1</v>
      </c>
      <c r="BW187" s="603">
        <f t="shared" ref="BW187:BW213" si="246">IF((ROUND((SUMPRODUCT(MID(0&amp;E187,LARGE(INDEX(ISNUMBER(--MID(E187,ROW($1:$25),1))* ROW($1:$25),0),ROW($1:$25))+1,1)*10^ROW($1:$25)/10)),-8)/100000000)&gt;=2004,1,0)</f>
        <v>0</v>
      </c>
      <c r="BX187" s="636">
        <f t="shared" si="245"/>
        <v>1</v>
      </c>
      <c r="BY187" s="603">
        <f t="shared" si="218"/>
        <v>0</v>
      </c>
      <c r="BZ187" s="603">
        <f t="shared" si="219"/>
        <v>0</v>
      </c>
      <c r="CA187" s="589" t="str">
        <f t="shared" ref="CA187:CA213" si="247">IF(AND(E187=""),"",IF(AND(E187&lt;=0),"",IF((ROUND((SUMPRODUCT(MID(0&amp;E187,LARGE(INDEX(ISNUMBER(--MID(E187,ROW($1:$70),1))* ROW($1:$70),0),ROW($1:$70))+1,1)*10^ROW($1:$70)/10)),-8)/100000000)&lt;2004,1,0)))</f>
        <v/>
      </c>
      <c r="CB187" s="1097"/>
      <c r="CC187" s="589"/>
      <c r="CD187" s="589"/>
      <c r="CE187" s="589"/>
      <c r="CF187" s="589"/>
      <c r="CG187" s="589"/>
      <c r="CH187" s="589"/>
      <c r="CI187" s="589"/>
      <c r="CJ187" s="589"/>
      <c r="CK187" s="589"/>
      <c r="CL187" s="589"/>
      <c r="CM187" s="589"/>
      <c r="CN187" s="589"/>
      <c r="CO187" s="589"/>
      <c r="CP187" s="589"/>
      <c r="CQ187" s="589"/>
      <c r="CR187" s="589"/>
      <c r="CS187" s="589"/>
      <c r="CT187" s="589"/>
      <c r="CU187" s="589"/>
      <c r="CV187" s="589"/>
      <c r="CW187" s="589"/>
      <c r="CX187" s="589"/>
      <c r="CY187" s="589"/>
      <c r="DA187" s="589"/>
    </row>
    <row r="188" spans="1:105" s="620" customFormat="1">
      <c r="A188" s="620" t="str">
        <f t="shared" si="230"/>
        <v/>
      </c>
      <c r="B188" s="624">
        <v>2202</v>
      </c>
      <c r="C188" s="624">
        <v>162</v>
      </c>
      <c r="D188" s="644" t="str">
        <f>IF(ISNA(VLOOKUP(C188,Master!AQ$60:BC$285,3,FALSE)),"",VLOOKUP(C188,Master!AQ$60:BC$285,3,FALSE))</f>
        <v/>
      </c>
      <c r="E188" s="625" t="str">
        <f>IF(ISNA(VLOOKUP(C188,Master!AQ$60:BC$285,7,FALSE)),"",VLOOKUP(C188,Master!AQ$60:BC$285,7,FALSE))</f>
        <v/>
      </c>
      <c r="F188" s="626" t="str">
        <f>IF(ISNA(VLOOKUP(C188,Master!AQ$60:BC$285,8,FALSE)),"",VLOOKUP(C188,Master!AQ$60:BC$285,8,FALSE))</f>
        <v/>
      </c>
      <c r="G188" s="627" t="str">
        <f>IF(ISNA(VLOOKUP(C188,Master!AQ$60:BC$285,4,FALSE)),"",VLOOKUP(C188,Master!AQ$60:BC$285,4,FALSE))</f>
        <v/>
      </c>
      <c r="H188" s="628" t="str">
        <f>IF(ISNA(VLOOKUP(C188,Master!AQ$60:BC$285,5,FALSE)),"",VLOOKUP(C188,Master!AQ$60:BC$285,5,FALSE))</f>
        <v/>
      </c>
      <c r="I188" s="629" t="str">
        <f>IF(ISNA(VLOOKUP(C188,Master!AQ$60:BC$285,6,FALSE)),"",VLOOKUP(C188,Master!AQ$60:BC$285,6,FALSE))</f>
        <v/>
      </c>
      <c r="J188" s="624" t="str">
        <f t="shared" si="225"/>
        <v/>
      </c>
      <c r="K188" s="625" t="str">
        <f t="shared" ca="1" si="226"/>
        <v/>
      </c>
      <c r="L188" s="624" t="str">
        <f t="shared" si="227"/>
        <v/>
      </c>
      <c r="M188" s="624" t="str">
        <f t="shared" si="228"/>
        <v/>
      </c>
      <c r="N188" s="624" t="str">
        <f t="shared" si="229"/>
        <v/>
      </c>
      <c r="O188" s="630" t="str">
        <f>IF(ISNA(VLOOKUP(C188,Master!AQ$60:BC$285,12,FALSE)),"",VLOOKUP(C188,Master!AQ$60:BC$285,12,FALSE))</f>
        <v/>
      </c>
      <c r="P188" s="631"/>
      <c r="Q188" s="631"/>
      <c r="R188" s="631"/>
      <c r="S188" s="631">
        <f t="shared" si="222"/>
        <v>0</v>
      </c>
      <c r="T188" s="591">
        <f t="shared" si="221"/>
        <v>1</v>
      </c>
      <c r="U188" s="622" t="str">
        <f>IF(ISNA(VLOOKUP(C188,Master!AQ$60:BC$107,10,FALSE)),"",VLOOKUP(C188,Master!AQ$60:BC$107,10,FALSE))</f>
        <v/>
      </c>
      <c r="V188" s="632"/>
      <c r="W188" s="632"/>
      <c r="X188" s="633" t="str">
        <f>IF(ISNA(VLOOKUP(C188,Master!AQ$60:BC$107,11,FALSE)),"",VLOOKUP(C188,Master!AQ$60:BC$107,11,FALSE))</f>
        <v/>
      </c>
      <c r="Y188" s="633" t="str">
        <f>IF(ISNA(VLOOKUP(C188,Master!AQ$60:BC$107,9,FALSE)),"",VLOOKUP(C188,Master!AQ$60:BC$107,9,FALSE))</f>
        <v/>
      </c>
      <c r="Z188" s="634">
        <f t="shared" si="191"/>
        <v>0</v>
      </c>
      <c r="AA188" s="634">
        <f t="shared" si="192"/>
        <v>0</v>
      </c>
      <c r="AB188" s="634">
        <f t="shared" si="193"/>
        <v>0</v>
      </c>
      <c r="AC188" s="634">
        <f t="shared" si="194"/>
        <v>0</v>
      </c>
      <c r="AD188" s="634">
        <f t="shared" si="195"/>
        <v>0</v>
      </c>
      <c r="AE188" s="634">
        <f t="shared" si="196"/>
        <v>0</v>
      </c>
      <c r="AF188" s="635" t="str">
        <f t="shared" si="231"/>
        <v/>
      </c>
      <c r="AG188" s="635" t="str">
        <f t="shared" si="232"/>
        <v/>
      </c>
      <c r="AH188" s="635" t="str">
        <f t="shared" si="233"/>
        <v/>
      </c>
      <c r="AI188" s="635" t="str">
        <f t="shared" si="234"/>
        <v/>
      </c>
      <c r="AJ188" s="635" t="str">
        <f t="shared" si="235"/>
        <v/>
      </c>
      <c r="AK188" s="633" t="str">
        <f t="shared" si="236"/>
        <v/>
      </c>
      <c r="AL188" s="633">
        <v>0</v>
      </c>
      <c r="AM188" s="634">
        <v>0</v>
      </c>
      <c r="AN188" s="633" t="str">
        <f t="shared" si="237"/>
        <v/>
      </c>
      <c r="AO188" s="634">
        <f t="shared" si="197"/>
        <v>0</v>
      </c>
      <c r="AP188" s="633">
        <f t="shared" si="198"/>
        <v>0</v>
      </c>
      <c r="AQ188" s="633">
        <f t="shared" si="199"/>
        <v>0</v>
      </c>
      <c r="AR188" s="633">
        <f t="shared" si="200"/>
        <v>0</v>
      </c>
      <c r="AS188" s="633">
        <f t="shared" si="220"/>
        <v>0</v>
      </c>
      <c r="AT188" s="635">
        <f t="shared" si="201"/>
        <v>0</v>
      </c>
      <c r="AU188" s="635">
        <f t="shared" si="202"/>
        <v>0</v>
      </c>
      <c r="AV188" s="633"/>
      <c r="AW188" s="633"/>
      <c r="AX188" s="635">
        <f t="shared" si="238"/>
        <v>0</v>
      </c>
      <c r="AY188" s="635">
        <f t="shared" si="203"/>
        <v>0</v>
      </c>
      <c r="AZ188" s="635">
        <f t="shared" si="204"/>
        <v>0</v>
      </c>
      <c r="BA188" s="635">
        <f t="shared" si="205"/>
        <v>0</v>
      </c>
      <c r="BB188" s="635">
        <f t="shared" si="206"/>
        <v>0</v>
      </c>
      <c r="BC188" s="633">
        <f t="shared" si="239"/>
        <v>0</v>
      </c>
      <c r="BD188" s="633">
        <f t="shared" si="207"/>
        <v>0</v>
      </c>
      <c r="BE188" s="634">
        <v>0</v>
      </c>
      <c r="BF188" s="633">
        <f t="shared" si="240"/>
        <v>0</v>
      </c>
      <c r="BG188" s="634">
        <f t="shared" si="208"/>
        <v>0</v>
      </c>
      <c r="BH188" s="633">
        <f t="shared" si="209"/>
        <v>0</v>
      </c>
      <c r="BI188" s="633">
        <f t="shared" si="210"/>
        <v>0</v>
      </c>
      <c r="BJ188" s="633">
        <f t="shared" si="211"/>
        <v>0</v>
      </c>
      <c r="BK188" s="633">
        <f t="shared" si="212"/>
        <v>0</v>
      </c>
      <c r="BL188" s="635">
        <f t="shared" si="241"/>
        <v>0</v>
      </c>
      <c r="BM188" s="635">
        <f t="shared" si="242"/>
        <v>0</v>
      </c>
      <c r="BN188" s="633"/>
      <c r="BO188" s="633"/>
      <c r="BP188" s="635">
        <f t="shared" si="243"/>
        <v>0</v>
      </c>
      <c r="BQ188" s="619">
        <f t="shared" si="213"/>
        <v>0</v>
      </c>
      <c r="BR188" s="619">
        <f t="shared" si="214"/>
        <v>1</v>
      </c>
      <c r="BS188" s="619">
        <f t="shared" si="215"/>
        <v>0</v>
      </c>
      <c r="BT188" s="619">
        <f t="shared" si="216"/>
        <v>0</v>
      </c>
      <c r="BU188" s="619">
        <f t="shared" si="217"/>
        <v>0</v>
      </c>
      <c r="BV188" s="619">
        <f t="shared" si="244"/>
        <v>1</v>
      </c>
      <c r="BW188" s="603">
        <f t="shared" si="246"/>
        <v>0</v>
      </c>
      <c r="BX188" s="636">
        <f t="shared" si="245"/>
        <v>1</v>
      </c>
      <c r="BY188" s="603">
        <f t="shared" si="218"/>
        <v>0</v>
      </c>
      <c r="BZ188" s="603">
        <f t="shared" si="219"/>
        <v>0</v>
      </c>
      <c r="CA188" s="589" t="str">
        <f t="shared" si="247"/>
        <v/>
      </c>
      <c r="CB188" s="1097"/>
      <c r="CC188" s="589"/>
      <c r="CD188" s="589"/>
      <c r="CE188" s="589"/>
      <c r="CF188" s="589"/>
      <c r="CG188" s="589"/>
      <c r="CH188" s="589"/>
      <c r="CI188" s="589"/>
      <c r="CJ188" s="589"/>
      <c r="CK188" s="589"/>
      <c r="CL188" s="589"/>
      <c r="CM188" s="589"/>
      <c r="CN188" s="589"/>
      <c r="CO188" s="589"/>
      <c r="CP188" s="589"/>
      <c r="CQ188" s="589"/>
      <c r="CR188" s="589"/>
      <c r="CS188" s="589"/>
      <c r="CT188" s="589"/>
      <c r="CU188" s="589"/>
      <c r="CV188" s="589"/>
      <c r="CW188" s="589"/>
      <c r="CX188" s="589"/>
      <c r="CY188" s="589"/>
      <c r="DA188" s="589"/>
    </row>
    <row r="189" spans="1:105" s="620" customFormat="1">
      <c r="A189" s="620" t="str">
        <f t="shared" si="230"/>
        <v/>
      </c>
      <c r="B189" s="624">
        <v>2202</v>
      </c>
      <c r="C189" s="624">
        <v>163</v>
      </c>
      <c r="D189" s="644" t="str">
        <f>IF(ISNA(VLOOKUP(C189,Master!AQ$60:BC$285,3,FALSE)),"",VLOOKUP(C189,Master!AQ$60:BC$285,3,FALSE))</f>
        <v/>
      </c>
      <c r="E189" s="625" t="str">
        <f>IF(ISNA(VLOOKUP(C189,Master!AQ$60:BC$285,7,FALSE)),"",VLOOKUP(C189,Master!AQ$60:BC$285,7,FALSE))</f>
        <v/>
      </c>
      <c r="F189" s="626" t="str">
        <f>IF(ISNA(VLOOKUP(C189,Master!AQ$60:BC$285,8,FALSE)),"",VLOOKUP(C189,Master!AQ$60:BC$285,8,FALSE))</f>
        <v/>
      </c>
      <c r="G189" s="627" t="str">
        <f>IF(ISNA(VLOOKUP(C189,Master!AQ$60:BC$285,4,FALSE)),"",VLOOKUP(C189,Master!AQ$60:BC$285,4,FALSE))</f>
        <v/>
      </c>
      <c r="H189" s="628" t="str">
        <f>IF(ISNA(VLOOKUP(C189,Master!AQ$60:BC$285,5,FALSE)),"",VLOOKUP(C189,Master!AQ$60:BC$285,5,FALSE))</f>
        <v/>
      </c>
      <c r="I189" s="629" t="str">
        <f>IF(ISNA(VLOOKUP(C189,Master!AQ$60:BC$285,6,FALSE)),"",VLOOKUP(C189,Master!AQ$60:BC$285,6,FALSE))</f>
        <v/>
      </c>
      <c r="J189" s="624" t="str">
        <f t="shared" si="225"/>
        <v/>
      </c>
      <c r="K189" s="625" t="str">
        <f t="shared" ca="1" si="226"/>
        <v/>
      </c>
      <c r="L189" s="624" t="str">
        <f t="shared" si="227"/>
        <v/>
      </c>
      <c r="M189" s="624" t="str">
        <f t="shared" si="228"/>
        <v/>
      </c>
      <c r="N189" s="624" t="str">
        <f t="shared" si="229"/>
        <v/>
      </c>
      <c r="O189" s="630" t="str">
        <f>IF(ISNA(VLOOKUP(C189,Master!AQ$60:BC$285,12,FALSE)),"",VLOOKUP(C189,Master!AQ$60:BC$285,12,FALSE))</f>
        <v/>
      </c>
      <c r="P189" s="631"/>
      <c r="Q189" s="631"/>
      <c r="R189" s="631"/>
      <c r="S189" s="631">
        <f t="shared" si="222"/>
        <v>0</v>
      </c>
      <c r="T189" s="591">
        <f t="shared" si="221"/>
        <v>1</v>
      </c>
      <c r="U189" s="622" t="str">
        <f>IF(ISNA(VLOOKUP(C189,Master!AQ$60:BC$107,10,FALSE)),"",VLOOKUP(C189,Master!AQ$60:BC$107,10,FALSE))</f>
        <v/>
      </c>
      <c r="V189" s="632"/>
      <c r="W189" s="632"/>
      <c r="X189" s="633" t="str">
        <f>IF(ISNA(VLOOKUP(C189,Master!AQ$60:BC$107,11,FALSE)),"",VLOOKUP(C189,Master!AQ$60:BC$107,11,FALSE))</f>
        <v/>
      </c>
      <c r="Y189" s="633" t="str">
        <f>IF(ISNA(VLOOKUP(C189,Master!AQ$60:BC$107,9,FALSE)),"",VLOOKUP(C189,Master!AQ$60:BC$107,9,FALSE))</f>
        <v/>
      </c>
      <c r="Z189" s="634">
        <f t="shared" si="191"/>
        <v>0</v>
      </c>
      <c r="AA189" s="634">
        <f t="shared" si="192"/>
        <v>0</v>
      </c>
      <c r="AB189" s="634">
        <f t="shared" si="193"/>
        <v>0</v>
      </c>
      <c r="AC189" s="634">
        <f t="shared" si="194"/>
        <v>0</v>
      </c>
      <c r="AD189" s="634">
        <f t="shared" si="195"/>
        <v>0</v>
      </c>
      <c r="AE189" s="634">
        <f t="shared" si="196"/>
        <v>0</v>
      </c>
      <c r="AF189" s="635" t="str">
        <f t="shared" si="231"/>
        <v/>
      </c>
      <c r="AG189" s="635" t="str">
        <f t="shared" si="232"/>
        <v/>
      </c>
      <c r="AH189" s="635" t="str">
        <f t="shared" si="233"/>
        <v/>
      </c>
      <c r="AI189" s="635" t="str">
        <f t="shared" si="234"/>
        <v/>
      </c>
      <c r="AJ189" s="635" t="str">
        <f t="shared" si="235"/>
        <v/>
      </c>
      <c r="AK189" s="633" t="str">
        <f t="shared" si="236"/>
        <v/>
      </c>
      <c r="AL189" s="633">
        <v>0</v>
      </c>
      <c r="AM189" s="634">
        <v>0</v>
      </c>
      <c r="AN189" s="633" t="str">
        <f t="shared" si="237"/>
        <v/>
      </c>
      <c r="AO189" s="634">
        <f t="shared" si="197"/>
        <v>0</v>
      </c>
      <c r="AP189" s="633">
        <f t="shared" si="198"/>
        <v>0</v>
      </c>
      <c r="AQ189" s="633">
        <f t="shared" si="199"/>
        <v>0</v>
      </c>
      <c r="AR189" s="633">
        <f t="shared" si="200"/>
        <v>0</v>
      </c>
      <c r="AS189" s="633">
        <f t="shared" si="220"/>
        <v>0</v>
      </c>
      <c r="AT189" s="635">
        <f t="shared" si="201"/>
        <v>0</v>
      </c>
      <c r="AU189" s="635">
        <f t="shared" si="202"/>
        <v>0</v>
      </c>
      <c r="AV189" s="633"/>
      <c r="AW189" s="633"/>
      <c r="AX189" s="635">
        <f t="shared" si="238"/>
        <v>0</v>
      </c>
      <c r="AY189" s="635">
        <f t="shared" si="203"/>
        <v>0</v>
      </c>
      <c r="AZ189" s="635">
        <f t="shared" si="204"/>
        <v>0</v>
      </c>
      <c r="BA189" s="635">
        <f t="shared" si="205"/>
        <v>0</v>
      </c>
      <c r="BB189" s="635">
        <f t="shared" si="206"/>
        <v>0</v>
      </c>
      <c r="BC189" s="633">
        <f t="shared" si="239"/>
        <v>0</v>
      </c>
      <c r="BD189" s="633">
        <f t="shared" si="207"/>
        <v>0</v>
      </c>
      <c r="BE189" s="634">
        <v>0</v>
      </c>
      <c r="BF189" s="633">
        <f t="shared" si="240"/>
        <v>0</v>
      </c>
      <c r="BG189" s="634">
        <f t="shared" si="208"/>
        <v>0</v>
      </c>
      <c r="BH189" s="633">
        <f t="shared" si="209"/>
        <v>0</v>
      </c>
      <c r="BI189" s="633">
        <f t="shared" si="210"/>
        <v>0</v>
      </c>
      <c r="BJ189" s="633">
        <f t="shared" si="211"/>
        <v>0</v>
      </c>
      <c r="BK189" s="633">
        <f t="shared" si="212"/>
        <v>0</v>
      </c>
      <c r="BL189" s="635">
        <f t="shared" si="241"/>
        <v>0</v>
      </c>
      <c r="BM189" s="635">
        <f t="shared" si="242"/>
        <v>0</v>
      </c>
      <c r="BN189" s="633"/>
      <c r="BO189" s="633"/>
      <c r="BP189" s="635">
        <f t="shared" si="243"/>
        <v>0</v>
      </c>
      <c r="BQ189" s="619">
        <f t="shared" si="213"/>
        <v>0</v>
      </c>
      <c r="BR189" s="619">
        <f t="shared" si="214"/>
        <v>1</v>
      </c>
      <c r="BS189" s="619">
        <f t="shared" si="215"/>
        <v>0</v>
      </c>
      <c r="BT189" s="619">
        <f t="shared" si="216"/>
        <v>0</v>
      </c>
      <c r="BU189" s="619">
        <f t="shared" si="217"/>
        <v>0</v>
      </c>
      <c r="BV189" s="619">
        <f t="shared" si="244"/>
        <v>1</v>
      </c>
      <c r="BW189" s="603">
        <f t="shared" si="246"/>
        <v>0</v>
      </c>
      <c r="BX189" s="636">
        <f t="shared" si="245"/>
        <v>1</v>
      </c>
      <c r="BY189" s="603">
        <f t="shared" si="218"/>
        <v>0</v>
      </c>
      <c r="BZ189" s="603">
        <f t="shared" si="219"/>
        <v>0</v>
      </c>
      <c r="CA189" s="589" t="str">
        <f t="shared" si="247"/>
        <v/>
      </c>
      <c r="CB189" s="1097"/>
      <c r="CC189" s="589"/>
      <c r="CD189" s="589"/>
      <c r="CE189" s="589"/>
      <c r="CF189" s="589"/>
      <c r="CG189" s="589"/>
      <c r="CH189" s="589"/>
      <c r="CI189" s="589"/>
      <c r="CJ189" s="589"/>
      <c r="CK189" s="589"/>
      <c r="CL189" s="589"/>
      <c r="CM189" s="589"/>
      <c r="CN189" s="589"/>
      <c r="CO189" s="589"/>
      <c r="CP189" s="589"/>
      <c r="CQ189" s="589"/>
      <c r="CR189" s="589"/>
      <c r="CS189" s="589"/>
      <c r="CT189" s="589"/>
      <c r="CU189" s="589"/>
      <c r="CV189" s="589"/>
      <c r="CW189" s="589"/>
      <c r="CX189" s="589"/>
      <c r="CY189" s="589"/>
      <c r="DA189" s="589"/>
    </row>
    <row r="190" spans="1:105" s="620" customFormat="1">
      <c r="A190" s="620" t="str">
        <f t="shared" si="230"/>
        <v/>
      </c>
      <c r="B190" s="624">
        <v>2202</v>
      </c>
      <c r="C190" s="624">
        <v>164</v>
      </c>
      <c r="D190" s="644" t="str">
        <f>IF(ISNA(VLOOKUP(C190,Master!AQ$60:BC$285,3,FALSE)),"",VLOOKUP(C190,Master!AQ$60:BC$285,3,FALSE))</f>
        <v/>
      </c>
      <c r="E190" s="625" t="str">
        <f>IF(ISNA(VLOOKUP(C190,Master!AQ$60:BC$285,7,FALSE)),"",VLOOKUP(C190,Master!AQ$60:BC$285,7,FALSE))</f>
        <v/>
      </c>
      <c r="F190" s="626" t="str">
        <f>IF(ISNA(VLOOKUP(C190,Master!AQ$60:BC$285,8,FALSE)),"",VLOOKUP(C190,Master!AQ$60:BC$285,8,FALSE))</f>
        <v/>
      </c>
      <c r="G190" s="627" t="str">
        <f>IF(ISNA(VLOOKUP(C190,Master!AQ$60:BC$285,4,FALSE)),"",VLOOKUP(C190,Master!AQ$60:BC$285,4,FALSE))</f>
        <v/>
      </c>
      <c r="H190" s="628" t="str">
        <f>IF(ISNA(VLOOKUP(C190,Master!AQ$60:BC$285,5,FALSE)),"",VLOOKUP(C190,Master!AQ$60:BC$285,5,FALSE))</f>
        <v/>
      </c>
      <c r="I190" s="629" t="str">
        <f>IF(ISNA(VLOOKUP(C190,Master!AQ$60:BC$285,6,FALSE)),"",VLOOKUP(C190,Master!AQ$60:BC$285,6,FALSE))</f>
        <v/>
      </c>
      <c r="J190" s="624" t="str">
        <f t="shared" ref="J190:J213" si="248">IF(AND(I190=""),"",I190*12)</f>
        <v/>
      </c>
      <c r="K190" s="625" t="str">
        <f t="shared" ref="K190:K213" ca="1" si="249">IF(AND(I190=""),"",IF(I190&lt;=0,"",(CONCATENATE("01.07.",(YEAR(TODAY())+1)))))</f>
        <v/>
      </c>
      <c r="L190" s="624" t="str">
        <f t="shared" ref="L190:L213" si="250">IF(AND(I190=""),"",ROUND(ROUND(I190*3%,0),-2)*IF(H190="FIX PAY",0,1)*8)</f>
        <v/>
      </c>
      <c r="M190" s="624" t="str">
        <f t="shared" ref="M190:M213" si="251">IF(AND(I190=""),"",J190+L190)</f>
        <v/>
      </c>
      <c r="N190" s="624" t="str">
        <f t="shared" ref="N190:N213" si="252">IF(AND(I190=""),"",IF(O190="FIX PAY",M190,((IF(O190="FIX PAY",0,AF190*4+I190*8)))))</f>
        <v/>
      </c>
      <c r="O190" s="630" t="str">
        <f>IF(ISNA(VLOOKUP(C190,Master!AQ$60:BC$285,12,FALSE)),"",VLOOKUP(C190,Master!AQ$60:BC$285,12,FALSE))</f>
        <v/>
      </c>
      <c r="P190" s="631"/>
      <c r="Q190" s="631"/>
      <c r="R190" s="631"/>
      <c r="S190" s="631">
        <f t="shared" si="222"/>
        <v>0</v>
      </c>
      <c r="T190" s="591">
        <f t="shared" ref="T190:T213" si="253">IF(G190&gt;0,1,0)</f>
        <v>1</v>
      </c>
      <c r="U190" s="622" t="str">
        <f>IF(ISNA(VLOOKUP(C190,Master!AQ$60:BC$107,10,FALSE)),"",VLOOKUP(C190,Master!AQ$60:BC$107,10,FALSE))</f>
        <v/>
      </c>
      <c r="V190" s="632"/>
      <c r="W190" s="632"/>
      <c r="X190" s="633" t="str">
        <f>IF(ISNA(VLOOKUP(C190,Master!AQ$60:BC$107,11,FALSE)),"",VLOOKUP(C190,Master!AQ$60:BC$107,11,FALSE))</f>
        <v/>
      </c>
      <c r="Y190" s="633" t="str">
        <f>IF(ISNA(VLOOKUP(C190,Master!AQ$60:BC$107,9,FALSE)),"",VLOOKUP(C190,Master!AQ$60:BC$107,9,FALSE))</f>
        <v/>
      </c>
      <c r="Z190" s="634">
        <f t="shared" ref="Z190:Z213" si="254">IF(Y190="MALE",1,0)*(IF(G190="JAMADAR",1,0))*(IF(I190&lt;=0,0,1))</f>
        <v>0</v>
      </c>
      <c r="AA190" s="634">
        <f t="shared" ref="AA190:AA213" si="255">IF(Y190="FEMALE",1,0)*(IF(G190="JAMADAR",1,0))*(IF(I190&lt;=0,0,1))</f>
        <v>0</v>
      </c>
      <c r="AB190" s="634">
        <f t="shared" ref="AB190:AB213" si="256">IF(Y190="MALE",1,0)*(IF(G190="LAB BOY",1,0))*(IF(I190&lt;=0,0,1))</f>
        <v>0</v>
      </c>
      <c r="AC190" s="634">
        <f t="shared" ref="AC190:AC213" si="257">IF(Y190="FEMALE",1,0)*(IF(G190="LAB BOY",1,0))*(IF(I190&lt;=0,0,1))</f>
        <v>0</v>
      </c>
      <c r="AD190" s="634">
        <f t="shared" ref="AD190:AD213" si="258">IF(Y190="MALE",1,0)*(IF(G190="PEON",1,0))*(IF(I190&lt;=0,0,1))</f>
        <v>0</v>
      </c>
      <c r="AE190" s="634">
        <f t="shared" ref="AE190:AE213" si="259">IF(Y190="FEMALE",1,0)*(IF(G190="PEON",1,0))*(IF(I190&lt;=0,0,1))</f>
        <v>0</v>
      </c>
      <c r="AF190" s="635" t="str">
        <f t="shared" ref="AF190:AF213" si="260">IF(AND(I190=""),"",I190-ROUNDUP(ROUND((I190*3%)-(I190*3%)*2.9%,-2),0))</f>
        <v/>
      </c>
      <c r="AG190" s="635" t="str">
        <f t="shared" ref="AG190:AG213" si="261">IF(AND(I190=""),"",$M190*$BQ190)</f>
        <v/>
      </c>
      <c r="AH190" s="635" t="str">
        <f t="shared" ref="AH190:AH213" si="262">IF(AND(I190=""),"",$M190*$BR190)</f>
        <v/>
      </c>
      <c r="AI190" s="635" t="str">
        <f t="shared" ref="AI190:AI213" si="263">IF(AND(I190=""),"",$M190*$BS190)</f>
        <v/>
      </c>
      <c r="AJ190" s="635" t="str">
        <f t="shared" ref="AJ190:AJ213" si="264">IF(AND(I190=""),"",$M190*$BT190)</f>
        <v/>
      </c>
      <c r="AK190" s="633" t="str">
        <f t="shared" ref="AK190:AK213" si="265">IF(AND(I190=""),"",ROUND((AG190+AH190)*$AK$10,0)*BU190)</f>
        <v/>
      </c>
      <c r="AL190" s="633">
        <v>0</v>
      </c>
      <c r="AM190" s="634">
        <v>0</v>
      </c>
      <c r="AN190" s="633" t="str">
        <f t="shared" ref="AN190:AN213" si="266">IF(AND(I190=""),"",ROUND((AG190+AH190)*$AN$10,0)*BU190)</f>
        <v/>
      </c>
      <c r="AO190" s="634">
        <f t="shared" ref="AO190:AO213" si="267">$G$221*BR190*BU190*(IF(I190&lt;=0,0,1))*(IF(H190&lt;=4800,1,0))</f>
        <v>0</v>
      </c>
      <c r="AP190" s="633">
        <f t="shared" ref="AP190:AP213" si="268">IF(AND(I190=""),0,ROUND((I190+ROUND(I190*$AK$10,0))/2,0)*(IF(O190="FIX PAY",0,1)))</f>
        <v>0</v>
      </c>
      <c r="AQ190" s="633">
        <f t="shared" ref="AQ190:AQ213" si="269">IF(G190="CLERK GRADE I",1,IF(G190="CLERK GRADE II",1,0))*75*12*BU190*(IF(I190&lt;=0,0,1))*BV190</f>
        <v>0</v>
      </c>
      <c r="AR190" s="633">
        <f t="shared" ref="AR190:AR213" si="270">IF(AND(I190=""),0,(IF(G190="ASSISTANT",12,IF(G190="CLERK GRADE I",12,IF(G190="CLERK GRADE II",12,IF(G190="FIELDMAN &amp; FIELD REC",12,IF(G190="LAB BOY",12,IF(G190="JAMADAR",12,IF(G190="PEON",12,10))))))))*(MINA(ROUND(I190*6%,0),600))*(IF($U190="yes",1,0)))</f>
        <v>0</v>
      </c>
      <c r="AS190" s="633">
        <f t="shared" si="220"/>
        <v>0</v>
      </c>
      <c r="AT190" s="635">
        <f t="shared" ref="AT190:AT213" si="271">IF(AND(G190=""),0,SUM(AK190:AS190)+AG190+AH190)</f>
        <v>0</v>
      </c>
      <c r="AU190" s="635">
        <f t="shared" ref="AU190:AU213" si="272">IF(AND(G190=""),0,AT190)</f>
        <v>0</v>
      </c>
      <c r="AV190" s="633"/>
      <c r="AW190" s="633"/>
      <c r="AX190" s="635">
        <f t="shared" ref="AX190:AX213" si="273">AU190+AV190+AW190</f>
        <v>0</v>
      </c>
      <c r="AY190" s="635">
        <f t="shared" ref="AY190:AY213" si="274">IF(AND(G190=""),0,N190*BQ190)</f>
        <v>0</v>
      </c>
      <c r="AZ190" s="635">
        <f t="shared" ref="AZ190:AZ213" si="275">IF(AND(G190=""),0,N190*BR190)</f>
        <v>0</v>
      </c>
      <c r="BA190" s="635">
        <f t="shared" ref="BA190:BA213" si="276">IF(AND(G190=""),0,N190*BS190)</f>
        <v>0</v>
      </c>
      <c r="BB190" s="635">
        <f t="shared" ref="BB190:BB213" si="277">IF(AND(G190=""),0,N190*BT190)</f>
        <v>0</v>
      </c>
      <c r="BC190" s="633">
        <f t="shared" ref="BC190:BC213" si="278">ROUND((AY190+AZ190)*$BC$10,0)*BU190</f>
        <v>0</v>
      </c>
      <c r="BD190" s="633">
        <f t="shared" ref="BD190:BD213" si="279">IF(AND(G190=""),0,ROUND((IF(O190="FIX PAY",0,AF190))*$BD$10*2,0)*BU190)</f>
        <v>0</v>
      </c>
      <c r="BE190" s="634">
        <v>0</v>
      </c>
      <c r="BF190" s="633">
        <f t="shared" ref="BF190:BF213" si="280">ROUND((AY190+AZ190)*$BF$10,0)*BU190</f>
        <v>0</v>
      </c>
      <c r="BG190" s="634">
        <f t="shared" ref="BG190:BG213" si="281">3387*2*BR190*BU190*(IF(I190&lt;=0,0,1))*(IF(H190&lt;=4800,1,0))</f>
        <v>0</v>
      </c>
      <c r="BH190" s="633">
        <f t="shared" ref="BH190:BH213" si="282">IF(AND(I190=""),0,ROUND((AF190+ROUND(AF190*$AK$10,0))/2,0)*(IF(O190="FIX PAY",0,1)))</f>
        <v>0</v>
      </c>
      <c r="BI190" s="633">
        <f t="shared" ref="BI190:BI213" si="283">IF(G190="CLERK GRADE I",1,IF(G190="CLERK GRADE II",1,0))*75*12*BU190*(IF(I190&lt;=0,0,1))*BV190</f>
        <v>0</v>
      </c>
      <c r="BJ190" s="633">
        <f t="shared" ref="BJ190:BJ213" si="284">IF(AND(G190=""),0,(IF(G190="ASSISTANT",12,IF(G190="CLERK GRADE I",12,IF(G190="CLERK GRADE II",12,IF(G190="FIELDMAN &amp; FIELD REC",12,IF(G190="LAB BOY",12,IF(G190="JAMADAR",12,IF(G190="PEON",12,10))))))))*(MINA(ROUND(AF190*6%,0),600))*(IF($U190="yes",1,)))</f>
        <v>0</v>
      </c>
      <c r="BK190" s="633">
        <f t="shared" ref="BK190:BK213" si="285">(IF(G190="LAB BOY",150,IF(G190="JAMADAR",150,IF(G190="PEON",150,0))))*12*BU190*(IF(I190&lt;=0,0,1))</f>
        <v>0</v>
      </c>
      <c r="BL190" s="635">
        <f t="shared" ref="BL190:BL213" si="286">SUM(BC190:BK190)+AY190+AZ190</f>
        <v>0</v>
      </c>
      <c r="BM190" s="635">
        <f t="shared" ref="BM190:BM213" si="287">BL190</f>
        <v>0</v>
      </c>
      <c r="BN190" s="633"/>
      <c r="BO190" s="633"/>
      <c r="BP190" s="635">
        <f t="shared" ref="BP190:BP213" si="288">BM190+BN190+BO190</f>
        <v>0</v>
      </c>
      <c r="BQ190" s="619">
        <f t="shared" ref="BQ190:BQ213" si="289">(IF(G190="PRINCIPAL",1,IF(G190="H M",1,IF(G190="AGRICULTURE INST",1,IF(G190="TEACHER-1ST",1,IF(G190="PTI  I  (13)",1,IF(G190="AGRICULTURE TEACH",1,IF(G190="INSTRUCTOR",1,0))))))))+(IF(G190="JR TEACHER",1,IF(G190="LIBRARIAN I",1,0)))*(IF(O190="FIX PAY",0,1))</f>
        <v>0</v>
      </c>
      <c r="BR190" s="619">
        <f t="shared" ref="BR190:BR213" si="290">IF(BQ190&lt;=0,1,0)*(IF(O190="FIX PAY",0,1))</f>
        <v>1</v>
      </c>
      <c r="BS190" s="619">
        <f t="shared" ref="BS190:BS213" si="291">(IF(G190="PRINCIPAL (16)",1,IF(G190="V P (14)",1,IF(G190="H M (14)",1,IF(G190="AGRICULTURE INST (13)",1,IF(G190="TEACHER-1ST (13)",1,IF(G190="PTI  I  (13)",1,IF(G190="AGRICULTURE TEACH (13)",1,IF(G190="INSTRUCTOR (13)",1,0))))))))+(IF(G190="JR TEACHER (13)",1,IF(G190="LIBRARIAN I (13)",1,0))))*(IF(O190="FIX PAY",1,0))</f>
        <v>0</v>
      </c>
      <c r="BT190" s="619">
        <f t="shared" ref="BT190:BT213" si="292">IF(BS190&lt;=0,1,0)*(IF(O190="FIX PAY",1,0))</f>
        <v>0</v>
      </c>
      <c r="BU190" s="619">
        <f t="shared" ref="BU190:BU213" si="293">IF(O190="FIX PAY",1,0)</f>
        <v>0</v>
      </c>
      <c r="BV190" s="619">
        <f t="shared" ref="BV190:BV213" si="294">IF(X190="No",0,1)</f>
        <v>1</v>
      </c>
      <c r="BW190" s="603">
        <f t="shared" si="246"/>
        <v>0</v>
      </c>
      <c r="BX190" s="636">
        <f t="shared" ref="BX190:BX213" si="295">IF(I190&lt;=0,0,1)</f>
        <v>1</v>
      </c>
      <c r="BY190" s="603">
        <f t="shared" ref="BY190:BY213" si="296">IF(O190="SANVIDA",1,0)</f>
        <v>0</v>
      </c>
      <c r="BZ190" s="603">
        <f t="shared" ref="BZ190:BZ213" si="297">IF(BY190&gt;0,I190,0)</f>
        <v>0</v>
      </c>
      <c r="CA190" s="589" t="str">
        <f t="shared" si="247"/>
        <v/>
      </c>
      <c r="CB190" s="1097"/>
      <c r="CC190" s="589"/>
      <c r="CD190" s="589"/>
      <c r="CE190" s="589"/>
      <c r="CF190" s="589"/>
      <c r="CG190" s="589"/>
      <c r="CH190" s="589"/>
      <c r="CI190" s="589"/>
      <c r="CJ190" s="589"/>
      <c r="CK190" s="589"/>
      <c r="CL190" s="589"/>
      <c r="CM190" s="589"/>
      <c r="CN190" s="589"/>
      <c r="CO190" s="589"/>
      <c r="CP190" s="589"/>
      <c r="CQ190" s="589"/>
      <c r="CR190" s="589"/>
      <c r="CS190" s="589"/>
      <c r="CT190" s="589"/>
      <c r="CU190" s="589"/>
      <c r="CV190" s="589"/>
      <c r="CW190" s="589"/>
      <c r="CX190" s="589"/>
      <c r="CY190" s="589"/>
      <c r="DA190" s="589"/>
    </row>
    <row r="191" spans="1:105" s="620" customFormat="1">
      <c r="A191" s="620" t="str">
        <f t="shared" si="230"/>
        <v/>
      </c>
      <c r="B191" s="624">
        <v>2202</v>
      </c>
      <c r="C191" s="624">
        <v>165</v>
      </c>
      <c r="D191" s="644" t="str">
        <f>IF(ISNA(VLOOKUP(C191,Master!AQ$60:BC$285,3,FALSE)),"",VLOOKUP(C191,Master!AQ$60:BC$285,3,FALSE))</f>
        <v/>
      </c>
      <c r="E191" s="625" t="str">
        <f>IF(ISNA(VLOOKUP(C191,Master!AQ$60:BC$285,7,FALSE)),"",VLOOKUP(C191,Master!AQ$60:BC$285,7,FALSE))</f>
        <v/>
      </c>
      <c r="F191" s="626" t="str">
        <f>IF(ISNA(VLOOKUP(C191,Master!AQ$60:BC$285,8,FALSE)),"",VLOOKUP(C191,Master!AQ$60:BC$285,8,FALSE))</f>
        <v/>
      </c>
      <c r="G191" s="627" t="str">
        <f>IF(ISNA(VLOOKUP(C191,Master!AQ$60:BC$285,4,FALSE)),"",VLOOKUP(C191,Master!AQ$60:BC$285,4,FALSE))</f>
        <v/>
      </c>
      <c r="H191" s="628" t="str">
        <f>IF(ISNA(VLOOKUP(C191,Master!AQ$60:BC$285,5,FALSE)),"",VLOOKUP(C191,Master!AQ$60:BC$285,5,FALSE))</f>
        <v/>
      </c>
      <c r="I191" s="629" t="str">
        <f>IF(ISNA(VLOOKUP(C191,Master!AQ$60:BC$285,6,FALSE)),"",VLOOKUP(C191,Master!AQ$60:BC$285,6,FALSE))</f>
        <v/>
      </c>
      <c r="J191" s="624" t="str">
        <f t="shared" si="248"/>
        <v/>
      </c>
      <c r="K191" s="625" t="str">
        <f t="shared" ca="1" si="249"/>
        <v/>
      </c>
      <c r="L191" s="624" t="str">
        <f t="shared" si="250"/>
        <v/>
      </c>
      <c r="M191" s="624" t="str">
        <f t="shared" si="251"/>
        <v/>
      </c>
      <c r="N191" s="624" t="str">
        <f t="shared" si="252"/>
        <v/>
      </c>
      <c r="O191" s="630" t="str">
        <f>IF(ISNA(VLOOKUP(C191,Master!AQ$60:BC$285,12,FALSE)),"",VLOOKUP(C191,Master!AQ$60:BC$285,12,FALSE))</f>
        <v/>
      </c>
      <c r="P191" s="631"/>
      <c r="Q191" s="631"/>
      <c r="R191" s="631"/>
      <c r="S191" s="631">
        <f t="shared" si="222"/>
        <v>0</v>
      </c>
      <c r="T191" s="591">
        <f t="shared" si="253"/>
        <v>1</v>
      </c>
      <c r="U191" s="622" t="str">
        <f>IF(ISNA(VLOOKUP(C191,Master!AQ$60:BC$107,10,FALSE)),"",VLOOKUP(C191,Master!AQ$60:BC$107,10,FALSE))</f>
        <v/>
      </c>
      <c r="V191" s="632"/>
      <c r="W191" s="632"/>
      <c r="X191" s="633" t="str">
        <f>IF(ISNA(VLOOKUP(C191,Master!AQ$60:BC$107,11,FALSE)),"",VLOOKUP(C191,Master!AQ$60:BC$107,11,FALSE))</f>
        <v/>
      </c>
      <c r="Y191" s="633" t="str">
        <f>IF(ISNA(VLOOKUP(C191,Master!AQ$60:BC$107,9,FALSE)),"",VLOOKUP(C191,Master!AQ$60:BC$107,9,FALSE))</f>
        <v/>
      </c>
      <c r="Z191" s="634">
        <f t="shared" si="254"/>
        <v>0</v>
      </c>
      <c r="AA191" s="634">
        <f t="shared" si="255"/>
        <v>0</v>
      </c>
      <c r="AB191" s="634">
        <f t="shared" si="256"/>
        <v>0</v>
      </c>
      <c r="AC191" s="634">
        <f t="shared" si="257"/>
        <v>0</v>
      </c>
      <c r="AD191" s="634">
        <f t="shared" si="258"/>
        <v>0</v>
      </c>
      <c r="AE191" s="634">
        <f t="shared" si="259"/>
        <v>0</v>
      </c>
      <c r="AF191" s="635" t="str">
        <f t="shared" si="260"/>
        <v/>
      </c>
      <c r="AG191" s="635" t="str">
        <f t="shared" si="261"/>
        <v/>
      </c>
      <c r="AH191" s="635" t="str">
        <f t="shared" si="262"/>
        <v/>
      </c>
      <c r="AI191" s="635" t="str">
        <f t="shared" si="263"/>
        <v/>
      </c>
      <c r="AJ191" s="635" t="str">
        <f t="shared" si="264"/>
        <v/>
      </c>
      <c r="AK191" s="633" t="str">
        <f t="shared" si="265"/>
        <v/>
      </c>
      <c r="AL191" s="633">
        <v>0</v>
      </c>
      <c r="AM191" s="634">
        <v>0</v>
      </c>
      <c r="AN191" s="633" t="str">
        <f t="shared" si="266"/>
        <v/>
      </c>
      <c r="AO191" s="634">
        <f t="shared" si="267"/>
        <v>0</v>
      </c>
      <c r="AP191" s="633">
        <f t="shared" si="268"/>
        <v>0</v>
      </c>
      <c r="AQ191" s="633">
        <f t="shared" si="269"/>
        <v>0</v>
      </c>
      <c r="AR191" s="633">
        <f t="shared" si="270"/>
        <v>0</v>
      </c>
      <c r="AS191" s="633">
        <f t="shared" si="220"/>
        <v>0</v>
      </c>
      <c r="AT191" s="635">
        <f t="shared" si="271"/>
        <v>0</v>
      </c>
      <c r="AU191" s="635">
        <f t="shared" si="272"/>
        <v>0</v>
      </c>
      <c r="AV191" s="633"/>
      <c r="AW191" s="633"/>
      <c r="AX191" s="635">
        <f t="shared" si="273"/>
        <v>0</v>
      </c>
      <c r="AY191" s="635">
        <f t="shared" si="274"/>
        <v>0</v>
      </c>
      <c r="AZ191" s="635">
        <f t="shared" si="275"/>
        <v>0</v>
      </c>
      <c r="BA191" s="635">
        <f t="shared" si="276"/>
        <v>0</v>
      </c>
      <c r="BB191" s="635">
        <f t="shared" si="277"/>
        <v>0</v>
      </c>
      <c r="BC191" s="633">
        <f t="shared" si="278"/>
        <v>0</v>
      </c>
      <c r="BD191" s="633">
        <f t="shared" si="279"/>
        <v>0</v>
      </c>
      <c r="BE191" s="634">
        <v>0</v>
      </c>
      <c r="BF191" s="633">
        <f t="shared" si="280"/>
        <v>0</v>
      </c>
      <c r="BG191" s="634">
        <f t="shared" si="281"/>
        <v>0</v>
      </c>
      <c r="BH191" s="633">
        <f t="shared" si="282"/>
        <v>0</v>
      </c>
      <c r="BI191" s="633">
        <f t="shared" si="283"/>
        <v>0</v>
      </c>
      <c r="BJ191" s="633">
        <f t="shared" si="284"/>
        <v>0</v>
      </c>
      <c r="BK191" s="633">
        <f t="shared" si="285"/>
        <v>0</v>
      </c>
      <c r="BL191" s="635">
        <f t="shared" si="286"/>
        <v>0</v>
      </c>
      <c r="BM191" s="635">
        <f t="shared" si="287"/>
        <v>0</v>
      </c>
      <c r="BN191" s="633"/>
      <c r="BO191" s="633"/>
      <c r="BP191" s="635">
        <f t="shared" si="288"/>
        <v>0</v>
      </c>
      <c r="BQ191" s="619">
        <f t="shared" si="289"/>
        <v>0</v>
      </c>
      <c r="BR191" s="619">
        <f t="shared" si="290"/>
        <v>1</v>
      </c>
      <c r="BS191" s="619">
        <f t="shared" si="291"/>
        <v>0</v>
      </c>
      <c r="BT191" s="619">
        <f t="shared" si="292"/>
        <v>0</v>
      </c>
      <c r="BU191" s="619">
        <f t="shared" si="293"/>
        <v>0</v>
      </c>
      <c r="BV191" s="619">
        <f t="shared" si="294"/>
        <v>1</v>
      </c>
      <c r="BW191" s="603">
        <f t="shared" si="246"/>
        <v>0</v>
      </c>
      <c r="BX191" s="636">
        <f t="shared" si="295"/>
        <v>1</v>
      </c>
      <c r="BY191" s="603">
        <f t="shared" si="296"/>
        <v>0</v>
      </c>
      <c r="BZ191" s="603">
        <f t="shared" si="297"/>
        <v>0</v>
      </c>
      <c r="CA191" s="589" t="str">
        <f t="shared" si="247"/>
        <v/>
      </c>
      <c r="CB191" s="1097"/>
      <c r="CC191" s="589"/>
      <c r="CD191" s="589"/>
      <c r="CE191" s="589"/>
      <c r="CF191" s="589"/>
      <c r="CG191" s="589"/>
      <c r="CH191" s="589"/>
      <c r="CI191" s="589"/>
      <c r="CJ191" s="589"/>
      <c r="CK191" s="589"/>
      <c r="CL191" s="589"/>
      <c r="CM191" s="589"/>
      <c r="CN191" s="589"/>
      <c r="CO191" s="589"/>
      <c r="CP191" s="589"/>
      <c r="CQ191" s="589"/>
      <c r="CR191" s="589"/>
      <c r="CS191" s="589"/>
      <c r="CT191" s="589"/>
      <c r="CU191" s="589"/>
      <c r="CV191" s="589"/>
      <c r="CW191" s="589"/>
      <c r="CX191" s="589"/>
      <c r="CY191" s="589"/>
      <c r="DA191" s="589"/>
    </row>
    <row r="192" spans="1:105" s="620" customFormat="1">
      <c r="A192" s="620" t="str">
        <f t="shared" si="230"/>
        <v/>
      </c>
      <c r="B192" s="624">
        <v>2202</v>
      </c>
      <c r="C192" s="624">
        <v>166</v>
      </c>
      <c r="D192" s="644" t="str">
        <f>IF(ISNA(VLOOKUP(C192,Master!AQ$60:BC$285,3,FALSE)),"",VLOOKUP(C192,Master!AQ$60:BC$285,3,FALSE))</f>
        <v/>
      </c>
      <c r="E192" s="625" t="str">
        <f>IF(ISNA(VLOOKUP(C192,Master!AQ$60:BC$285,7,FALSE)),"",VLOOKUP(C192,Master!AQ$60:BC$285,7,FALSE))</f>
        <v/>
      </c>
      <c r="F192" s="626" t="str">
        <f>IF(ISNA(VLOOKUP(C192,Master!AQ$60:BC$285,8,FALSE)),"",VLOOKUP(C192,Master!AQ$60:BC$285,8,FALSE))</f>
        <v/>
      </c>
      <c r="G192" s="627" t="str">
        <f>IF(ISNA(VLOOKUP(C192,Master!AQ$60:BC$285,4,FALSE)),"",VLOOKUP(C192,Master!AQ$60:BC$285,4,FALSE))</f>
        <v/>
      </c>
      <c r="H192" s="628" t="str">
        <f>IF(ISNA(VLOOKUP(C192,Master!AQ$60:BC$285,5,FALSE)),"",VLOOKUP(C192,Master!AQ$60:BC$285,5,FALSE))</f>
        <v/>
      </c>
      <c r="I192" s="629" t="str">
        <f>IF(ISNA(VLOOKUP(C192,Master!AQ$60:BC$285,6,FALSE)),"",VLOOKUP(C192,Master!AQ$60:BC$285,6,FALSE))</f>
        <v/>
      </c>
      <c r="J192" s="624" t="str">
        <f t="shared" si="248"/>
        <v/>
      </c>
      <c r="K192" s="625" t="str">
        <f t="shared" ca="1" si="249"/>
        <v/>
      </c>
      <c r="L192" s="624" t="str">
        <f t="shared" si="250"/>
        <v/>
      </c>
      <c r="M192" s="624" t="str">
        <f t="shared" si="251"/>
        <v/>
      </c>
      <c r="N192" s="624" t="str">
        <f t="shared" si="252"/>
        <v/>
      </c>
      <c r="O192" s="630" t="str">
        <f>IF(ISNA(VLOOKUP(C192,Master!AQ$60:BC$285,12,FALSE)),"",VLOOKUP(C192,Master!AQ$60:BC$285,12,FALSE))</f>
        <v/>
      </c>
      <c r="P192" s="631"/>
      <c r="Q192" s="631"/>
      <c r="R192" s="631"/>
      <c r="S192" s="631">
        <f t="shared" si="222"/>
        <v>0</v>
      </c>
      <c r="T192" s="591">
        <f t="shared" si="253"/>
        <v>1</v>
      </c>
      <c r="U192" s="622" t="str">
        <f>IF(ISNA(VLOOKUP(C192,Master!AQ$60:BC$107,10,FALSE)),"",VLOOKUP(C192,Master!AQ$60:BC$107,10,FALSE))</f>
        <v/>
      </c>
      <c r="V192" s="632"/>
      <c r="W192" s="632"/>
      <c r="X192" s="633" t="str">
        <f>IF(ISNA(VLOOKUP(C192,Master!AQ$60:BC$107,11,FALSE)),"",VLOOKUP(C192,Master!AQ$60:BC$107,11,FALSE))</f>
        <v/>
      </c>
      <c r="Y192" s="633" t="str">
        <f>IF(ISNA(VLOOKUP(C192,Master!AQ$60:BC$107,9,FALSE)),"",VLOOKUP(C192,Master!AQ$60:BC$107,9,FALSE))</f>
        <v/>
      </c>
      <c r="Z192" s="634">
        <f t="shared" si="254"/>
        <v>0</v>
      </c>
      <c r="AA192" s="634">
        <f t="shared" si="255"/>
        <v>0</v>
      </c>
      <c r="AB192" s="634">
        <f t="shared" si="256"/>
        <v>0</v>
      </c>
      <c r="AC192" s="634">
        <f t="shared" si="257"/>
        <v>0</v>
      </c>
      <c r="AD192" s="634">
        <f t="shared" si="258"/>
        <v>0</v>
      </c>
      <c r="AE192" s="634">
        <f t="shared" si="259"/>
        <v>0</v>
      </c>
      <c r="AF192" s="635" t="str">
        <f t="shared" si="260"/>
        <v/>
      </c>
      <c r="AG192" s="635" t="str">
        <f t="shared" si="261"/>
        <v/>
      </c>
      <c r="AH192" s="635" t="str">
        <f t="shared" si="262"/>
        <v/>
      </c>
      <c r="AI192" s="635" t="str">
        <f t="shared" si="263"/>
        <v/>
      </c>
      <c r="AJ192" s="635" t="str">
        <f t="shared" si="264"/>
        <v/>
      </c>
      <c r="AK192" s="633" t="str">
        <f t="shared" si="265"/>
        <v/>
      </c>
      <c r="AL192" s="633">
        <v>0</v>
      </c>
      <c r="AM192" s="634">
        <v>0</v>
      </c>
      <c r="AN192" s="633" t="str">
        <f t="shared" si="266"/>
        <v/>
      </c>
      <c r="AO192" s="634">
        <f t="shared" si="267"/>
        <v>0</v>
      </c>
      <c r="AP192" s="633">
        <f t="shared" si="268"/>
        <v>0</v>
      </c>
      <c r="AQ192" s="633">
        <f t="shared" si="269"/>
        <v>0</v>
      </c>
      <c r="AR192" s="633">
        <f t="shared" si="270"/>
        <v>0</v>
      </c>
      <c r="AS192" s="633">
        <f t="shared" si="220"/>
        <v>0</v>
      </c>
      <c r="AT192" s="635">
        <f t="shared" si="271"/>
        <v>0</v>
      </c>
      <c r="AU192" s="635">
        <f t="shared" si="272"/>
        <v>0</v>
      </c>
      <c r="AV192" s="633"/>
      <c r="AW192" s="633"/>
      <c r="AX192" s="635">
        <f t="shared" si="273"/>
        <v>0</v>
      </c>
      <c r="AY192" s="635">
        <f t="shared" si="274"/>
        <v>0</v>
      </c>
      <c r="AZ192" s="635">
        <f t="shared" si="275"/>
        <v>0</v>
      </c>
      <c r="BA192" s="635">
        <f t="shared" si="276"/>
        <v>0</v>
      </c>
      <c r="BB192" s="635">
        <f t="shared" si="277"/>
        <v>0</v>
      </c>
      <c r="BC192" s="633">
        <f t="shared" si="278"/>
        <v>0</v>
      </c>
      <c r="BD192" s="633">
        <f t="shared" si="279"/>
        <v>0</v>
      </c>
      <c r="BE192" s="634">
        <v>0</v>
      </c>
      <c r="BF192" s="633">
        <f t="shared" si="280"/>
        <v>0</v>
      </c>
      <c r="BG192" s="634">
        <f t="shared" si="281"/>
        <v>0</v>
      </c>
      <c r="BH192" s="633">
        <f t="shared" si="282"/>
        <v>0</v>
      </c>
      <c r="BI192" s="633">
        <f t="shared" si="283"/>
        <v>0</v>
      </c>
      <c r="BJ192" s="633">
        <f t="shared" si="284"/>
        <v>0</v>
      </c>
      <c r="BK192" s="633">
        <f t="shared" si="285"/>
        <v>0</v>
      </c>
      <c r="BL192" s="635">
        <f t="shared" si="286"/>
        <v>0</v>
      </c>
      <c r="BM192" s="635">
        <f t="shared" si="287"/>
        <v>0</v>
      </c>
      <c r="BN192" s="633"/>
      <c r="BO192" s="633"/>
      <c r="BP192" s="635">
        <f t="shared" si="288"/>
        <v>0</v>
      </c>
      <c r="BQ192" s="619">
        <f t="shared" si="289"/>
        <v>0</v>
      </c>
      <c r="BR192" s="619">
        <f t="shared" si="290"/>
        <v>1</v>
      </c>
      <c r="BS192" s="619">
        <f t="shared" si="291"/>
        <v>0</v>
      </c>
      <c r="BT192" s="619">
        <f t="shared" si="292"/>
        <v>0</v>
      </c>
      <c r="BU192" s="619">
        <f t="shared" si="293"/>
        <v>0</v>
      </c>
      <c r="BV192" s="619">
        <f t="shared" si="294"/>
        <v>1</v>
      </c>
      <c r="BW192" s="603">
        <f t="shared" si="246"/>
        <v>0</v>
      </c>
      <c r="BX192" s="636">
        <f t="shared" si="295"/>
        <v>1</v>
      </c>
      <c r="BY192" s="603">
        <f t="shared" si="296"/>
        <v>0</v>
      </c>
      <c r="BZ192" s="603">
        <f t="shared" si="297"/>
        <v>0</v>
      </c>
      <c r="CA192" s="589" t="str">
        <f t="shared" si="247"/>
        <v/>
      </c>
      <c r="CB192" s="1097"/>
      <c r="CC192" s="589"/>
      <c r="CD192" s="589"/>
      <c r="CE192" s="589"/>
      <c r="CF192" s="589"/>
      <c r="CG192" s="589"/>
      <c r="CH192" s="589"/>
      <c r="CI192" s="589"/>
      <c r="CJ192" s="589"/>
      <c r="CK192" s="589"/>
      <c r="CL192" s="589"/>
      <c r="CM192" s="589"/>
      <c r="CN192" s="589"/>
      <c r="CO192" s="589"/>
      <c r="CP192" s="589"/>
      <c r="CQ192" s="589"/>
      <c r="CR192" s="589"/>
      <c r="CS192" s="589"/>
      <c r="CT192" s="589"/>
      <c r="CU192" s="589"/>
      <c r="CV192" s="589"/>
      <c r="CW192" s="589"/>
      <c r="CX192" s="589"/>
      <c r="CY192" s="589"/>
      <c r="DA192" s="589"/>
    </row>
    <row r="193" spans="1:105" s="620" customFormat="1">
      <c r="A193" s="620" t="str">
        <f t="shared" si="230"/>
        <v/>
      </c>
      <c r="B193" s="624">
        <v>2202</v>
      </c>
      <c r="C193" s="624">
        <v>167</v>
      </c>
      <c r="D193" s="644" t="str">
        <f>IF(ISNA(VLOOKUP(C193,Master!AQ$60:BC$285,3,FALSE)),"",VLOOKUP(C193,Master!AQ$60:BC$285,3,FALSE))</f>
        <v/>
      </c>
      <c r="E193" s="625" t="str">
        <f>IF(ISNA(VLOOKUP(C193,Master!AQ$60:BC$285,7,FALSE)),"",VLOOKUP(C193,Master!AQ$60:BC$285,7,FALSE))</f>
        <v/>
      </c>
      <c r="F193" s="626" t="str">
        <f>IF(ISNA(VLOOKUP(C193,Master!AQ$60:BC$285,8,FALSE)),"",VLOOKUP(C193,Master!AQ$60:BC$285,8,FALSE))</f>
        <v/>
      </c>
      <c r="G193" s="627" t="str">
        <f>IF(ISNA(VLOOKUP(C193,Master!AQ$60:BC$285,4,FALSE)),"",VLOOKUP(C193,Master!AQ$60:BC$285,4,FALSE))</f>
        <v/>
      </c>
      <c r="H193" s="628" t="str">
        <f>IF(ISNA(VLOOKUP(C193,Master!AQ$60:BC$285,5,FALSE)),"",VLOOKUP(C193,Master!AQ$60:BC$285,5,FALSE))</f>
        <v/>
      </c>
      <c r="I193" s="629" t="str">
        <f>IF(ISNA(VLOOKUP(C193,Master!AQ$60:BC$285,6,FALSE)),"",VLOOKUP(C193,Master!AQ$60:BC$285,6,FALSE))</f>
        <v/>
      </c>
      <c r="J193" s="624" t="str">
        <f t="shared" si="248"/>
        <v/>
      </c>
      <c r="K193" s="625" t="str">
        <f t="shared" ca="1" si="249"/>
        <v/>
      </c>
      <c r="L193" s="624" t="str">
        <f t="shared" si="250"/>
        <v/>
      </c>
      <c r="M193" s="624" t="str">
        <f t="shared" si="251"/>
        <v/>
      </c>
      <c r="N193" s="624" t="str">
        <f t="shared" si="252"/>
        <v/>
      </c>
      <c r="O193" s="630" t="str">
        <f>IF(ISNA(VLOOKUP(C193,Master!AQ$60:BC$285,12,FALSE)),"",VLOOKUP(C193,Master!AQ$60:BC$285,12,FALSE))</f>
        <v/>
      </c>
      <c r="P193" s="631"/>
      <c r="Q193" s="631"/>
      <c r="R193" s="631"/>
      <c r="S193" s="631">
        <f t="shared" si="222"/>
        <v>0</v>
      </c>
      <c r="T193" s="591">
        <f t="shared" si="253"/>
        <v>1</v>
      </c>
      <c r="U193" s="622" t="str">
        <f>IF(ISNA(VLOOKUP(C193,Master!AQ$60:BC$107,10,FALSE)),"",VLOOKUP(C193,Master!AQ$60:BC$107,10,FALSE))</f>
        <v/>
      </c>
      <c r="V193" s="632"/>
      <c r="W193" s="632"/>
      <c r="X193" s="633" t="str">
        <f>IF(ISNA(VLOOKUP(C193,Master!AQ$60:BC$107,11,FALSE)),"",VLOOKUP(C193,Master!AQ$60:BC$107,11,FALSE))</f>
        <v/>
      </c>
      <c r="Y193" s="633" t="str">
        <f>IF(ISNA(VLOOKUP(C193,Master!AQ$60:BC$107,9,FALSE)),"",VLOOKUP(C193,Master!AQ$60:BC$107,9,FALSE))</f>
        <v/>
      </c>
      <c r="Z193" s="634">
        <f t="shared" si="254"/>
        <v>0</v>
      </c>
      <c r="AA193" s="634">
        <f t="shared" si="255"/>
        <v>0</v>
      </c>
      <c r="AB193" s="634">
        <f t="shared" si="256"/>
        <v>0</v>
      </c>
      <c r="AC193" s="634">
        <f t="shared" si="257"/>
        <v>0</v>
      </c>
      <c r="AD193" s="634">
        <f t="shared" si="258"/>
        <v>0</v>
      </c>
      <c r="AE193" s="634">
        <f t="shared" si="259"/>
        <v>0</v>
      </c>
      <c r="AF193" s="635" t="str">
        <f t="shared" si="260"/>
        <v/>
      </c>
      <c r="AG193" s="635" t="str">
        <f t="shared" si="261"/>
        <v/>
      </c>
      <c r="AH193" s="635" t="str">
        <f t="shared" si="262"/>
        <v/>
      </c>
      <c r="AI193" s="635" t="str">
        <f t="shared" si="263"/>
        <v/>
      </c>
      <c r="AJ193" s="635" t="str">
        <f t="shared" si="264"/>
        <v/>
      </c>
      <c r="AK193" s="633" t="str">
        <f t="shared" si="265"/>
        <v/>
      </c>
      <c r="AL193" s="633">
        <v>0</v>
      </c>
      <c r="AM193" s="634">
        <v>0</v>
      </c>
      <c r="AN193" s="633" t="str">
        <f t="shared" si="266"/>
        <v/>
      </c>
      <c r="AO193" s="634">
        <f t="shared" si="267"/>
        <v>0</v>
      </c>
      <c r="AP193" s="633">
        <f t="shared" si="268"/>
        <v>0</v>
      </c>
      <c r="AQ193" s="633">
        <f t="shared" si="269"/>
        <v>0</v>
      </c>
      <c r="AR193" s="633">
        <f t="shared" si="270"/>
        <v>0</v>
      </c>
      <c r="AS193" s="633">
        <f t="shared" si="220"/>
        <v>0</v>
      </c>
      <c r="AT193" s="635">
        <f t="shared" si="271"/>
        <v>0</v>
      </c>
      <c r="AU193" s="635">
        <f t="shared" si="272"/>
        <v>0</v>
      </c>
      <c r="AV193" s="633"/>
      <c r="AW193" s="633"/>
      <c r="AX193" s="635">
        <f t="shared" si="273"/>
        <v>0</v>
      </c>
      <c r="AY193" s="635">
        <f t="shared" si="274"/>
        <v>0</v>
      </c>
      <c r="AZ193" s="635">
        <f t="shared" si="275"/>
        <v>0</v>
      </c>
      <c r="BA193" s="635">
        <f t="shared" si="276"/>
        <v>0</v>
      </c>
      <c r="BB193" s="635">
        <f t="shared" si="277"/>
        <v>0</v>
      </c>
      <c r="BC193" s="633">
        <f t="shared" si="278"/>
        <v>0</v>
      </c>
      <c r="BD193" s="633">
        <f t="shared" si="279"/>
        <v>0</v>
      </c>
      <c r="BE193" s="634">
        <v>0</v>
      </c>
      <c r="BF193" s="633">
        <f t="shared" si="280"/>
        <v>0</v>
      </c>
      <c r="BG193" s="634">
        <f t="shared" si="281"/>
        <v>0</v>
      </c>
      <c r="BH193" s="633">
        <f t="shared" si="282"/>
        <v>0</v>
      </c>
      <c r="BI193" s="633">
        <f t="shared" si="283"/>
        <v>0</v>
      </c>
      <c r="BJ193" s="633">
        <f t="shared" si="284"/>
        <v>0</v>
      </c>
      <c r="BK193" s="633">
        <f t="shared" si="285"/>
        <v>0</v>
      </c>
      <c r="BL193" s="635">
        <f t="shared" si="286"/>
        <v>0</v>
      </c>
      <c r="BM193" s="635">
        <f t="shared" si="287"/>
        <v>0</v>
      </c>
      <c r="BN193" s="633"/>
      <c r="BO193" s="633"/>
      <c r="BP193" s="635">
        <f t="shared" si="288"/>
        <v>0</v>
      </c>
      <c r="BQ193" s="619">
        <f t="shared" si="289"/>
        <v>0</v>
      </c>
      <c r="BR193" s="619">
        <f t="shared" si="290"/>
        <v>1</v>
      </c>
      <c r="BS193" s="619">
        <f t="shared" si="291"/>
        <v>0</v>
      </c>
      <c r="BT193" s="619">
        <f t="shared" si="292"/>
        <v>0</v>
      </c>
      <c r="BU193" s="619">
        <f t="shared" si="293"/>
        <v>0</v>
      </c>
      <c r="BV193" s="619">
        <f t="shared" si="294"/>
        <v>1</v>
      </c>
      <c r="BW193" s="603">
        <f t="shared" si="246"/>
        <v>0</v>
      </c>
      <c r="BX193" s="636">
        <f t="shared" si="295"/>
        <v>1</v>
      </c>
      <c r="BY193" s="603">
        <f t="shared" si="296"/>
        <v>0</v>
      </c>
      <c r="BZ193" s="603">
        <f t="shared" si="297"/>
        <v>0</v>
      </c>
      <c r="CA193" s="589" t="str">
        <f t="shared" si="247"/>
        <v/>
      </c>
      <c r="CB193" s="1097"/>
      <c r="CC193" s="589"/>
      <c r="CD193" s="589"/>
      <c r="CE193" s="589"/>
      <c r="CF193" s="589"/>
      <c r="CG193" s="589"/>
      <c r="CH193" s="589"/>
      <c r="CI193" s="589"/>
      <c r="CJ193" s="589"/>
      <c r="CK193" s="589"/>
      <c r="CL193" s="589"/>
      <c r="CM193" s="589"/>
      <c r="CN193" s="589"/>
      <c r="CO193" s="589"/>
      <c r="CP193" s="589"/>
      <c r="CQ193" s="589"/>
      <c r="CR193" s="589"/>
      <c r="CS193" s="589"/>
      <c r="CT193" s="589"/>
      <c r="CU193" s="589"/>
      <c r="CV193" s="589"/>
      <c r="CW193" s="589"/>
      <c r="CX193" s="589"/>
      <c r="CY193" s="589"/>
      <c r="DA193" s="589"/>
    </row>
    <row r="194" spans="1:105" s="620" customFormat="1">
      <c r="A194" s="620" t="str">
        <f t="shared" si="230"/>
        <v/>
      </c>
      <c r="B194" s="624">
        <v>2202</v>
      </c>
      <c r="C194" s="624">
        <v>168</v>
      </c>
      <c r="D194" s="644" t="str">
        <f>IF(ISNA(VLOOKUP(C194,Master!AQ$60:BC$285,3,FALSE)),"",VLOOKUP(C194,Master!AQ$60:BC$285,3,FALSE))</f>
        <v/>
      </c>
      <c r="E194" s="625" t="str">
        <f>IF(ISNA(VLOOKUP(C194,Master!AQ$60:BC$285,7,FALSE)),"",VLOOKUP(C194,Master!AQ$60:BC$285,7,FALSE))</f>
        <v/>
      </c>
      <c r="F194" s="626" t="str">
        <f>IF(ISNA(VLOOKUP(C194,Master!AQ$60:BC$285,8,FALSE)),"",VLOOKUP(C194,Master!AQ$60:BC$285,8,FALSE))</f>
        <v/>
      </c>
      <c r="G194" s="627" t="str">
        <f>IF(ISNA(VLOOKUP(C194,Master!AQ$60:BC$285,4,FALSE)),"",VLOOKUP(C194,Master!AQ$60:BC$285,4,FALSE))</f>
        <v/>
      </c>
      <c r="H194" s="628" t="str">
        <f>IF(ISNA(VLOOKUP(C194,Master!AQ$60:BC$285,5,FALSE)),"",VLOOKUP(C194,Master!AQ$60:BC$285,5,FALSE))</f>
        <v/>
      </c>
      <c r="I194" s="629" t="str">
        <f>IF(ISNA(VLOOKUP(C194,Master!AQ$60:BC$285,6,FALSE)),"",VLOOKUP(C194,Master!AQ$60:BC$285,6,FALSE))</f>
        <v/>
      </c>
      <c r="J194" s="624" t="str">
        <f t="shared" si="248"/>
        <v/>
      </c>
      <c r="K194" s="625" t="str">
        <f t="shared" ca="1" si="249"/>
        <v/>
      </c>
      <c r="L194" s="624" t="str">
        <f t="shared" si="250"/>
        <v/>
      </c>
      <c r="M194" s="624" t="str">
        <f t="shared" si="251"/>
        <v/>
      </c>
      <c r="N194" s="624" t="str">
        <f t="shared" si="252"/>
        <v/>
      </c>
      <c r="O194" s="630" t="str">
        <f>IF(ISNA(VLOOKUP(C194,Master!AQ$60:BC$285,12,FALSE)),"",VLOOKUP(C194,Master!AQ$60:BC$285,12,FALSE))</f>
        <v/>
      </c>
      <c r="P194" s="631"/>
      <c r="Q194" s="631"/>
      <c r="R194" s="631"/>
      <c r="S194" s="631">
        <f t="shared" si="222"/>
        <v>0</v>
      </c>
      <c r="T194" s="591">
        <f t="shared" si="253"/>
        <v>1</v>
      </c>
      <c r="U194" s="622" t="str">
        <f>IF(ISNA(VLOOKUP(C194,Master!AQ$60:BC$107,10,FALSE)),"",VLOOKUP(C194,Master!AQ$60:BC$107,10,FALSE))</f>
        <v/>
      </c>
      <c r="V194" s="632"/>
      <c r="W194" s="632"/>
      <c r="X194" s="633" t="str">
        <f>IF(ISNA(VLOOKUP(C194,Master!AQ$60:BC$107,11,FALSE)),"",VLOOKUP(C194,Master!AQ$60:BC$107,11,FALSE))</f>
        <v/>
      </c>
      <c r="Y194" s="633" t="str">
        <f>IF(ISNA(VLOOKUP(C194,Master!AQ$60:BC$107,9,FALSE)),"",VLOOKUP(C194,Master!AQ$60:BC$107,9,FALSE))</f>
        <v/>
      </c>
      <c r="Z194" s="634">
        <f t="shared" si="254"/>
        <v>0</v>
      </c>
      <c r="AA194" s="634">
        <f t="shared" si="255"/>
        <v>0</v>
      </c>
      <c r="AB194" s="634">
        <f t="shared" si="256"/>
        <v>0</v>
      </c>
      <c r="AC194" s="634">
        <f t="shared" si="257"/>
        <v>0</v>
      </c>
      <c r="AD194" s="634">
        <f t="shared" si="258"/>
        <v>0</v>
      </c>
      <c r="AE194" s="634">
        <f t="shared" si="259"/>
        <v>0</v>
      </c>
      <c r="AF194" s="635" t="str">
        <f t="shared" si="260"/>
        <v/>
      </c>
      <c r="AG194" s="635" t="str">
        <f t="shared" si="261"/>
        <v/>
      </c>
      <c r="AH194" s="635" t="str">
        <f t="shared" si="262"/>
        <v/>
      </c>
      <c r="AI194" s="635" t="str">
        <f t="shared" si="263"/>
        <v/>
      </c>
      <c r="AJ194" s="635" t="str">
        <f t="shared" si="264"/>
        <v/>
      </c>
      <c r="AK194" s="633" t="str">
        <f t="shared" si="265"/>
        <v/>
      </c>
      <c r="AL194" s="633">
        <v>0</v>
      </c>
      <c r="AM194" s="634">
        <v>0</v>
      </c>
      <c r="AN194" s="633" t="str">
        <f t="shared" si="266"/>
        <v/>
      </c>
      <c r="AO194" s="634">
        <f t="shared" si="267"/>
        <v>0</v>
      </c>
      <c r="AP194" s="633">
        <f t="shared" si="268"/>
        <v>0</v>
      </c>
      <c r="AQ194" s="633">
        <f t="shared" si="269"/>
        <v>0</v>
      </c>
      <c r="AR194" s="633">
        <f t="shared" si="270"/>
        <v>0</v>
      </c>
      <c r="AS194" s="633">
        <f t="shared" si="220"/>
        <v>0</v>
      </c>
      <c r="AT194" s="635">
        <f t="shared" si="271"/>
        <v>0</v>
      </c>
      <c r="AU194" s="635">
        <f t="shared" si="272"/>
        <v>0</v>
      </c>
      <c r="AV194" s="633"/>
      <c r="AW194" s="633"/>
      <c r="AX194" s="635">
        <f t="shared" si="273"/>
        <v>0</v>
      </c>
      <c r="AY194" s="635">
        <f t="shared" si="274"/>
        <v>0</v>
      </c>
      <c r="AZ194" s="635">
        <f t="shared" si="275"/>
        <v>0</v>
      </c>
      <c r="BA194" s="635">
        <f t="shared" si="276"/>
        <v>0</v>
      </c>
      <c r="BB194" s="635">
        <f t="shared" si="277"/>
        <v>0</v>
      </c>
      <c r="BC194" s="633">
        <f t="shared" si="278"/>
        <v>0</v>
      </c>
      <c r="BD194" s="633">
        <f t="shared" si="279"/>
        <v>0</v>
      </c>
      <c r="BE194" s="634">
        <v>0</v>
      </c>
      <c r="BF194" s="633">
        <f t="shared" si="280"/>
        <v>0</v>
      </c>
      <c r="BG194" s="634">
        <f t="shared" si="281"/>
        <v>0</v>
      </c>
      <c r="BH194" s="633">
        <f t="shared" si="282"/>
        <v>0</v>
      </c>
      <c r="BI194" s="633">
        <f t="shared" si="283"/>
        <v>0</v>
      </c>
      <c r="BJ194" s="633">
        <f t="shared" si="284"/>
        <v>0</v>
      </c>
      <c r="BK194" s="633">
        <f t="shared" si="285"/>
        <v>0</v>
      </c>
      <c r="BL194" s="635">
        <f t="shared" si="286"/>
        <v>0</v>
      </c>
      <c r="BM194" s="635">
        <f t="shared" si="287"/>
        <v>0</v>
      </c>
      <c r="BN194" s="633"/>
      <c r="BO194" s="633"/>
      <c r="BP194" s="635">
        <f t="shared" si="288"/>
        <v>0</v>
      </c>
      <c r="BQ194" s="619">
        <f t="shared" si="289"/>
        <v>0</v>
      </c>
      <c r="BR194" s="619">
        <f t="shared" si="290"/>
        <v>1</v>
      </c>
      <c r="BS194" s="619">
        <f t="shared" si="291"/>
        <v>0</v>
      </c>
      <c r="BT194" s="619">
        <f t="shared" si="292"/>
        <v>0</v>
      </c>
      <c r="BU194" s="619">
        <f t="shared" si="293"/>
        <v>0</v>
      </c>
      <c r="BV194" s="619">
        <f t="shared" si="294"/>
        <v>1</v>
      </c>
      <c r="BW194" s="603">
        <f t="shared" si="246"/>
        <v>0</v>
      </c>
      <c r="BX194" s="636">
        <f t="shared" si="295"/>
        <v>1</v>
      </c>
      <c r="BY194" s="603">
        <f t="shared" si="296"/>
        <v>0</v>
      </c>
      <c r="BZ194" s="603">
        <f t="shared" si="297"/>
        <v>0</v>
      </c>
      <c r="CA194" s="589" t="str">
        <f t="shared" si="247"/>
        <v/>
      </c>
      <c r="CB194" s="1097"/>
      <c r="CC194" s="589"/>
      <c r="CD194" s="589"/>
      <c r="CE194" s="589"/>
      <c r="CF194" s="589"/>
      <c r="CG194" s="589"/>
      <c r="CH194" s="589"/>
      <c r="CI194" s="589"/>
      <c r="CJ194" s="589"/>
      <c r="CK194" s="589"/>
      <c r="CL194" s="589"/>
      <c r="CM194" s="589"/>
      <c r="CN194" s="589"/>
      <c r="CO194" s="589"/>
      <c r="CP194" s="589"/>
      <c r="CQ194" s="589"/>
      <c r="CR194" s="589"/>
      <c r="CS194" s="589"/>
      <c r="CT194" s="589"/>
      <c r="CU194" s="589"/>
      <c r="CV194" s="589"/>
      <c r="CW194" s="589"/>
      <c r="CX194" s="589"/>
      <c r="CY194" s="589"/>
      <c r="DA194" s="589"/>
    </row>
    <row r="195" spans="1:105" s="620" customFormat="1">
      <c r="A195" s="620" t="str">
        <f t="shared" si="230"/>
        <v/>
      </c>
      <c r="B195" s="624">
        <v>2202</v>
      </c>
      <c r="C195" s="624">
        <v>169</v>
      </c>
      <c r="D195" s="644" t="str">
        <f>IF(ISNA(VLOOKUP(C195,Master!AQ$60:BC$285,3,FALSE)),"",VLOOKUP(C195,Master!AQ$60:BC$285,3,FALSE))</f>
        <v/>
      </c>
      <c r="E195" s="625" t="str">
        <f>IF(ISNA(VLOOKUP(C195,Master!AQ$60:BC$285,7,FALSE)),"",VLOOKUP(C195,Master!AQ$60:BC$285,7,FALSE))</f>
        <v/>
      </c>
      <c r="F195" s="626" t="str">
        <f>IF(ISNA(VLOOKUP(C195,Master!AQ$60:BC$285,8,FALSE)),"",VLOOKUP(C195,Master!AQ$60:BC$285,8,FALSE))</f>
        <v/>
      </c>
      <c r="G195" s="627" t="str">
        <f>IF(ISNA(VLOOKUP(C195,Master!AQ$60:BC$285,4,FALSE)),"",VLOOKUP(C195,Master!AQ$60:BC$285,4,FALSE))</f>
        <v/>
      </c>
      <c r="H195" s="628" t="str">
        <f>IF(ISNA(VLOOKUP(C195,Master!AQ$60:BC$285,5,FALSE)),"",VLOOKUP(C195,Master!AQ$60:BC$285,5,FALSE))</f>
        <v/>
      </c>
      <c r="I195" s="629" t="str">
        <f>IF(ISNA(VLOOKUP(C195,Master!AQ$60:BC$285,6,FALSE)),"",VLOOKUP(C195,Master!AQ$60:BC$285,6,FALSE))</f>
        <v/>
      </c>
      <c r="J195" s="624" t="str">
        <f t="shared" si="248"/>
        <v/>
      </c>
      <c r="K195" s="625" t="str">
        <f t="shared" ca="1" si="249"/>
        <v/>
      </c>
      <c r="L195" s="624" t="str">
        <f t="shared" si="250"/>
        <v/>
      </c>
      <c r="M195" s="624" t="str">
        <f t="shared" si="251"/>
        <v/>
      </c>
      <c r="N195" s="624" t="str">
        <f t="shared" si="252"/>
        <v/>
      </c>
      <c r="O195" s="630" t="str">
        <f>IF(ISNA(VLOOKUP(C195,Master!AQ$60:BC$285,12,FALSE)),"",VLOOKUP(C195,Master!AQ$60:BC$285,12,FALSE))</f>
        <v/>
      </c>
      <c r="P195" s="631"/>
      <c r="Q195" s="631"/>
      <c r="R195" s="631"/>
      <c r="S195" s="631">
        <f t="shared" si="222"/>
        <v>0</v>
      </c>
      <c r="T195" s="591">
        <f t="shared" si="253"/>
        <v>1</v>
      </c>
      <c r="U195" s="622" t="str">
        <f>IF(ISNA(VLOOKUP(C195,Master!AQ$60:BC$107,10,FALSE)),"",VLOOKUP(C195,Master!AQ$60:BC$107,10,FALSE))</f>
        <v/>
      </c>
      <c r="V195" s="632"/>
      <c r="W195" s="632"/>
      <c r="X195" s="633" t="str">
        <f>IF(ISNA(VLOOKUP(C195,Master!AQ$60:BC$107,11,FALSE)),"",VLOOKUP(C195,Master!AQ$60:BC$107,11,FALSE))</f>
        <v/>
      </c>
      <c r="Y195" s="633" t="str">
        <f>IF(ISNA(VLOOKUP(C195,Master!AQ$60:BC$107,9,FALSE)),"",VLOOKUP(C195,Master!AQ$60:BC$107,9,FALSE))</f>
        <v/>
      </c>
      <c r="Z195" s="634">
        <f t="shared" si="254"/>
        <v>0</v>
      </c>
      <c r="AA195" s="634">
        <f t="shared" si="255"/>
        <v>0</v>
      </c>
      <c r="AB195" s="634">
        <f t="shared" si="256"/>
        <v>0</v>
      </c>
      <c r="AC195" s="634">
        <f t="shared" si="257"/>
        <v>0</v>
      </c>
      <c r="AD195" s="634">
        <f t="shared" si="258"/>
        <v>0</v>
      </c>
      <c r="AE195" s="634">
        <f t="shared" si="259"/>
        <v>0</v>
      </c>
      <c r="AF195" s="635" t="str">
        <f t="shared" si="260"/>
        <v/>
      </c>
      <c r="AG195" s="635" t="str">
        <f t="shared" si="261"/>
        <v/>
      </c>
      <c r="AH195" s="635" t="str">
        <f t="shared" si="262"/>
        <v/>
      </c>
      <c r="AI195" s="635" t="str">
        <f t="shared" si="263"/>
        <v/>
      </c>
      <c r="AJ195" s="635" t="str">
        <f t="shared" si="264"/>
        <v/>
      </c>
      <c r="AK195" s="633" t="str">
        <f t="shared" si="265"/>
        <v/>
      </c>
      <c r="AL195" s="633">
        <v>0</v>
      </c>
      <c r="AM195" s="634">
        <v>0</v>
      </c>
      <c r="AN195" s="633" t="str">
        <f t="shared" si="266"/>
        <v/>
      </c>
      <c r="AO195" s="634">
        <f t="shared" si="267"/>
        <v>0</v>
      </c>
      <c r="AP195" s="633">
        <f t="shared" si="268"/>
        <v>0</v>
      </c>
      <c r="AQ195" s="633">
        <f t="shared" si="269"/>
        <v>0</v>
      </c>
      <c r="AR195" s="633">
        <f t="shared" si="270"/>
        <v>0</v>
      </c>
      <c r="AS195" s="633">
        <f t="shared" si="220"/>
        <v>0</v>
      </c>
      <c r="AT195" s="635">
        <f t="shared" si="271"/>
        <v>0</v>
      </c>
      <c r="AU195" s="635">
        <f t="shared" si="272"/>
        <v>0</v>
      </c>
      <c r="AV195" s="633"/>
      <c r="AW195" s="633"/>
      <c r="AX195" s="635">
        <f t="shared" si="273"/>
        <v>0</v>
      </c>
      <c r="AY195" s="635">
        <f t="shared" si="274"/>
        <v>0</v>
      </c>
      <c r="AZ195" s="635">
        <f t="shared" si="275"/>
        <v>0</v>
      </c>
      <c r="BA195" s="635">
        <f t="shared" si="276"/>
        <v>0</v>
      </c>
      <c r="BB195" s="635">
        <f t="shared" si="277"/>
        <v>0</v>
      </c>
      <c r="BC195" s="633">
        <f t="shared" si="278"/>
        <v>0</v>
      </c>
      <c r="BD195" s="633">
        <f t="shared" si="279"/>
        <v>0</v>
      </c>
      <c r="BE195" s="634">
        <v>0</v>
      </c>
      <c r="BF195" s="633">
        <f t="shared" si="280"/>
        <v>0</v>
      </c>
      <c r="BG195" s="634">
        <f t="shared" si="281"/>
        <v>0</v>
      </c>
      <c r="BH195" s="633">
        <f t="shared" si="282"/>
        <v>0</v>
      </c>
      <c r="BI195" s="633">
        <f t="shared" si="283"/>
        <v>0</v>
      </c>
      <c r="BJ195" s="633">
        <f t="shared" si="284"/>
        <v>0</v>
      </c>
      <c r="BK195" s="633">
        <f t="shared" si="285"/>
        <v>0</v>
      </c>
      <c r="BL195" s="635">
        <f t="shared" si="286"/>
        <v>0</v>
      </c>
      <c r="BM195" s="635">
        <f t="shared" si="287"/>
        <v>0</v>
      </c>
      <c r="BN195" s="633"/>
      <c r="BO195" s="633"/>
      <c r="BP195" s="635">
        <f t="shared" si="288"/>
        <v>0</v>
      </c>
      <c r="BQ195" s="619">
        <f t="shared" si="289"/>
        <v>0</v>
      </c>
      <c r="BR195" s="619">
        <f t="shared" si="290"/>
        <v>1</v>
      </c>
      <c r="BS195" s="619">
        <f t="shared" si="291"/>
        <v>0</v>
      </c>
      <c r="BT195" s="619">
        <f t="shared" si="292"/>
        <v>0</v>
      </c>
      <c r="BU195" s="619">
        <f t="shared" si="293"/>
        <v>0</v>
      </c>
      <c r="BV195" s="619">
        <f t="shared" si="294"/>
        <v>1</v>
      </c>
      <c r="BW195" s="603">
        <f t="shared" si="246"/>
        <v>0</v>
      </c>
      <c r="BX195" s="636">
        <f t="shared" si="295"/>
        <v>1</v>
      </c>
      <c r="BY195" s="603">
        <f t="shared" si="296"/>
        <v>0</v>
      </c>
      <c r="BZ195" s="603">
        <f t="shared" si="297"/>
        <v>0</v>
      </c>
      <c r="CA195" s="589" t="str">
        <f t="shared" si="247"/>
        <v/>
      </c>
      <c r="CB195" s="1097"/>
      <c r="CC195" s="589"/>
      <c r="CD195" s="589"/>
      <c r="CE195" s="589"/>
      <c r="CF195" s="589"/>
      <c r="CG195" s="589"/>
      <c r="CH195" s="589"/>
      <c r="CI195" s="589"/>
      <c r="CJ195" s="589"/>
      <c r="CK195" s="589"/>
      <c r="CL195" s="589"/>
      <c r="CM195" s="589"/>
      <c r="CN195" s="589"/>
      <c r="CO195" s="589"/>
      <c r="CP195" s="589"/>
      <c r="CQ195" s="589"/>
      <c r="CR195" s="589"/>
      <c r="CS195" s="589"/>
      <c r="CT195" s="589"/>
      <c r="CU195" s="589"/>
      <c r="CV195" s="589"/>
      <c r="CW195" s="589"/>
      <c r="CX195" s="589"/>
      <c r="CY195" s="589"/>
      <c r="DA195" s="589"/>
    </row>
    <row r="196" spans="1:105" s="620" customFormat="1">
      <c r="A196" s="620" t="str">
        <f t="shared" si="230"/>
        <v/>
      </c>
      <c r="B196" s="624">
        <v>2202</v>
      </c>
      <c r="C196" s="624">
        <v>170</v>
      </c>
      <c r="D196" s="644" t="str">
        <f>IF(ISNA(VLOOKUP(C196,Master!AQ$60:BC$285,3,FALSE)),"",VLOOKUP(C196,Master!AQ$60:BC$285,3,FALSE))</f>
        <v/>
      </c>
      <c r="E196" s="625" t="str">
        <f>IF(ISNA(VLOOKUP(C196,Master!AQ$60:BC$285,7,FALSE)),"",VLOOKUP(C196,Master!AQ$60:BC$285,7,FALSE))</f>
        <v/>
      </c>
      <c r="F196" s="626" t="str">
        <f>IF(ISNA(VLOOKUP(C196,Master!AQ$60:BC$285,8,FALSE)),"",VLOOKUP(C196,Master!AQ$60:BC$285,8,FALSE))</f>
        <v/>
      </c>
      <c r="G196" s="627" t="str">
        <f>IF(ISNA(VLOOKUP(C196,Master!AQ$60:BC$285,4,FALSE)),"",VLOOKUP(C196,Master!AQ$60:BC$285,4,FALSE))</f>
        <v/>
      </c>
      <c r="H196" s="628" t="str">
        <f>IF(ISNA(VLOOKUP(C196,Master!AQ$60:BC$285,5,FALSE)),"",VLOOKUP(C196,Master!AQ$60:BC$285,5,FALSE))</f>
        <v/>
      </c>
      <c r="I196" s="629" t="str">
        <f>IF(ISNA(VLOOKUP(C196,Master!AQ$60:BC$285,6,FALSE)),"",VLOOKUP(C196,Master!AQ$60:BC$285,6,FALSE))</f>
        <v/>
      </c>
      <c r="J196" s="624" t="str">
        <f t="shared" si="248"/>
        <v/>
      </c>
      <c r="K196" s="625" t="str">
        <f t="shared" ca="1" si="249"/>
        <v/>
      </c>
      <c r="L196" s="624" t="str">
        <f t="shared" si="250"/>
        <v/>
      </c>
      <c r="M196" s="624" t="str">
        <f t="shared" si="251"/>
        <v/>
      </c>
      <c r="N196" s="624" t="str">
        <f t="shared" si="252"/>
        <v/>
      </c>
      <c r="O196" s="630" t="str">
        <f>IF(ISNA(VLOOKUP(C196,Master!AQ$60:BC$285,12,FALSE)),"",VLOOKUP(C196,Master!AQ$60:BC$285,12,FALSE))</f>
        <v/>
      </c>
      <c r="P196" s="631"/>
      <c r="Q196" s="631"/>
      <c r="R196" s="631"/>
      <c r="S196" s="631">
        <f t="shared" si="222"/>
        <v>0</v>
      </c>
      <c r="T196" s="591">
        <f t="shared" si="253"/>
        <v>1</v>
      </c>
      <c r="U196" s="622" t="str">
        <f>IF(ISNA(VLOOKUP(C196,Master!AQ$60:BC$107,10,FALSE)),"",VLOOKUP(C196,Master!AQ$60:BC$107,10,FALSE))</f>
        <v/>
      </c>
      <c r="V196" s="632"/>
      <c r="W196" s="632"/>
      <c r="X196" s="633" t="str">
        <f>IF(ISNA(VLOOKUP(C196,Master!AQ$60:BC$107,11,FALSE)),"",VLOOKUP(C196,Master!AQ$60:BC$107,11,FALSE))</f>
        <v/>
      </c>
      <c r="Y196" s="633" t="str">
        <f>IF(ISNA(VLOOKUP(C196,Master!AQ$60:BC$107,9,FALSE)),"",VLOOKUP(C196,Master!AQ$60:BC$107,9,FALSE))</f>
        <v/>
      </c>
      <c r="Z196" s="634">
        <f t="shared" si="254"/>
        <v>0</v>
      </c>
      <c r="AA196" s="634">
        <f t="shared" si="255"/>
        <v>0</v>
      </c>
      <c r="AB196" s="634">
        <f t="shared" si="256"/>
        <v>0</v>
      </c>
      <c r="AC196" s="634">
        <f t="shared" si="257"/>
        <v>0</v>
      </c>
      <c r="AD196" s="634">
        <f t="shared" si="258"/>
        <v>0</v>
      </c>
      <c r="AE196" s="634">
        <f t="shared" si="259"/>
        <v>0</v>
      </c>
      <c r="AF196" s="635" t="str">
        <f t="shared" si="260"/>
        <v/>
      </c>
      <c r="AG196" s="635" t="str">
        <f t="shared" si="261"/>
        <v/>
      </c>
      <c r="AH196" s="635" t="str">
        <f t="shared" si="262"/>
        <v/>
      </c>
      <c r="AI196" s="635" t="str">
        <f t="shared" si="263"/>
        <v/>
      </c>
      <c r="AJ196" s="635" t="str">
        <f t="shared" si="264"/>
        <v/>
      </c>
      <c r="AK196" s="633" t="str">
        <f t="shared" si="265"/>
        <v/>
      </c>
      <c r="AL196" s="633">
        <v>0</v>
      </c>
      <c r="AM196" s="634">
        <v>0</v>
      </c>
      <c r="AN196" s="633" t="str">
        <f t="shared" si="266"/>
        <v/>
      </c>
      <c r="AO196" s="634">
        <f t="shared" si="267"/>
        <v>0</v>
      </c>
      <c r="AP196" s="633">
        <f t="shared" si="268"/>
        <v>0</v>
      </c>
      <c r="AQ196" s="633">
        <f t="shared" si="269"/>
        <v>0</v>
      </c>
      <c r="AR196" s="633">
        <f t="shared" si="270"/>
        <v>0</v>
      </c>
      <c r="AS196" s="633">
        <f t="shared" si="220"/>
        <v>0</v>
      </c>
      <c r="AT196" s="635">
        <f t="shared" si="271"/>
        <v>0</v>
      </c>
      <c r="AU196" s="635">
        <f t="shared" si="272"/>
        <v>0</v>
      </c>
      <c r="AV196" s="633"/>
      <c r="AW196" s="633"/>
      <c r="AX196" s="635">
        <f t="shared" si="273"/>
        <v>0</v>
      </c>
      <c r="AY196" s="635">
        <f t="shared" si="274"/>
        <v>0</v>
      </c>
      <c r="AZ196" s="635">
        <f t="shared" si="275"/>
        <v>0</v>
      </c>
      <c r="BA196" s="635">
        <f t="shared" si="276"/>
        <v>0</v>
      </c>
      <c r="BB196" s="635">
        <f t="shared" si="277"/>
        <v>0</v>
      </c>
      <c r="BC196" s="633">
        <f t="shared" si="278"/>
        <v>0</v>
      </c>
      <c r="BD196" s="633">
        <f t="shared" si="279"/>
        <v>0</v>
      </c>
      <c r="BE196" s="634">
        <v>0</v>
      </c>
      <c r="BF196" s="633">
        <f t="shared" si="280"/>
        <v>0</v>
      </c>
      <c r="BG196" s="634">
        <f t="shared" si="281"/>
        <v>0</v>
      </c>
      <c r="BH196" s="633">
        <f t="shared" si="282"/>
        <v>0</v>
      </c>
      <c r="BI196" s="633">
        <f t="shared" si="283"/>
        <v>0</v>
      </c>
      <c r="BJ196" s="633">
        <f t="shared" si="284"/>
        <v>0</v>
      </c>
      <c r="BK196" s="633">
        <f t="shared" si="285"/>
        <v>0</v>
      </c>
      <c r="BL196" s="635">
        <f t="shared" si="286"/>
        <v>0</v>
      </c>
      <c r="BM196" s="635">
        <f t="shared" si="287"/>
        <v>0</v>
      </c>
      <c r="BN196" s="633"/>
      <c r="BO196" s="633"/>
      <c r="BP196" s="635">
        <f t="shared" si="288"/>
        <v>0</v>
      </c>
      <c r="BQ196" s="619">
        <f t="shared" si="289"/>
        <v>0</v>
      </c>
      <c r="BR196" s="619">
        <f t="shared" si="290"/>
        <v>1</v>
      </c>
      <c r="BS196" s="619">
        <f t="shared" si="291"/>
        <v>0</v>
      </c>
      <c r="BT196" s="619">
        <f t="shared" si="292"/>
        <v>0</v>
      </c>
      <c r="BU196" s="619">
        <f t="shared" si="293"/>
        <v>0</v>
      </c>
      <c r="BV196" s="619">
        <f t="shared" si="294"/>
        <v>1</v>
      </c>
      <c r="BW196" s="603">
        <f t="shared" si="246"/>
        <v>0</v>
      </c>
      <c r="BX196" s="636">
        <f t="shared" si="295"/>
        <v>1</v>
      </c>
      <c r="BY196" s="603">
        <f t="shared" si="296"/>
        <v>0</v>
      </c>
      <c r="BZ196" s="603">
        <f t="shared" si="297"/>
        <v>0</v>
      </c>
      <c r="CA196" s="589" t="str">
        <f t="shared" si="247"/>
        <v/>
      </c>
      <c r="CB196" s="1097"/>
      <c r="CC196" s="589"/>
      <c r="CD196" s="589"/>
      <c r="CE196" s="589"/>
      <c r="CF196" s="589"/>
      <c r="CG196" s="589"/>
      <c r="CH196" s="589"/>
      <c r="CI196" s="589"/>
      <c r="CJ196" s="589"/>
      <c r="CK196" s="589"/>
      <c r="CL196" s="589"/>
      <c r="CM196" s="589"/>
      <c r="CN196" s="589"/>
      <c r="CO196" s="589"/>
      <c r="CP196" s="589"/>
      <c r="CQ196" s="589"/>
      <c r="CR196" s="589"/>
      <c r="CS196" s="589"/>
      <c r="CT196" s="589"/>
      <c r="CU196" s="589"/>
      <c r="CV196" s="589"/>
      <c r="CW196" s="589"/>
      <c r="CX196" s="589"/>
      <c r="CY196" s="589"/>
      <c r="DA196" s="589"/>
    </row>
    <row r="197" spans="1:105" s="620" customFormat="1">
      <c r="A197" s="620" t="str">
        <f t="shared" si="230"/>
        <v/>
      </c>
      <c r="B197" s="624">
        <v>2202</v>
      </c>
      <c r="C197" s="624">
        <v>171</v>
      </c>
      <c r="D197" s="644" t="str">
        <f>IF(ISNA(VLOOKUP(C197,Master!AQ$60:BC$285,3,FALSE)),"",VLOOKUP(C197,Master!AQ$60:BC$285,3,FALSE))</f>
        <v/>
      </c>
      <c r="E197" s="625" t="str">
        <f>IF(ISNA(VLOOKUP(C197,Master!AQ$60:BC$285,7,FALSE)),"",VLOOKUP(C197,Master!AQ$60:BC$285,7,FALSE))</f>
        <v/>
      </c>
      <c r="F197" s="626" t="str">
        <f>IF(ISNA(VLOOKUP(C197,Master!AQ$60:BC$285,8,FALSE)),"",VLOOKUP(C197,Master!AQ$60:BC$285,8,FALSE))</f>
        <v/>
      </c>
      <c r="G197" s="627" t="str">
        <f>IF(ISNA(VLOOKUP(C197,Master!AQ$60:BC$285,4,FALSE)),"",VLOOKUP(C197,Master!AQ$60:BC$285,4,FALSE))</f>
        <v/>
      </c>
      <c r="H197" s="628" t="str">
        <f>IF(ISNA(VLOOKUP(C197,Master!AQ$60:BC$285,5,FALSE)),"",VLOOKUP(C197,Master!AQ$60:BC$285,5,FALSE))</f>
        <v/>
      </c>
      <c r="I197" s="629" t="str">
        <f>IF(ISNA(VLOOKUP(C197,Master!AQ$60:BC$285,6,FALSE)),"",VLOOKUP(C197,Master!AQ$60:BC$285,6,FALSE))</f>
        <v/>
      </c>
      <c r="J197" s="624" t="str">
        <f t="shared" si="248"/>
        <v/>
      </c>
      <c r="K197" s="625" t="str">
        <f t="shared" ca="1" si="249"/>
        <v/>
      </c>
      <c r="L197" s="624" t="str">
        <f t="shared" si="250"/>
        <v/>
      </c>
      <c r="M197" s="624" t="str">
        <f t="shared" si="251"/>
        <v/>
      </c>
      <c r="N197" s="624" t="str">
        <f t="shared" si="252"/>
        <v/>
      </c>
      <c r="O197" s="630" t="str">
        <f>IF(ISNA(VLOOKUP(C197,Master!AQ$60:BC$285,12,FALSE)),"",VLOOKUP(C197,Master!AQ$60:BC$285,12,FALSE))</f>
        <v/>
      </c>
      <c r="P197" s="631"/>
      <c r="Q197" s="631"/>
      <c r="R197" s="631"/>
      <c r="S197" s="631">
        <f t="shared" si="222"/>
        <v>0</v>
      </c>
      <c r="T197" s="591">
        <f t="shared" si="253"/>
        <v>1</v>
      </c>
      <c r="U197" s="622" t="str">
        <f>IF(ISNA(VLOOKUP(C197,Master!AQ$60:BC$107,10,FALSE)),"",VLOOKUP(C197,Master!AQ$60:BC$107,10,FALSE))</f>
        <v/>
      </c>
      <c r="V197" s="632"/>
      <c r="W197" s="632"/>
      <c r="X197" s="633" t="str">
        <f>IF(ISNA(VLOOKUP(C197,Master!AQ$60:BC$107,11,FALSE)),"",VLOOKUP(C197,Master!AQ$60:BC$107,11,FALSE))</f>
        <v/>
      </c>
      <c r="Y197" s="633" t="str">
        <f>IF(ISNA(VLOOKUP(C197,Master!AQ$60:BC$107,9,FALSE)),"",VLOOKUP(C197,Master!AQ$60:BC$107,9,FALSE))</f>
        <v/>
      </c>
      <c r="Z197" s="634">
        <f t="shared" si="254"/>
        <v>0</v>
      </c>
      <c r="AA197" s="634">
        <f t="shared" si="255"/>
        <v>0</v>
      </c>
      <c r="AB197" s="634">
        <f t="shared" si="256"/>
        <v>0</v>
      </c>
      <c r="AC197" s="634">
        <f t="shared" si="257"/>
        <v>0</v>
      </c>
      <c r="AD197" s="634">
        <f t="shared" si="258"/>
        <v>0</v>
      </c>
      <c r="AE197" s="634">
        <f t="shared" si="259"/>
        <v>0</v>
      </c>
      <c r="AF197" s="635" t="str">
        <f t="shared" si="260"/>
        <v/>
      </c>
      <c r="AG197" s="635" t="str">
        <f t="shared" si="261"/>
        <v/>
      </c>
      <c r="AH197" s="635" t="str">
        <f t="shared" si="262"/>
        <v/>
      </c>
      <c r="AI197" s="635" t="str">
        <f t="shared" si="263"/>
        <v/>
      </c>
      <c r="AJ197" s="635" t="str">
        <f t="shared" si="264"/>
        <v/>
      </c>
      <c r="AK197" s="633" t="str">
        <f t="shared" si="265"/>
        <v/>
      </c>
      <c r="AL197" s="633">
        <v>0</v>
      </c>
      <c r="AM197" s="634">
        <v>0</v>
      </c>
      <c r="AN197" s="633" t="str">
        <f t="shared" si="266"/>
        <v/>
      </c>
      <c r="AO197" s="634">
        <f t="shared" si="267"/>
        <v>0</v>
      </c>
      <c r="AP197" s="633">
        <f t="shared" si="268"/>
        <v>0</v>
      </c>
      <c r="AQ197" s="633">
        <f t="shared" si="269"/>
        <v>0</v>
      </c>
      <c r="AR197" s="633">
        <f t="shared" si="270"/>
        <v>0</v>
      </c>
      <c r="AS197" s="633">
        <f t="shared" si="220"/>
        <v>0</v>
      </c>
      <c r="AT197" s="635">
        <f t="shared" si="271"/>
        <v>0</v>
      </c>
      <c r="AU197" s="635">
        <f t="shared" si="272"/>
        <v>0</v>
      </c>
      <c r="AV197" s="633"/>
      <c r="AW197" s="633"/>
      <c r="AX197" s="635">
        <f t="shared" si="273"/>
        <v>0</v>
      </c>
      <c r="AY197" s="635">
        <f t="shared" si="274"/>
        <v>0</v>
      </c>
      <c r="AZ197" s="635">
        <f t="shared" si="275"/>
        <v>0</v>
      </c>
      <c r="BA197" s="635">
        <f t="shared" si="276"/>
        <v>0</v>
      </c>
      <c r="BB197" s="635">
        <f t="shared" si="277"/>
        <v>0</v>
      </c>
      <c r="BC197" s="633">
        <f t="shared" si="278"/>
        <v>0</v>
      </c>
      <c r="BD197" s="633">
        <f t="shared" si="279"/>
        <v>0</v>
      </c>
      <c r="BE197" s="634">
        <v>0</v>
      </c>
      <c r="BF197" s="633">
        <f t="shared" si="280"/>
        <v>0</v>
      </c>
      <c r="BG197" s="634">
        <f t="shared" si="281"/>
        <v>0</v>
      </c>
      <c r="BH197" s="633">
        <f t="shared" si="282"/>
        <v>0</v>
      </c>
      <c r="BI197" s="633">
        <f t="shared" si="283"/>
        <v>0</v>
      </c>
      <c r="BJ197" s="633">
        <f t="shared" si="284"/>
        <v>0</v>
      </c>
      <c r="BK197" s="633">
        <f t="shared" si="285"/>
        <v>0</v>
      </c>
      <c r="BL197" s="635">
        <f t="shared" si="286"/>
        <v>0</v>
      </c>
      <c r="BM197" s="635">
        <f t="shared" si="287"/>
        <v>0</v>
      </c>
      <c r="BN197" s="633"/>
      <c r="BO197" s="633"/>
      <c r="BP197" s="635">
        <f t="shared" si="288"/>
        <v>0</v>
      </c>
      <c r="BQ197" s="619">
        <f t="shared" si="289"/>
        <v>0</v>
      </c>
      <c r="BR197" s="619">
        <f t="shared" si="290"/>
        <v>1</v>
      </c>
      <c r="BS197" s="619">
        <f t="shared" si="291"/>
        <v>0</v>
      </c>
      <c r="BT197" s="619">
        <f t="shared" si="292"/>
        <v>0</v>
      </c>
      <c r="BU197" s="619">
        <f t="shared" si="293"/>
        <v>0</v>
      </c>
      <c r="BV197" s="619">
        <f t="shared" si="294"/>
        <v>1</v>
      </c>
      <c r="BW197" s="603">
        <f t="shared" si="246"/>
        <v>0</v>
      </c>
      <c r="BX197" s="636">
        <f t="shared" si="295"/>
        <v>1</v>
      </c>
      <c r="BY197" s="603">
        <f t="shared" si="296"/>
        <v>0</v>
      </c>
      <c r="BZ197" s="603">
        <f t="shared" si="297"/>
        <v>0</v>
      </c>
      <c r="CA197" s="589" t="str">
        <f t="shared" si="247"/>
        <v/>
      </c>
      <c r="CB197" s="1097"/>
      <c r="CC197" s="589"/>
      <c r="CD197" s="589"/>
      <c r="CE197" s="589"/>
      <c r="CF197" s="589"/>
      <c r="CG197" s="589"/>
      <c r="CH197" s="589"/>
      <c r="CI197" s="589"/>
      <c r="CJ197" s="589"/>
      <c r="CK197" s="589"/>
      <c r="CL197" s="589"/>
      <c r="CM197" s="589"/>
      <c r="CN197" s="589"/>
      <c r="CO197" s="589"/>
      <c r="CP197" s="589"/>
      <c r="CQ197" s="589"/>
      <c r="CR197" s="589"/>
      <c r="CS197" s="589"/>
      <c r="CT197" s="589"/>
      <c r="CU197" s="589"/>
      <c r="CV197" s="589"/>
      <c r="CW197" s="589"/>
      <c r="CX197" s="589"/>
      <c r="CY197" s="589"/>
      <c r="DA197" s="589"/>
    </row>
    <row r="198" spans="1:105" s="620" customFormat="1">
      <c r="A198" s="620" t="str">
        <f t="shared" si="230"/>
        <v/>
      </c>
      <c r="B198" s="624">
        <v>2202</v>
      </c>
      <c r="C198" s="624">
        <v>172</v>
      </c>
      <c r="D198" s="644" t="str">
        <f>IF(ISNA(VLOOKUP(C198,Master!AQ$60:BC$285,3,FALSE)),"",VLOOKUP(C198,Master!AQ$60:BC$285,3,FALSE))</f>
        <v/>
      </c>
      <c r="E198" s="625" t="str">
        <f>IF(ISNA(VLOOKUP(C198,Master!AQ$60:BC$285,7,FALSE)),"",VLOOKUP(C198,Master!AQ$60:BC$285,7,FALSE))</f>
        <v/>
      </c>
      <c r="F198" s="626" t="str">
        <f>IF(ISNA(VLOOKUP(C198,Master!AQ$60:BC$285,8,FALSE)),"",VLOOKUP(C198,Master!AQ$60:BC$285,8,FALSE))</f>
        <v/>
      </c>
      <c r="G198" s="627" t="str">
        <f>IF(ISNA(VLOOKUP(C198,Master!AQ$60:BC$285,4,FALSE)),"",VLOOKUP(C198,Master!AQ$60:BC$285,4,FALSE))</f>
        <v/>
      </c>
      <c r="H198" s="628" t="str">
        <f>IF(ISNA(VLOOKUP(C198,Master!AQ$60:BC$285,5,FALSE)),"",VLOOKUP(C198,Master!AQ$60:BC$285,5,FALSE))</f>
        <v/>
      </c>
      <c r="I198" s="629" t="str">
        <f>IF(ISNA(VLOOKUP(C198,Master!AQ$60:BC$285,6,FALSE)),"",VLOOKUP(C198,Master!AQ$60:BC$285,6,FALSE))</f>
        <v/>
      </c>
      <c r="J198" s="624" t="str">
        <f t="shared" si="248"/>
        <v/>
      </c>
      <c r="K198" s="625" t="str">
        <f t="shared" ca="1" si="249"/>
        <v/>
      </c>
      <c r="L198" s="624" t="str">
        <f t="shared" si="250"/>
        <v/>
      </c>
      <c r="M198" s="624" t="str">
        <f t="shared" si="251"/>
        <v/>
      </c>
      <c r="N198" s="624" t="str">
        <f t="shared" si="252"/>
        <v/>
      </c>
      <c r="O198" s="630" t="str">
        <f>IF(ISNA(VLOOKUP(C198,Master!AQ$60:BC$285,12,FALSE)),"",VLOOKUP(C198,Master!AQ$60:BC$285,12,FALSE))</f>
        <v/>
      </c>
      <c r="P198" s="631"/>
      <c r="Q198" s="631"/>
      <c r="R198" s="631"/>
      <c r="S198" s="631">
        <f t="shared" si="222"/>
        <v>0</v>
      </c>
      <c r="T198" s="591">
        <f t="shared" si="253"/>
        <v>1</v>
      </c>
      <c r="U198" s="622" t="str">
        <f>IF(ISNA(VLOOKUP(C198,Master!AQ$60:BC$107,10,FALSE)),"",VLOOKUP(C198,Master!AQ$60:BC$107,10,FALSE))</f>
        <v/>
      </c>
      <c r="V198" s="632"/>
      <c r="W198" s="632"/>
      <c r="X198" s="633" t="str">
        <f>IF(ISNA(VLOOKUP(C198,Master!AQ$60:BC$107,11,FALSE)),"",VLOOKUP(C198,Master!AQ$60:BC$107,11,FALSE))</f>
        <v/>
      </c>
      <c r="Y198" s="633" t="str">
        <f>IF(ISNA(VLOOKUP(C198,Master!AQ$60:BC$107,9,FALSE)),"",VLOOKUP(C198,Master!AQ$60:BC$107,9,FALSE))</f>
        <v/>
      </c>
      <c r="Z198" s="634">
        <f t="shared" si="254"/>
        <v>0</v>
      </c>
      <c r="AA198" s="634">
        <f t="shared" si="255"/>
        <v>0</v>
      </c>
      <c r="AB198" s="634">
        <f t="shared" si="256"/>
        <v>0</v>
      </c>
      <c r="AC198" s="634">
        <f t="shared" si="257"/>
        <v>0</v>
      </c>
      <c r="AD198" s="634">
        <f t="shared" si="258"/>
        <v>0</v>
      </c>
      <c r="AE198" s="634">
        <f t="shared" si="259"/>
        <v>0</v>
      </c>
      <c r="AF198" s="635" t="str">
        <f t="shared" si="260"/>
        <v/>
      </c>
      <c r="AG198" s="635" t="str">
        <f t="shared" si="261"/>
        <v/>
      </c>
      <c r="AH198" s="635" t="str">
        <f t="shared" si="262"/>
        <v/>
      </c>
      <c r="AI198" s="635" t="str">
        <f t="shared" si="263"/>
        <v/>
      </c>
      <c r="AJ198" s="635" t="str">
        <f t="shared" si="264"/>
        <v/>
      </c>
      <c r="AK198" s="633" t="str">
        <f t="shared" si="265"/>
        <v/>
      </c>
      <c r="AL198" s="633">
        <v>0</v>
      </c>
      <c r="AM198" s="634">
        <v>0</v>
      </c>
      <c r="AN198" s="633" t="str">
        <f t="shared" si="266"/>
        <v/>
      </c>
      <c r="AO198" s="634">
        <f t="shared" si="267"/>
        <v>0</v>
      </c>
      <c r="AP198" s="633">
        <f t="shared" si="268"/>
        <v>0</v>
      </c>
      <c r="AQ198" s="633">
        <f t="shared" si="269"/>
        <v>0</v>
      </c>
      <c r="AR198" s="633">
        <f t="shared" si="270"/>
        <v>0</v>
      </c>
      <c r="AS198" s="633">
        <f t="shared" si="220"/>
        <v>0</v>
      </c>
      <c r="AT198" s="635">
        <f t="shared" si="271"/>
        <v>0</v>
      </c>
      <c r="AU198" s="635">
        <f t="shared" si="272"/>
        <v>0</v>
      </c>
      <c r="AV198" s="633"/>
      <c r="AW198" s="633"/>
      <c r="AX198" s="635">
        <f t="shared" si="273"/>
        <v>0</v>
      </c>
      <c r="AY198" s="635">
        <f t="shared" si="274"/>
        <v>0</v>
      </c>
      <c r="AZ198" s="635">
        <f t="shared" si="275"/>
        <v>0</v>
      </c>
      <c r="BA198" s="635">
        <f t="shared" si="276"/>
        <v>0</v>
      </c>
      <c r="BB198" s="635">
        <f t="shared" si="277"/>
        <v>0</v>
      </c>
      <c r="BC198" s="633">
        <f t="shared" si="278"/>
        <v>0</v>
      </c>
      <c r="BD198" s="633">
        <f t="shared" si="279"/>
        <v>0</v>
      </c>
      <c r="BE198" s="634">
        <v>0</v>
      </c>
      <c r="BF198" s="633">
        <f t="shared" si="280"/>
        <v>0</v>
      </c>
      <c r="BG198" s="634">
        <f t="shared" si="281"/>
        <v>0</v>
      </c>
      <c r="BH198" s="633">
        <f t="shared" si="282"/>
        <v>0</v>
      </c>
      <c r="BI198" s="633">
        <f t="shared" si="283"/>
        <v>0</v>
      </c>
      <c r="BJ198" s="633">
        <f t="shared" si="284"/>
        <v>0</v>
      </c>
      <c r="BK198" s="633">
        <f t="shared" si="285"/>
        <v>0</v>
      </c>
      <c r="BL198" s="635">
        <f t="shared" si="286"/>
        <v>0</v>
      </c>
      <c r="BM198" s="635">
        <f t="shared" si="287"/>
        <v>0</v>
      </c>
      <c r="BN198" s="633"/>
      <c r="BO198" s="633"/>
      <c r="BP198" s="635">
        <f t="shared" si="288"/>
        <v>0</v>
      </c>
      <c r="BQ198" s="619">
        <f t="shared" si="289"/>
        <v>0</v>
      </c>
      <c r="BR198" s="619">
        <f t="shared" si="290"/>
        <v>1</v>
      </c>
      <c r="BS198" s="619">
        <f t="shared" si="291"/>
        <v>0</v>
      </c>
      <c r="BT198" s="619">
        <f t="shared" si="292"/>
        <v>0</v>
      </c>
      <c r="BU198" s="619">
        <f t="shared" si="293"/>
        <v>0</v>
      </c>
      <c r="BV198" s="619">
        <f t="shared" si="294"/>
        <v>1</v>
      </c>
      <c r="BW198" s="603">
        <f t="shared" si="246"/>
        <v>0</v>
      </c>
      <c r="BX198" s="636">
        <f t="shared" si="295"/>
        <v>1</v>
      </c>
      <c r="BY198" s="603">
        <f t="shared" si="296"/>
        <v>0</v>
      </c>
      <c r="BZ198" s="603">
        <f t="shared" si="297"/>
        <v>0</v>
      </c>
      <c r="CA198" s="589" t="str">
        <f t="shared" si="247"/>
        <v/>
      </c>
      <c r="CB198" s="1097"/>
      <c r="CC198" s="589"/>
      <c r="CD198" s="589"/>
      <c r="CE198" s="589"/>
      <c r="CF198" s="589"/>
      <c r="CG198" s="589"/>
      <c r="CH198" s="589"/>
      <c r="CI198" s="589"/>
      <c r="CJ198" s="589"/>
      <c r="CK198" s="589"/>
      <c r="CL198" s="589"/>
      <c r="CM198" s="589"/>
      <c r="CN198" s="589"/>
      <c r="CO198" s="589"/>
      <c r="CP198" s="589"/>
      <c r="CQ198" s="589"/>
      <c r="CR198" s="589"/>
      <c r="CS198" s="589"/>
      <c r="CT198" s="589"/>
      <c r="CU198" s="589"/>
      <c r="CV198" s="589"/>
      <c r="CW198" s="589"/>
      <c r="CX198" s="589"/>
      <c r="CY198" s="589"/>
      <c r="DA198" s="589"/>
    </row>
    <row r="199" spans="1:105" s="620" customFormat="1">
      <c r="A199" s="620" t="str">
        <f t="shared" si="230"/>
        <v/>
      </c>
      <c r="B199" s="624">
        <v>2202</v>
      </c>
      <c r="C199" s="624">
        <v>173</v>
      </c>
      <c r="D199" s="644" t="str">
        <f>IF(ISNA(VLOOKUP(C199,Master!AQ$60:BC$285,3,FALSE)),"",VLOOKUP(C199,Master!AQ$60:BC$285,3,FALSE))</f>
        <v/>
      </c>
      <c r="E199" s="625" t="str">
        <f>IF(ISNA(VLOOKUP(C199,Master!AQ$60:BC$285,7,FALSE)),"",VLOOKUP(C199,Master!AQ$60:BC$285,7,FALSE))</f>
        <v/>
      </c>
      <c r="F199" s="626" t="str">
        <f>IF(ISNA(VLOOKUP(C199,Master!AQ$60:BC$285,8,FALSE)),"",VLOOKUP(C199,Master!AQ$60:BC$285,8,FALSE))</f>
        <v/>
      </c>
      <c r="G199" s="627" t="str">
        <f>IF(ISNA(VLOOKUP(C199,Master!AQ$60:BC$285,4,FALSE)),"",VLOOKUP(C199,Master!AQ$60:BC$285,4,FALSE))</f>
        <v/>
      </c>
      <c r="H199" s="628" t="str">
        <f>IF(ISNA(VLOOKUP(C199,Master!AQ$60:BC$285,5,FALSE)),"",VLOOKUP(C199,Master!AQ$60:BC$285,5,FALSE))</f>
        <v/>
      </c>
      <c r="I199" s="629" t="str">
        <f>IF(ISNA(VLOOKUP(C199,Master!AQ$60:BC$285,6,FALSE)),"",VLOOKUP(C199,Master!AQ$60:BC$285,6,FALSE))</f>
        <v/>
      </c>
      <c r="J199" s="624" t="str">
        <f t="shared" si="248"/>
        <v/>
      </c>
      <c r="K199" s="625" t="str">
        <f t="shared" ca="1" si="249"/>
        <v/>
      </c>
      <c r="L199" s="624" t="str">
        <f t="shared" si="250"/>
        <v/>
      </c>
      <c r="M199" s="624" t="str">
        <f t="shared" si="251"/>
        <v/>
      </c>
      <c r="N199" s="624" t="str">
        <f t="shared" si="252"/>
        <v/>
      </c>
      <c r="O199" s="630" t="str">
        <f>IF(ISNA(VLOOKUP(C199,Master!AQ$60:BC$285,12,FALSE)),"",VLOOKUP(C199,Master!AQ$60:BC$285,12,FALSE))</f>
        <v/>
      </c>
      <c r="P199" s="631"/>
      <c r="Q199" s="631"/>
      <c r="R199" s="631"/>
      <c r="S199" s="631">
        <f t="shared" si="222"/>
        <v>0</v>
      </c>
      <c r="T199" s="591">
        <f t="shared" si="253"/>
        <v>1</v>
      </c>
      <c r="U199" s="622" t="str">
        <f>IF(ISNA(VLOOKUP(C199,Master!AQ$60:BC$107,10,FALSE)),"",VLOOKUP(C199,Master!AQ$60:BC$107,10,FALSE))</f>
        <v/>
      </c>
      <c r="V199" s="632"/>
      <c r="W199" s="632"/>
      <c r="X199" s="633" t="str">
        <f>IF(ISNA(VLOOKUP(C199,Master!AQ$60:BC$107,11,FALSE)),"",VLOOKUP(C199,Master!AQ$60:BC$107,11,FALSE))</f>
        <v/>
      </c>
      <c r="Y199" s="633" t="str">
        <f>IF(ISNA(VLOOKUP(C199,Master!AQ$60:BC$107,9,FALSE)),"",VLOOKUP(C199,Master!AQ$60:BC$107,9,FALSE))</f>
        <v/>
      </c>
      <c r="Z199" s="634">
        <f t="shared" si="254"/>
        <v>0</v>
      </c>
      <c r="AA199" s="634">
        <f t="shared" si="255"/>
        <v>0</v>
      </c>
      <c r="AB199" s="634">
        <f t="shared" si="256"/>
        <v>0</v>
      </c>
      <c r="AC199" s="634">
        <f t="shared" si="257"/>
        <v>0</v>
      </c>
      <c r="AD199" s="634">
        <f t="shared" si="258"/>
        <v>0</v>
      </c>
      <c r="AE199" s="634">
        <f t="shared" si="259"/>
        <v>0</v>
      </c>
      <c r="AF199" s="635" t="str">
        <f t="shared" si="260"/>
        <v/>
      </c>
      <c r="AG199" s="635" t="str">
        <f t="shared" si="261"/>
        <v/>
      </c>
      <c r="AH199" s="635" t="str">
        <f t="shared" si="262"/>
        <v/>
      </c>
      <c r="AI199" s="635" t="str">
        <f t="shared" si="263"/>
        <v/>
      </c>
      <c r="AJ199" s="635" t="str">
        <f t="shared" si="264"/>
        <v/>
      </c>
      <c r="AK199" s="633" t="str">
        <f t="shared" si="265"/>
        <v/>
      </c>
      <c r="AL199" s="633">
        <v>0</v>
      </c>
      <c r="AM199" s="634">
        <v>0</v>
      </c>
      <c r="AN199" s="633" t="str">
        <f t="shared" si="266"/>
        <v/>
      </c>
      <c r="AO199" s="634">
        <f t="shared" si="267"/>
        <v>0</v>
      </c>
      <c r="AP199" s="633">
        <f t="shared" si="268"/>
        <v>0</v>
      </c>
      <c r="AQ199" s="633">
        <f t="shared" si="269"/>
        <v>0</v>
      </c>
      <c r="AR199" s="633">
        <f t="shared" si="270"/>
        <v>0</v>
      </c>
      <c r="AS199" s="633">
        <f t="shared" si="220"/>
        <v>0</v>
      </c>
      <c r="AT199" s="635">
        <f t="shared" si="271"/>
        <v>0</v>
      </c>
      <c r="AU199" s="635">
        <f t="shared" si="272"/>
        <v>0</v>
      </c>
      <c r="AV199" s="633"/>
      <c r="AW199" s="633"/>
      <c r="AX199" s="635">
        <f t="shared" si="273"/>
        <v>0</v>
      </c>
      <c r="AY199" s="635">
        <f t="shared" si="274"/>
        <v>0</v>
      </c>
      <c r="AZ199" s="635">
        <f t="shared" si="275"/>
        <v>0</v>
      </c>
      <c r="BA199" s="635">
        <f t="shared" si="276"/>
        <v>0</v>
      </c>
      <c r="BB199" s="635">
        <f t="shared" si="277"/>
        <v>0</v>
      </c>
      <c r="BC199" s="633">
        <f t="shared" si="278"/>
        <v>0</v>
      </c>
      <c r="BD199" s="633">
        <f t="shared" si="279"/>
        <v>0</v>
      </c>
      <c r="BE199" s="634">
        <v>0</v>
      </c>
      <c r="BF199" s="633">
        <f t="shared" si="280"/>
        <v>0</v>
      </c>
      <c r="BG199" s="634">
        <f t="shared" si="281"/>
        <v>0</v>
      </c>
      <c r="BH199" s="633">
        <f t="shared" si="282"/>
        <v>0</v>
      </c>
      <c r="BI199" s="633">
        <f t="shared" si="283"/>
        <v>0</v>
      </c>
      <c r="BJ199" s="633">
        <f t="shared" si="284"/>
        <v>0</v>
      </c>
      <c r="BK199" s="633">
        <f t="shared" si="285"/>
        <v>0</v>
      </c>
      <c r="BL199" s="635">
        <f t="shared" si="286"/>
        <v>0</v>
      </c>
      <c r="BM199" s="635">
        <f t="shared" si="287"/>
        <v>0</v>
      </c>
      <c r="BN199" s="633"/>
      <c r="BO199" s="633"/>
      <c r="BP199" s="635">
        <f t="shared" si="288"/>
        <v>0</v>
      </c>
      <c r="BQ199" s="619">
        <f t="shared" si="289"/>
        <v>0</v>
      </c>
      <c r="BR199" s="619">
        <f t="shared" si="290"/>
        <v>1</v>
      </c>
      <c r="BS199" s="619">
        <f t="shared" si="291"/>
        <v>0</v>
      </c>
      <c r="BT199" s="619">
        <f t="shared" si="292"/>
        <v>0</v>
      </c>
      <c r="BU199" s="619">
        <f t="shared" si="293"/>
        <v>0</v>
      </c>
      <c r="BV199" s="619">
        <f t="shared" si="294"/>
        <v>1</v>
      </c>
      <c r="BW199" s="603">
        <f t="shared" si="246"/>
        <v>0</v>
      </c>
      <c r="BX199" s="636">
        <f t="shared" si="295"/>
        <v>1</v>
      </c>
      <c r="BY199" s="603">
        <f t="shared" si="296"/>
        <v>0</v>
      </c>
      <c r="BZ199" s="603">
        <f t="shared" si="297"/>
        <v>0</v>
      </c>
      <c r="CA199" s="589" t="str">
        <f t="shared" si="247"/>
        <v/>
      </c>
      <c r="CB199" s="1097"/>
      <c r="CC199" s="589"/>
      <c r="CD199" s="589"/>
      <c r="CE199" s="589"/>
      <c r="CF199" s="589"/>
      <c r="CG199" s="589"/>
      <c r="CH199" s="589"/>
      <c r="CI199" s="589"/>
      <c r="CJ199" s="589"/>
      <c r="CK199" s="589"/>
      <c r="CL199" s="589"/>
      <c r="CM199" s="589"/>
      <c r="CN199" s="589"/>
      <c r="CO199" s="589"/>
      <c r="CP199" s="589"/>
      <c r="CQ199" s="589"/>
      <c r="CR199" s="589"/>
      <c r="CS199" s="589"/>
      <c r="CT199" s="589"/>
      <c r="CU199" s="589"/>
      <c r="CV199" s="589"/>
      <c r="CW199" s="589"/>
      <c r="CX199" s="589"/>
      <c r="CY199" s="589"/>
      <c r="DA199" s="589"/>
    </row>
    <row r="200" spans="1:105" s="620" customFormat="1">
      <c r="A200" s="620" t="str">
        <f t="shared" si="230"/>
        <v/>
      </c>
      <c r="B200" s="624">
        <v>2202</v>
      </c>
      <c r="C200" s="624">
        <v>174</v>
      </c>
      <c r="D200" s="644" t="str">
        <f>IF(ISNA(VLOOKUP(C200,Master!AQ$60:BC$285,3,FALSE)),"",VLOOKUP(C200,Master!AQ$60:BC$285,3,FALSE))</f>
        <v/>
      </c>
      <c r="E200" s="625" t="str">
        <f>IF(ISNA(VLOOKUP(C200,Master!AQ$60:BC$285,7,FALSE)),"",VLOOKUP(C200,Master!AQ$60:BC$285,7,FALSE))</f>
        <v/>
      </c>
      <c r="F200" s="626" t="str">
        <f>IF(ISNA(VLOOKUP(C200,Master!AQ$60:BC$285,8,FALSE)),"",VLOOKUP(C200,Master!AQ$60:BC$285,8,FALSE))</f>
        <v/>
      </c>
      <c r="G200" s="627" t="str">
        <f>IF(ISNA(VLOOKUP(C200,Master!AQ$60:BC$285,4,FALSE)),"",VLOOKUP(C200,Master!AQ$60:BC$285,4,FALSE))</f>
        <v/>
      </c>
      <c r="H200" s="628" t="str">
        <f>IF(ISNA(VLOOKUP(C200,Master!AQ$60:BC$285,5,FALSE)),"",VLOOKUP(C200,Master!AQ$60:BC$285,5,FALSE))</f>
        <v/>
      </c>
      <c r="I200" s="629" t="str">
        <f>IF(ISNA(VLOOKUP(C200,Master!AQ$60:BC$285,6,FALSE)),"",VLOOKUP(C200,Master!AQ$60:BC$285,6,FALSE))</f>
        <v/>
      </c>
      <c r="J200" s="624" t="str">
        <f t="shared" si="248"/>
        <v/>
      </c>
      <c r="K200" s="625" t="str">
        <f t="shared" ca="1" si="249"/>
        <v/>
      </c>
      <c r="L200" s="624" t="str">
        <f t="shared" si="250"/>
        <v/>
      </c>
      <c r="M200" s="624" t="str">
        <f t="shared" si="251"/>
        <v/>
      </c>
      <c r="N200" s="624" t="str">
        <f t="shared" si="252"/>
        <v/>
      </c>
      <c r="O200" s="630" t="str">
        <f>IF(ISNA(VLOOKUP(C200,Master!AQ$60:BC$285,12,FALSE)),"",VLOOKUP(C200,Master!AQ$60:BC$285,12,FALSE))</f>
        <v/>
      </c>
      <c r="P200" s="631"/>
      <c r="Q200" s="631"/>
      <c r="R200" s="631"/>
      <c r="S200" s="631">
        <f t="shared" ref="S200:S213" si="298">IF(H200="l-10",6774,IF(H200="l-11",6774,IF(H200="l-12",6774,0)))</f>
        <v>0</v>
      </c>
      <c r="T200" s="591">
        <f t="shared" si="253"/>
        <v>1</v>
      </c>
      <c r="U200" s="622" t="str">
        <f>IF(ISNA(VLOOKUP(C200,Master!AQ$60:BC$107,10,FALSE)),"",VLOOKUP(C200,Master!AQ$60:BC$107,10,FALSE))</f>
        <v/>
      </c>
      <c r="V200" s="632"/>
      <c r="W200" s="632"/>
      <c r="X200" s="633" t="str">
        <f>IF(ISNA(VLOOKUP(C200,Master!AQ$60:BC$107,11,FALSE)),"",VLOOKUP(C200,Master!AQ$60:BC$107,11,FALSE))</f>
        <v/>
      </c>
      <c r="Y200" s="633" t="str">
        <f>IF(ISNA(VLOOKUP(C200,Master!AQ$60:BC$107,9,FALSE)),"",VLOOKUP(C200,Master!AQ$60:BC$107,9,FALSE))</f>
        <v/>
      </c>
      <c r="Z200" s="634">
        <f t="shared" si="254"/>
        <v>0</v>
      </c>
      <c r="AA200" s="634">
        <f t="shared" si="255"/>
        <v>0</v>
      </c>
      <c r="AB200" s="634">
        <f t="shared" si="256"/>
        <v>0</v>
      </c>
      <c r="AC200" s="634">
        <f t="shared" si="257"/>
        <v>0</v>
      </c>
      <c r="AD200" s="634">
        <f t="shared" si="258"/>
        <v>0</v>
      </c>
      <c r="AE200" s="634">
        <f t="shared" si="259"/>
        <v>0</v>
      </c>
      <c r="AF200" s="635" t="str">
        <f t="shared" si="260"/>
        <v/>
      </c>
      <c r="AG200" s="635" t="str">
        <f t="shared" si="261"/>
        <v/>
      </c>
      <c r="AH200" s="635" t="str">
        <f t="shared" si="262"/>
        <v/>
      </c>
      <c r="AI200" s="635" t="str">
        <f t="shared" si="263"/>
        <v/>
      </c>
      <c r="AJ200" s="635" t="str">
        <f t="shared" si="264"/>
        <v/>
      </c>
      <c r="AK200" s="633" t="str">
        <f t="shared" si="265"/>
        <v/>
      </c>
      <c r="AL200" s="633">
        <v>0</v>
      </c>
      <c r="AM200" s="634">
        <v>0</v>
      </c>
      <c r="AN200" s="633" t="str">
        <f t="shared" si="266"/>
        <v/>
      </c>
      <c r="AO200" s="634">
        <f t="shared" si="267"/>
        <v>0</v>
      </c>
      <c r="AP200" s="633">
        <f t="shared" si="268"/>
        <v>0</v>
      </c>
      <c r="AQ200" s="633">
        <f t="shared" si="269"/>
        <v>0</v>
      </c>
      <c r="AR200" s="633">
        <f t="shared" si="270"/>
        <v>0</v>
      </c>
      <c r="AS200" s="633">
        <f t="shared" si="220"/>
        <v>0</v>
      </c>
      <c r="AT200" s="635">
        <f t="shared" si="271"/>
        <v>0</v>
      </c>
      <c r="AU200" s="635">
        <f t="shared" si="272"/>
        <v>0</v>
      </c>
      <c r="AV200" s="633"/>
      <c r="AW200" s="633"/>
      <c r="AX200" s="635">
        <f t="shared" si="273"/>
        <v>0</v>
      </c>
      <c r="AY200" s="635">
        <f t="shared" si="274"/>
        <v>0</v>
      </c>
      <c r="AZ200" s="635">
        <f t="shared" si="275"/>
        <v>0</v>
      </c>
      <c r="BA200" s="635">
        <f t="shared" si="276"/>
        <v>0</v>
      </c>
      <c r="BB200" s="635">
        <f t="shared" si="277"/>
        <v>0</v>
      </c>
      <c r="BC200" s="633">
        <f t="shared" si="278"/>
        <v>0</v>
      </c>
      <c r="BD200" s="633">
        <f t="shared" si="279"/>
        <v>0</v>
      </c>
      <c r="BE200" s="634">
        <v>0</v>
      </c>
      <c r="BF200" s="633">
        <f t="shared" si="280"/>
        <v>0</v>
      </c>
      <c r="BG200" s="634">
        <f t="shared" si="281"/>
        <v>0</v>
      </c>
      <c r="BH200" s="633">
        <f t="shared" si="282"/>
        <v>0</v>
      </c>
      <c r="BI200" s="633">
        <f t="shared" si="283"/>
        <v>0</v>
      </c>
      <c r="BJ200" s="633">
        <f t="shared" si="284"/>
        <v>0</v>
      </c>
      <c r="BK200" s="633">
        <f t="shared" si="285"/>
        <v>0</v>
      </c>
      <c r="BL200" s="635">
        <f t="shared" si="286"/>
        <v>0</v>
      </c>
      <c r="BM200" s="635">
        <f t="shared" si="287"/>
        <v>0</v>
      </c>
      <c r="BN200" s="633"/>
      <c r="BO200" s="633"/>
      <c r="BP200" s="635">
        <f t="shared" si="288"/>
        <v>0</v>
      </c>
      <c r="BQ200" s="619">
        <f t="shared" si="289"/>
        <v>0</v>
      </c>
      <c r="BR200" s="619">
        <f t="shared" si="290"/>
        <v>1</v>
      </c>
      <c r="BS200" s="619">
        <f t="shared" si="291"/>
        <v>0</v>
      </c>
      <c r="BT200" s="619">
        <f t="shared" si="292"/>
        <v>0</v>
      </c>
      <c r="BU200" s="619">
        <f t="shared" si="293"/>
        <v>0</v>
      </c>
      <c r="BV200" s="619">
        <f t="shared" si="294"/>
        <v>1</v>
      </c>
      <c r="BW200" s="603">
        <f t="shared" si="246"/>
        <v>0</v>
      </c>
      <c r="BX200" s="636">
        <f t="shared" si="295"/>
        <v>1</v>
      </c>
      <c r="BY200" s="603">
        <f t="shared" si="296"/>
        <v>0</v>
      </c>
      <c r="BZ200" s="603">
        <f t="shared" si="297"/>
        <v>0</v>
      </c>
      <c r="CA200" s="589" t="str">
        <f t="shared" si="247"/>
        <v/>
      </c>
      <c r="CB200" s="1097"/>
      <c r="CC200" s="589"/>
      <c r="CD200" s="589"/>
      <c r="CE200" s="589"/>
      <c r="CF200" s="589"/>
      <c r="CG200" s="589"/>
      <c r="CH200" s="589"/>
      <c r="CI200" s="589"/>
      <c r="CJ200" s="589"/>
      <c r="CK200" s="589"/>
      <c r="CL200" s="589"/>
      <c r="CM200" s="589"/>
      <c r="CN200" s="589"/>
      <c r="CO200" s="589"/>
      <c r="CP200" s="589"/>
      <c r="CQ200" s="589"/>
      <c r="CR200" s="589"/>
      <c r="CS200" s="589"/>
      <c r="CT200" s="589"/>
      <c r="CU200" s="589"/>
      <c r="CV200" s="589"/>
      <c r="CW200" s="589"/>
      <c r="CX200" s="589"/>
      <c r="CY200" s="589"/>
      <c r="DA200" s="589"/>
    </row>
    <row r="201" spans="1:105" s="620" customFormat="1">
      <c r="A201" s="620" t="str">
        <f t="shared" si="230"/>
        <v/>
      </c>
      <c r="B201" s="624">
        <v>2202</v>
      </c>
      <c r="C201" s="624">
        <v>175</v>
      </c>
      <c r="D201" s="644" t="str">
        <f>IF(ISNA(VLOOKUP(C201,Master!AQ$60:BC$285,3,FALSE)),"",VLOOKUP(C201,Master!AQ$60:BC$285,3,FALSE))</f>
        <v/>
      </c>
      <c r="E201" s="625" t="str">
        <f>IF(ISNA(VLOOKUP(C201,Master!AQ$60:BC$285,7,FALSE)),"",VLOOKUP(C201,Master!AQ$60:BC$285,7,FALSE))</f>
        <v/>
      </c>
      <c r="F201" s="626" t="str">
        <f>IF(ISNA(VLOOKUP(C201,Master!AQ$60:BC$285,8,FALSE)),"",VLOOKUP(C201,Master!AQ$60:BC$285,8,FALSE))</f>
        <v/>
      </c>
      <c r="G201" s="627" t="str">
        <f>IF(ISNA(VLOOKUP(C201,Master!AQ$60:BC$285,4,FALSE)),"",VLOOKUP(C201,Master!AQ$60:BC$285,4,FALSE))</f>
        <v/>
      </c>
      <c r="H201" s="628" t="str">
        <f>IF(ISNA(VLOOKUP(C201,Master!AQ$60:BC$285,5,FALSE)),"",VLOOKUP(C201,Master!AQ$60:BC$285,5,FALSE))</f>
        <v/>
      </c>
      <c r="I201" s="629" t="str">
        <f>IF(ISNA(VLOOKUP(C201,Master!AQ$60:BC$285,6,FALSE)),"",VLOOKUP(C201,Master!AQ$60:BC$285,6,FALSE))</f>
        <v/>
      </c>
      <c r="J201" s="624" t="str">
        <f t="shared" si="248"/>
        <v/>
      </c>
      <c r="K201" s="625" t="str">
        <f t="shared" ca="1" si="249"/>
        <v/>
      </c>
      <c r="L201" s="624" t="str">
        <f t="shared" si="250"/>
        <v/>
      </c>
      <c r="M201" s="624" t="str">
        <f t="shared" si="251"/>
        <v/>
      </c>
      <c r="N201" s="624" t="str">
        <f t="shared" si="252"/>
        <v/>
      </c>
      <c r="O201" s="630" t="str">
        <f>IF(ISNA(VLOOKUP(C201,Master!AQ$60:BC$285,12,FALSE)),"",VLOOKUP(C201,Master!AQ$60:BC$285,12,FALSE))</f>
        <v/>
      </c>
      <c r="P201" s="631"/>
      <c r="Q201" s="631"/>
      <c r="R201" s="631"/>
      <c r="S201" s="631">
        <f t="shared" si="298"/>
        <v>0</v>
      </c>
      <c r="T201" s="591">
        <f t="shared" si="253"/>
        <v>1</v>
      </c>
      <c r="U201" s="622" t="str">
        <f>IF(ISNA(VLOOKUP(C201,Master!AQ$60:BC$107,10,FALSE)),"",VLOOKUP(C201,Master!AQ$60:BC$107,10,FALSE))</f>
        <v/>
      </c>
      <c r="V201" s="632"/>
      <c r="W201" s="632"/>
      <c r="X201" s="633" t="str">
        <f>IF(ISNA(VLOOKUP(C201,Master!AQ$60:BC$107,11,FALSE)),"",VLOOKUP(C201,Master!AQ$60:BC$107,11,FALSE))</f>
        <v/>
      </c>
      <c r="Y201" s="633" t="str">
        <f>IF(ISNA(VLOOKUP(C201,Master!AQ$60:BC$107,9,FALSE)),"",VLOOKUP(C201,Master!AQ$60:BC$107,9,FALSE))</f>
        <v/>
      </c>
      <c r="Z201" s="634">
        <f t="shared" si="254"/>
        <v>0</v>
      </c>
      <c r="AA201" s="634">
        <f t="shared" si="255"/>
        <v>0</v>
      </c>
      <c r="AB201" s="634">
        <f t="shared" si="256"/>
        <v>0</v>
      </c>
      <c r="AC201" s="634">
        <f t="shared" si="257"/>
        <v>0</v>
      </c>
      <c r="AD201" s="634">
        <f t="shared" si="258"/>
        <v>0</v>
      </c>
      <c r="AE201" s="634">
        <f t="shared" si="259"/>
        <v>0</v>
      </c>
      <c r="AF201" s="635" t="str">
        <f t="shared" si="260"/>
        <v/>
      </c>
      <c r="AG201" s="635" t="str">
        <f t="shared" si="261"/>
        <v/>
      </c>
      <c r="AH201" s="635" t="str">
        <f t="shared" si="262"/>
        <v/>
      </c>
      <c r="AI201" s="635" t="str">
        <f t="shared" si="263"/>
        <v/>
      </c>
      <c r="AJ201" s="635" t="str">
        <f t="shared" si="264"/>
        <v/>
      </c>
      <c r="AK201" s="633" t="str">
        <f t="shared" si="265"/>
        <v/>
      </c>
      <c r="AL201" s="633">
        <v>0</v>
      </c>
      <c r="AM201" s="634">
        <v>0</v>
      </c>
      <c r="AN201" s="633" t="str">
        <f t="shared" si="266"/>
        <v/>
      </c>
      <c r="AO201" s="634">
        <f t="shared" si="267"/>
        <v>0</v>
      </c>
      <c r="AP201" s="633">
        <f t="shared" si="268"/>
        <v>0</v>
      </c>
      <c r="AQ201" s="633">
        <f t="shared" si="269"/>
        <v>0</v>
      </c>
      <c r="AR201" s="633">
        <f t="shared" si="270"/>
        <v>0</v>
      </c>
      <c r="AS201" s="633">
        <f t="shared" si="220"/>
        <v>0</v>
      </c>
      <c r="AT201" s="635">
        <f t="shared" si="271"/>
        <v>0</v>
      </c>
      <c r="AU201" s="635">
        <f t="shared" si="272"/>
        <v>0</v>
      </c>
      <c r="AV201" s="633"/>
      <c r="AW201" s="633"/>
      <c r="AX201" s="635">
        <f t="shared" si="273"/>
        <v>0</v>
      </c>
      <c r="AY201" s="635">
        <f t="shared" si="274"/>
        <v>0</v>
      </c>
      <c r="AZ201" s="635">
        <f t="shared" si="275"/>
        <v>0</v>
      </c>
      <c r="BA201" s="635">
        <f t="shared" si="276"/>
        <v>0</v>
      </c>
      <c r="BB201" s="635">
        <f t="shared" si="277"/>
        <v>0</v>
      </c>
      <c r="BC201" s="633">
        <f t="shared" si="278"/>
        <v>0</v>
      </c>
      <c r="BD201" s="633">
        <f t="shared" si="279"/>
        <v>0</v>
      </c>
      <c r="BE201" s="634">
        <v>0</v>
      </c>
      <c r="BF201" s="633">
        <f t="shared" si="280"/>
        <v>0</v>
      </c>
      <c r="BG201" s="634">
        <f t="shared" si="281"/>
        <v>0</v>
      </c>
      <c r="BH201" s="633">
        <f t="shared" si="282"/>
        <v>0</v>
      </c>
      <c r="BI201" s="633">
        <f t="shared" si="283"/>
        <v>0</v>
      </c>
      <c r="BJ201" s="633">
        <f t="shared" si="284"/>
        <v>0</v>
      </c>
      <c r="BK201" s="633">
        <f t="shared" si="285"/>
        <v>0</v>
      </c>
      <c r="BL201" s="635">
        <f t="shared" si="286"/>
        <v>0</v>
      </c>
      <c r="BM201" s="635">
        <f t="shared" si="287"/>
        <v>0</v>
      </c>
      <c r="BN201" s="633"/>
      <c r="BO201" s="633"/>
      <c r="BP201" s="635">
        <f t="shared" si="288"/>
        <v>0</v>
      </c>
      <c r="BQ201" s="619">
        <f t="shared" si="289"/>
        <v>0</v>
      </c>
      <c r="BR201" s="619">
        <f t="shared" si="290"/>
        <v>1</v>
      </c>
      <c r="BS201" s="619">
        <f t="shared" si="291"/>
        <v>0</v>
      </c>
      <c r="BT201" s="619">
        <f t="shared" si="292"/>
        <v>0</v>
      </c>
      <c r="BU201" s="619">
        <f t="shared" si="293"/>
        <v>0</v>
      </c>
      <c r="BV201" s="619">
        <f t="shared" si="294"/>
        <v>1</v>
      </c>
      <c r="BW201" s="603">
        <f t="shared" si="246"/>
        <v>0</v>
      </c>
      <c r="BX201" s="636">
        <f t="shared" si="295"/>
        <v>1</v>
      </c>
      <c r="BY201" s="603">
        <f t="shared" si="296"/>
        <v>0</v>
      </c>
      <c r="BZ201" s="603">
        <f t="shared" si="297"/>
        <v>0</v>
      </c>
      <c r="CA201" s="589" t="str">
        <f t="shared" si="247"/>
        <v/>
      </c>
      <c r="CB201" s="1097"/>
      <c r="CC201" s="589"/>
      <c r="CD201" s="589"/>
      <c r="CE201" s="589"/>
      <c r="CF201" s="589"/>
      <c r="CG201" s="589"/>
      <c r="CH201" s="589"/>
      <c r="CI201" s="589"/>
      <c r="CJ201" s="589"/>
      <c r="CK201" s="589"/>
      <c r="CL201" s="589"/>
      <c r="CM201" s="589"/>
      <c r="CN201" s="589"/>
      <c r="CO201" s="589"/>
      <c r="CP201" s="589"/>
      <c r="CQ201" s="589"/>
      <c r="CR201" s="589"/>
      <c r="CS201" s="589"/>
      <c r="CT201" s="589"/>
      <c r="CU201" s="589"/>
      <c r="CV201" s="589"/>
      <c r="CW201" s="589"/>
      <c r="CX201" s="589"/>
      <c r="CY201" s="589"/>
      <c r="DA201" s="589"/>
    </row>
    <row r="202" spans="1:105" s="620" customFormat="1">
      <c r="A202" s="620" t="str">
        <f t="shared" si="230"/>
        <v/>
      </c>
      <c r="B202" s="624">
        <v>2202</v>
      </c>
      <c r="C202" s="624">
        <v>176</v>
      </c>
      <c r="D202" s="644" t="str">
        <f>IF(ISNA(VLOOKUP(C202,Master!AQ$60:BC$285,3,FALSE)),"",VLOOKUP(C202,Master!AQ$60:BC$285,3,FALSE))</f>
        <v/>
      </c>
      <c r="E202" s="625" t="str">
        <f>IF(ISNA(VLOOKUP(C202,Master!AQ$60:BC$285,7,FALSE)),"",VLOOKUP(C202,Master!AQ$60:BC$285,7,FALSE))</f>
        <v/>
      </c>
      <c r="F202" s="626" t="str">
        <f>IF(ISNA(VLOOKUP(C202,Master!AQ$60:BC$285,8,FALSE)),"",VLOOKUP(C202,Master!AQ$60:BC$285,8,FALSE))</f>
        <v/>
      </c>
      <c r="G202" s="627" t="str">
        <f>IF(ISNA(VLOOKUP(C202,Master!AQ$60:BC$285,4,FALSE)),"",VLOOKUP(C202,Master!AQ$60:BC$285,4,FALSE))</f>
        <v/>
      </c>
      <c r="H202" s="628" t="str">
        <f>IF(ISNA(VLOOKUP(C202,Master!AQ$60:BC$285,5,FALSE)),"",VLOOKUP(C202,Master!AQ$60:BC$285,5,FALSE))</f>
        <v/>
      </c>
      <c r="I202" s="629" t="str">
        <f>IF(ISNA(VLOOKUP(C202,Master!AQ$60:BC$285,6,FALSE)),"",VLOOKUP(C202,Master!AQ$60:BC$285,6,FALSE))</f>
        <v/>
      </c>
      <c r="J202" s="624" t="str">
        <f t="shared" si="248"/>
        <v/>
      </c>
      <c r="K202" s="625" t="str">
        <f t="shared" ca="1" si="249"/>
        <v/>
      </c>
      <c r="L202" s="624" t="str">
        <f t="shared" si="250"/>
        <v/>
      </c>
      <c r="M202" s="624" t="str">
        <f t="shared" si="251"/>
        <v/>
      </c>
      <c r="N202" s="624" t="str">
        <f t="shared" si="252"/>
        <v/>
      </c>
      <c r="O202" s="630" t="str">
        <f>IF(ISNA(VLOOKUP(C202,Master!AQ$60:BC$285,12,FALSE)),"",VLOOKUP(C202,Master!AQ$60:BC$285,12,FALSE))</f>
        <v/>
      </c>
      <c r="P202" s="631"/>
      <c r="Q202" s="631"/>
      <c r="R202" s="631"/>
      <c r="S202" s="631">
        <f t="shared" si="298"/>
        <v>0</v>
      </c>
      <c r="T202" s="591">
        <f t="shared" si="253"/>
        <v>1</v>
      </c>
      <c r="U202" s="622" t="str">
        <f>IF(ISNA(VLOOKUP(C202,Master!AQ$60:BC$107,10,FALSE)),"",VLOOKUP(C202,Master!AQ$60:BC$107,10,FALSE))</f>
        <v/>
      </c>
      <c r="V202" s="632"/>
      <c r="W202" s="632"/>
      <c r="X202" s="633" t="str">
        <f>IF(ISNA(VLOOKUP(C202,Master!AQ$60:BC$107,11,FALSE)),"",VLOOKUP(C202,Master!AQ$60:BC$107,11,FALSE))</f>
        <v/>
      </c>
      <c r="Y202" s="633" t="str">
        <f>IF(ISNA(VLOOKUP(C202,Master!AQ$60:BC$107,9,FALSE)),"",VLOOKUP(C202,Master!AQ$60:BC$107,9,FALSE))</f>
        <v/>
      </c>
      <c r="Z202" s="634">
        <f t="shared" si="254"/>
        <v>0</v>
      </c>
      <c r="AA202" s="634">
        <f t="shared" si="255"/>
        <v>0</v>
      </c>
      <c r="AB202" s="634">
        <f t="shared" si="256"/>
        <v>0</v>
      </c>
      <c r="AC202" s="634">
        <f t="shared" si="257"/>
        <v>0</v>
      </c>
      <c r="AD202" s="634">
        <f t="shared" si="258"/>
        <v>0</v>
      </c>
      <c r="AE202" s="634">
        <f t="shared" si="259"/>
        <v>0</v>
      </c>
      <c r="AF202" s="635" t="str">
        <f t="shared" si="260"/>
        <v/>
      </c>
      <c r="AG202" s="635" t="str">
        <f t="shared" si="261"/>
        <v/>
      </c>
      <c r="AH202" s="635" t="str">
        <f t="shared" si="262"/>
        <v/>
      </c>
      <c r="AI202" s="635" t="str">
        <f t="shared" si="263"/>
        <v/>
      </c>
      <c r="AJ202" s="635" t="str">
        <f t="shared" si="264"/>
        <v/>
      </c>
      <c r="AK202" s="633" t="str">
        <f t="shared" si="265"/>
        <v/>
      </c>
      <c r="AL202" s="633">
        <v>0</v>
      </c>
      <c r="AM202" s="634">
        <v>0</v>
      </c>
      <c r="AN202" s="633" t="str">
        <f t="shared" si="266"/>
        <v/>
      </c>
      <c r="AO202" s="634">
        <f t="shared" si="267"/>
        <v>0</v>
      </c>
      <c r="AP202" s="633">
        <f t="shared" si="268"/>
        <v>0</v>
      </c>
      <c r="AQ202" s="633">
        <f t="shared" si="269"/>
        <v>0</v>
      </c>
      <c r="AR202" s="633">
        <f t="shared" si="270"/>
        <v>0</v>
      </c>
      <c r="AS202" s="633">
        <f t="shared" si="220"/>
        <v>0</v>
      </c>
      <c r="AT202" s="635">
        <f t="shared" si="271"/>
        <v>0</v>
      </c>
      <c r="AU202" s="635">
        <f t="shared" si="272"/>
        <v>0</v>
      </c>
      <c r="AV202" s="633"/>
      <c r="AW202" s="633"/>
      <c r="AX202" s="635">
        <f t="shared" si="273"/>
        <v>0</v>
      </c>
      <c r="AY202" s="635">
        <f t="shared" si="274"/>
        <v>0</v>
      </c>
      <c r="AZ202" s="635">
        <f t="shared" si="275"/>
        <v>0</v>
      </c>
      <c r="BA202" s="635">
        <f t="shared" si="276"/>
        <v>0</v>
      </c>
      <c r="BB202" s="635">
        <f t="shared" si="277"/>
        <v>0</v>
      </c>
      <c r="BC202" s="633">
        <f t="shared" si="278"/>
        <v>0</v>
      </c>
      <c r="BD202" s="633">
        <f t="shared" si="279"/>
        <v>0</v>
      </c>
      <c r="BE202" s="634">
        <v>0</v>
      </c>
      <c r="BF202" s="633">
        <f t="shared" si="280"/>
        <v>0</v>
      </c>
      <c r="BG202" s="634">
        <f t="shared" si="281"/>
        <v>0</v>
      </c>
      <c r="BH202" s="633">
        <f t="shared" si="282"/>
        <v>0</v>
      </c>
      <c r="BI202" s="633">
        <f t="shared" si="283"/>
        <v>0</v>
      </c>
      <c r="BJ202" s="633">
        <f t="shared" si="284"/>
        <v>0</v>
      </c>
      <c r="BK202" s="633">
        <f t="shared" si="285"/>
        <v>0</v>
      </c>
      <c r="BL202" s="635">
        <f t="shared" si="286"/>
        <v>0</v>
      </c>
      <c r="BM202" s="635">
        <f t="shared" si="287"/>
        <v>0</v>
      </c>
      <c r="BN202" s="633"/>
      <c r="BO202" s="633"/>
      <c r="BP202" s="635">
        <f t="shared" si="288"/>
        <v>0</v>
      </c>
      <c r="BQ202" s="619">
        <f t="shared" si="289"/>
        <v>0</v>
      </c>
      <c r="BR202" s="619">
        <f t="shared" si="290"/>
        <v>1</v>
      </c>
      <c r="BS202" s="619">
        <f t="shared" si="291"/>
        <v>0</v>
      </c>
      <c r="BT202" s="619">
        <f t="shared" si="292"/>
        <v>0</v>
      </c>
      <c r="BU202" s="619">
        <f t="shared" si="293"/>
        <v>0</v>
      </c>
      <c r="BV202" s="619">
        <f t="shared" si="294"/>
        <v>1</v>
      </c>
      <c r="BW202" s="603">
        <f t="shared" si="246"/>
        <v>0</v>
      </c>
      <c r="BX202" s="636">
        <f t="shared" si="295"/>
        <v>1</v>
      </c>
      <c r="BY202" s="603">
        <f t="shared" si="296"/>
        <v>0</v>
      </c>
      <c r="BZ202" s="603">
        <f t="shared" si="297"/>
        <v>0</v>
      </c>
      <c r="CA202" s="589" t="str">
        <f t="shared" si="247"/>
        <v/>
      </c>
      <c r="CB202" s="1097"/>
      <c r="CC202" s="589"/>
      <c r="CD202" s="589"/>
      <c r="CE202" s="589"/>
      <c r="CF202" s="589"/>
      <c r="CG202" s="589"/>
      <c r="CH202" s="589"/>
      <c r="CI202" s="589"/>
      <c r="CJ202" s="589"/>
      <c r="CK202" s="589"/>
      <c r="CL202" s="589"/>
      <c r="CM202" s="589"/>
      <c r="CN202" s="589"/>
      <c r="CO202" s="589"/>
      <c r="CP202" s="589"/>
      <c r="CQ202" s="589"/>
      <c r="CR202" s="589"/>
      <c r="CS202" s="589"/>
      <c r="CT202" s="589"/>
      <c r="CU202" s="589"/>
      <c r="CV202" s="589"/>
      <c r="CW202" s="589"/>
      <c r="CX202" s="589"/>
      <c r="CY202" s="589"/>
      <c r="DA202" s="589"/>
    </row>
    <row r="203" spans="1:105" s="620" customFormat="1">
      <c r="A203" s="620" t="str">
        <f t="shared" si="230"/>
        <v/>
      </c>
      <c r="B203" s="624">
        <v>2202</v>
      </c>
      <c r="C203" s="624">
        <v>177</v>
      </c>
      <c r="D203" s="644" t="str">
        <f>IF(ISNA(VLOOKUP(C203,Master!AQ$60:BC$285,3,FALSE)),"",VLOOKUP(C203,Master!AQ$60:BC$285,3,FALSE))</f>
        <v/>
      </c>
      <c r="E203" s="625" t="str">
        <f>IF(ISNA(VLOOKUP(C203,Master!AQ$60:BC$285,7,FALSE)),"",VLOOKUP(C203,Master!AQ$60:BC$285,7,FALSE))</f>
        <v/>
      </c>
      <c r="F203" s="626" t="str">
        <f>IF(ISNA(VLOOKUP(C203,Master!AQ$60:BC$285,8,FALSE)),"",VLOOKUP(C203,Master!AQ$60:BC$285,8,FALSE))</f>
        <v/>
      </c>
      <c r="G203" s="627" t="str">
        <f>IF(ISNA(VLOOKUP(C203,Master!AQ$60:BC$285,4,FALSE)),"",VLOOKUP(C203,Master!AQ$60:BC$285,4,FALSE))</f>
        <v/>
      </c>
      <c r="H203" s="628" t="str">
        <f>IF(ISNA(VLOOKUP(C203,Master!AQ$60:BC$285,5,FALSE)),"",VLOOKUP(C203,Master!AQ$60:BC$285,5,FALSE))</f>
        <v/>
      </c>
      <c r="I203" s="629" t="str">
        <f>IF(ISNA(VLOOKUP(C203,Master!AQ$60:BC$285,6,FALSE)),"",VLOOKUP(C203,Master!AQ$60:BC$285,6,FALSE))</f>
        <v/>
      </c>
      <c r="J203" s="624" t="str">
        <f t="shared" si="248"/>
        <v/>
      </c>
      <c r="K203" s="625" t="str">
        <f t="shared" ca="1" si="249"/>
        <v/>
      </c>
      <c r="L203" s="624" t="str">
        <f t="shared" si="250"/>
        <v/>
      </c>
      <c r="M203" s="624" t="str">
        <f t="shared" si="251"/>
        <v/>
      </c>
      <c r="N203" s="624" t="str">
        <f t="shared" si="252"/>
        <v/>
      </c>
      <c r="O203" s="630" t="str">
        <f>IF(ISNA(VLOOKUP(C203,Master!AQ$60:BC$285,12,FALSE)),"",VLOOKUP(C203,Master!AQ$60:BC$285,12,FALSE))</f>
        <v/>
      </c>
      <c r="P203" s="631"/>
      <c r="Q203" s="631"/>
      <c r="R203" s="631"/>
      <c r="S203" s="631">
        <f t="shared" si="298"/>
        <v>0</v>
      </c>
      <c r="T203" s="591">
        <f t="shared" si="253"/>
        <v>1</v>
      </c>
      <c r="U203" s="622" t="str">
        <f>IF(ISNA(VLOOKUP(C203,Master!AQ$60:BC$107,10,FALSE)),"",VLOOKUP(C203,Master!AQ$60:BC$107,10,FALSE))</f>
        <v/>
      </c>
      <c r="V203" s="632"/>
      <c r="W203" s="632"/>
      <c r="X203" s="633" t="str">
        <f>IF(ISNA(VLOOKUP(C203,Master!AQ$60:BC$107,11,FALSE)),"",VLOOKUP(C203,Master!AQ$60:BC$107,11,FALSE))</f>
        <v/>
      </c>
      <c r="Y203" s="633" t="str">
        <f>IF(ISNA(VLOOKUP(C203,Master!AQ$60:BC$107,9,FALSE)),"",VLOOKUP(C203,Master!AQ$60:BC$107,9,FALSE))</f>
        <v/>
      </c>
      <c r="Z203" s="634">
        <f t="shared" si="254"/>
        <v>0</v>
      </c>
      <c r="AA203" s="634">
        <f t="shared" si="255"/>
        <v>0</v>
      </c>
      <c r="AB203" s="634">
        <f t="shared" si="256"/>
        <v>0</v>
      </c>
      <c r="AC203" s="634">
        <f t="shared" si="257"/>
        <v>0</v>
      </c>
      <c r="AD203" s="634">
        <f t="shared" si="258"/>
        <v>0</v>
      </c>
      <c r="AE203" s="634">
        <f t="shared" si="259"/>
        <v>0</v>
      </c>
      <c r="AF203" s="635" t="str">
        <f t="shared" si="260"/>
        <v/>
      </c>
      <c r="AG203" s="635" t="str">
        <f t="shared" si="261"/>
        <v/>
      </c>
      <c r="AH203" s="635" t="str">
        <f t="shared" si="262"/>
        <v/>
      </c>
      <c r="AI203" s="635" t="str">
        <f t="shared" si="263"/>
        <v/>
      </c>
      <c r="AJ203" s="635" t="str">
        <f t="shared" si="264"/>
        <v/>
      </c>
      <c r="AK203" s="633" t="str">
        <f t="shared" si="265"/>
        <v/>
      </c>
      <c r="AL203" s="633">
        <v>0</v>
      </c>
      <c r="AM203" s="634">
        <v>0</v>
      </c>
      <c r="AN203" s="633" t="str">
        <f t="shared" si="266"/>
        <v/>
      </c>
      <c r="AO203" s="634">
        <f t="shared" si="267"/>
        <v>0</v>
      </c>
      <c r="AP203" s="633">
        <f t="shared" si="268"/>
        <v>0</v>
      </c>
      <c r="AQ203" s="633">
        <f t="shared" si="269"/>
        <v>0</v>
      </c>
      <c r="AR203" s="633">
        <f t="shared" si="270"/>
        <v>0</v>
      </c>
      <c r="AS203" s="633">
        <f t="shared" si="220"/>
        <v>0</v>
      </c>
      <c r="AT203" s="635">
        <f t="shared" si="271"/>
        <v>0</v>
      </c>
      <c r="AU203" s="635">
        <f t="shared" si="272"/>
        <v>0</v>
      </c>
      <c r="AV203" s="633"/>
      <c r="AW203" s="633"/>
      <c r="AX203" s="635">
        <f t="shared" si="273"/>
        <v>0</v>
      </c>
      <c r="AY203" s="635">
        <f t="shared" si="274"/>
        <v>0</v>
      </c>
      <c r="AZ203" s="635">
        <f t="shared" si="275"/>
        <v>0</v>
      </c>
      <c r="BA203" s="635">
        <f t="shared" si="276"/>
        <v>0</v>
      </c>
      <c r="BB203" s="635">
        <f t="shared" si="277"/>
        <v>0</v>
      </c>
      <c r="BC203" s="633">
        <f t="shared" si="278"/>
        <v>0</v>
      </c>
      <c r="BD203" s="633">
        <f t="shared" si="279"/>
        <v>0</v>
      </c>
      <c r="BE203" s="634">
        <v>0</v>
      </c>
      <c r="BF203" s="633">
        <f t="shared" si="280"/>
        <v>0</v>
      </c>
      <c r="BG203" s="634">
        <f t="shared" si="281"/>
        <v>0</v>
      </c>
      <c r="BH203" s="633">
        <f t="shared" si="282"/>
        <v>0</v>
      </c>
      <c r="BI203" s="633">
        <f t="shared" si="283"/>
        <v>0</v>
      </c>
      <c r="BJ203" s="633">
        <f t="shared" si="284"/>
        <v>0</v>
      </c>
      <c r="BK203" s="633">
        <f t="shared" si="285"/>
        <v>0</v>
      </c>
      <c r="BL203" s="635">
        <f t="shared" si="286"/>
        <v>0</v>
      </c>
      <c r="BM203" s="635">
        <f t="shared" si="287"/>
        <v>0</v>
      </c>
      <c r="BN203" s="633"/>
      <c r="BO203" s="633"/>
      <c r="BP203" s="635">
        <f t="shared" si="288"/>
        <v>0</v>
      </c>
      <c r="BQ203" s="619">
        <f t="shared" si="289"/>
        <v>0</v>
      </c>
      <c r="BR203" s="619">
        <f t="shared" si="290"/>
        <v>1</v>
      </c>
      <c r="BS203" s="619">
        <f t="shared" si="291"/>
        <v>0</v>
      </c>
      <c r="BT203" s="619">
        <f t="shared" si="292"/>
        <v>0</v>
      </c>
      <c r="BU203" s="619">
        <f t="shared" si="293"/>
        <v>0</v>
      </c>
      <c r="BV203" s="619">
        <f t="shared" si="294"/>
        <v>1</v>
      </c>
      <c r="BW203" s="603">
        <f t="shared" si="246"/>
        <v>0</v>
      </c>
      <c r="BX203" s="636">
        <f t="shared" si="295"/>
        <v>1</v>
      </c>
      <c r="BY203" s="603">
        <f t="shared" si="296"/>
        <v>0</v>
      </c>
      <c r="BZ203" s="603">
        <f t="shared" si="297"/>
        <v>0</v>
      </c>
      <c r="CA203" s="589" t="str">
        <f t="shared" si="247"/>
        <v/>
      </c>
      <c r="CB203" s="1097"/>
      <c r="CC203" s="589"/>
      <c r="CD203" s="589"/>
      <c r="CE203" s="589"/>
      <c r="CF203" s="589"/>
      <c r="CG203" s="589"/>
      <c r="CH203" s="589"/>
      <c r="CI203" s="589"/>
      <c r="CJ203" s="589"/>
      <c r="CK203" s="589"/>
      <c r="CL203" s="589"/>
      <c r="CM203" s="589"/>
      <c r="CN203" s="589"/>
      <c r="CO203" s="589"/>
      <c r="CP203" s="589"/>
      <c r="CQ203" s="589"/>
      <c r="CR203" s="589"/>
      <c r="CS203" s="589"/>
      <c r="CT203" s="589"/>
      <c r="CU203" s="589"/>
      <c r="CV203" s="589"/>
      <c r="CW203" s="589"/>
      <c r="CX203" s="589"/>
      <c r="CY203" s="589"/>
      <c r="DA203" s="589"/>
    </row>
    <row r="204" spans="1:105" s="620" customFormat="1">
      <c r="A204" s="620" t="str">
        <f t="shared" si="230"/>
        <v/>
      </c>
      <c r="B204" s="624">
        <v>2202</v>
      </c>
      <c r="C204" s="624">
        <v>178</v>
      </c>
      <c r="D204" s="644" t="str">
        <f>IF(ISNA(VLOOKUP(C204,Master!AQ$60:BC$285,3,FALSE)),"",VLOOKUP(C204,Master!AQ$60:BC$285,3,FALSE))</f>
        <v/>
      </c>
      <c r="E204" s="625" t="str">
        <f>IF(ISNA(VLOOKUP(C204,Master!AQ$60:BC$285,7,FALSE)),"",VLOOKUP(C204,Master!AQ$60:BC$285,7,FALSE))</f>
        <v/>
      </c>
      <c r="F204" s="626" t="str">
        <f>IF(ISNA(VLOOKUP(C204,Master!AQ$60:BC$285,8,FALSE)),"",VLOOKUP(C204,Master!AQ$60:BC$285,8,FALSE))</f>
        <v/>
      </c>
      <c r="G204" s="627" t="str">
        <f>IF(ISNA(VLOOKUP(C204,Master!AQ$60:BC$285,4,FALSE)),"",VLOOKUP(C204,Master!AQ$60:BC$285,4,FALSE))</f>
        <v/>
      </c>
      <c r="H204" s="628" t="str">
        <f>IF(ISNA(VLOOKUP(C204,Master!AQ$60:BC$285,5,FALSE)),"",VLOOKUP(C204,Master!AQ$60:BC$285,5,FALSE))</f>
        <v/>
      </c>
      <c r="I204" s="629" t="str">
        <f>IF(ISNA(VLOOKUP(C204,Master!AQ$60:BC$285,6,FALSE)),"",VLOOKUP(C204,Master!AQ$60:BC$285,6,FALSE))</f>
        <v/>
      </c>
      <c r="J204" s="624" t="str">
        <f t="shared" si="248"/>
        <v/>
      </c>
      <c r="K204" s="625" t="str">
        <f t="shared" ca="1" si="249"/>
        <v/>
      </c>
      <c r="L204" s="624" t="str">
        <f t="shared" si="250"/>
        <v/>
      </c>
      <c r="M204" s="624" t="str">
        <f t="shared" si="251"/>
        <v/>
      </c>
      <c r="N204" s="624" t="str">
        <f t="shared" si="252"/>
        <v/>
      </c>
      <c r="O204" s="630" t="str">
        <f>IF(ISNA(VLOOKUP(C204,Master!AQ$60:BC$285,12,FALSE)),"",VLOOKUP(C204,Master!AQ$60:BC$285,12,FALSE))</f>
        <v/>
      </c>
      <c r="P204" s="631"/>
      <c r="Q204" s="631"/>
      <c r="R204" s="631"/>
      <c r="S204" s="631">
        <f t="shared" si="298"/>
        <v>0</v>
      </c>
      <c r="T204" s="591">
        <f t="shared" si="253"/>
        <v>1</v>
      </c>
      <c r="U204" s="622" t="str">
        <f>IF(ISNA(VLOOKUP(C204,Master!AQ$60:BC$107,10,FALSE)),"",VLOOKUP(C204,Master!AQ$60:BC$107,10,FALSE))</f>
        <v/>
      </c>
      <c r="V204" s="632"/>
      <c r="W204" s="632"/>
      <c r="X204" s="633" t="str">
        <f>IF(ISNA(VLOOKUP(C204,Master!AQ$60:BC$107,11,FALSE)),"",VLOOKUP(C204,Master!AQ$60:BC$107,11,FALSE))</f>
        <v/>
      </c>
      <c r="Y204" s="633" t="str">
        <f>IF(ISNA(VLOOKUP(C204,Master!AQ$60:BC$107,9,FALSE)),"",VLOOKUP(C204,Master!AQ$60:BC$107,9,FALSE))</f>
        <v/>
      </c>
      <c r="Z204" s="634">
        <f t="shared" si="254"/>
        <v>0</v>
      </c>
      <c r="AA204" s="634">
        <f t="shared" si="255"/>
        <v>0</v>
      </c>
      <c r="AB204" s="634">
        <f t="shared" si="256"/>
        <v>0</v>
      </c>
      <c r="AC204" s="634">
        <f t="shared" si="257"/>
        <v>0</v>
      </c>
      <c r="AD204" s="634">
        <f t="shared" si="258"/>
        <v>0</v>
      </c>
      <c r="AE204" s="634">
        <f t="shared" si="259"/>
        <v>0</v>
      </c>
      <c r="AF204" s="635" t="str">
        <f t="shared" si="260"/>
        <v/>
      </c>
      <c r="AG204" s="635" t="str">
        <f t="shared" si="261"/>
        <v/>
      </c>
      <c r="AH204" s="635" t="str">
        <f t="shared" si="262"/>
        <v/>
      </c>
      <c r="AI204" s="635" t="str">
        <f t="shared" si="263"/>
        <v/>
      </c>
      <c r="AJ204" s="635" t="str">
        <f t="shared" si="264"/>
        <v/>
      </c>
      <c r="AK204" s="633" t="str">
        <f t="shared" si="265"/>
        <v/>
      </c>
      <c r="AL204" s="633">
        <v>0</v>
      </c>
      <c r="AM204" s="634">
        <v>0</v>
      </c>
      <c r="AN204" s="633" t="str">
        <f t="shared" si="266"/>
        <v/>
      </c>
      <c r="AO204" s="634">
        <f t="shared" si="267"/>
        <v>0</v>
      </c>
      <c r="AP204" s="633">
        <f t="shared" si="268"/>
        <v>0</v>
      </c>
      <c r="AQ204" s="633">
        <f t="shared" si="269"/>
        <v>0</v>
      </c>
      <c r="AR204" s="633">
        <f t="shared" si="270"/>
        <v>0</v>
      </c>
      <c r="AS204" s="633">
        <f t="shared" si="220"/>
        <v>0</v>
      </c>
      <c r="AT204" s="635">
        <f t="shared" si="271"/>
        <v>0</v>
      </c>
      <c r="AU204" s="635">
        <f t="shared" si="272"/>
        <v>0</v>
      </c>
      <c r="AV204" s="633"/>
      <c r="AW204" s="633"/>
      <c r="AX204" s="635">
        <f t="shared" si="273"/>
        <v>0</v>
      </c>
      <c r="AY204" s="635">
        <f t="shared" si="274"/>
        <v>0</v>
      </c>
      <c r="AZ204" s="635">
        <f t="shared" si="275"/>
        <v>0</v>
      </c>
      <c r="BA204" s="635">
        <f t="shared" si="276"/>
        <v>0</v>
      </c>
      <c r="BB204" s="635">
        <f t="shared" si="277"/>
        <v>0</v>
      </c>
      <c r="BC204" s="633">
        <f t="shared" si="278"/>
        <v>0</v>
      </c>
      <c r="BD204" s="633">
        <f t="shared" si="279"/>
        <v>0</v>
      </c>
      <c r="BE204" s="634">
        <v>0</v>
      </c>
      <c r="BF204" s="633">
        <f t="shared" si="280"/>
        <v>0</v>
      </c>
      <c r="BG204" s="634">
        <f t="shared" si="281"/>
        <v>0</v>
      </c>
      <c r="BH204" s="633">
        <f t="shared" si="282"/>
        <v>0</v>
      </c>
      <c r="BI204" s="633">
        <f t="shared" si="283"/>
        <v>0</v>
      </c>
      <c r="BJ204" s="633">
        <f t="shared" si="284"/>
        <v>0</v>
      </c>
      <c r="BK204" s="633">
        <f t="shared" si="285"/>
        <v>0</v>
      </c>
      <c r="BL204" s="635">
        <f t="shared" si="286"/>
        <v>0</v>
      </c>
      <c r="BM204" s="635">
        <f t="shared" si="287"/>
        <v>0</v>
      </c>
      <c r="BN204" s="633"/>
      <c r="BO204" s="633"/>
      <c r="BP204" s="635">
        <f t="shared" si="288"/>
        <v>0</v>
      </c>
      <c r="BQ204" s="619">
        <f t="shared" si="289"/>
        <v>0</v>
      </c>
      <c r="BR204" s="619">
        <f t="shared" si="290"/>
        <v>1</v>
      </c>
      <c r="BS204" s="619">
        <f t="shared" si="291"/>
        <v>0</v>
      </c>
      <c r="BT204" s="619">
        <f t="shared" si="292"/>
        <v>0</v>
      </c>
      <c r="BU204" s="619">
        <f t="shared" si="293"/>
        <v>0</v>
      </c>
      <c r="BV204" s="619">
        <f t="shared" si="294"/>
        <v>1</v>
      </c>
      <c r="BW204" s="603">
        <f t="shared" si="246"/>
        <v>0</v>
      </c>
      <c r="BX204" s="636">
        <f t="shared" si="295"/>
        <v>1</v>
      </c>
      <c r="BY204" s="603">
        <f t="shared" si="296"/>
        <v>0</v>
      </c>
      <c r="BZ204" s="603">
        <f t="shared" si="297"/>
        <v>0</v>
      </c>
      <c r="CA204" s="589" t="str">
        <f t="shared" si="247"/>
        <v/>
      </c>
      <c r="CB204" s="1097"/>
      <c r="CC204" s="589"/>
      <c r="CD204" s="589"/>
      <c r="CE204" s="589"/>
      <c r="CF204" s="589"/>
      <c r="CG204" s="589"/>
      <c r="CH204" s="589"/>
      <c r="CI204" s="589"/>
      <c r="CJ204" s="589"/>
      <c r="CK204" s="589"/>
      <c r="CL204" s="589"/>
      <c r="CM204" s="589"/>
      <c r="CN204" s="589"/>
      <c r="CO204" s="589"/>
      <c r="CP204" s="589"/>
      <c r="CQ204" s="589"/>
      <c r="CR204" s="589"/>
      <c r="CS204" s="589"/>
      <c r="CT204" s="589"/>
      <c r="CU204" s="589"/>
      <c r="CV204" s="589"/>
      <c r="CW204" s="589"/>
      <c r="CX204" s="589"/>
      <c r="CY204" s="589"/>
      <c r="DA204" s="589"/>
    </row>
    <row r="205" spans="1:105" s="620" customFormat="1">
      <c r="A205" s="620" t="str">
        <f t="shared" si="230"/>
        <v/>
      </c>
      <c r="B205" s="624">
        <v>2202</v>
      </c>
      <c r="C205" s="624">
        <v>179</v>
      </c>
      <c r="D205" s="644" t="str">
        <f>IF(ISNA(VLOOKUP(C205,Master!AQ$60:BC$285,3,FALSE)),"",VLOOKUP(C205,Master!AQ$60:BC$285,3,FALSE))</f>
        <v/>
      </c>
      <c r="E205" s="625" t="str">
        <f>IF(ISNA(VLOOKUP(C205,Master!AQ$60:BC$285,7,FALSE)),"",VLOOKUP(C205,Master!AQ$60:BC$285,7,FALSE))</f>
        <v/>
      </c>
      <c r="F205" s="626" t="str">
        <f>IF(ISNA(VLOOKUP(C205,Master!AQ$60:BC$285,8,FALSE)),"",VLOOKUP(C205,Master!AQ$60:BC$285,8,FALSE))</f>
        <v/>
      </c>
      <c r="G205" s="627" t="str">
        <f>IF(ISNA(VLOOKUP(C205,Master!AQ$60:BC$285,4,FALSE)),"",VLOOKUP(C205,Master!AQ$60:BC$285,4,FALSE))</f>
        <v/>
      </c>
      <c r="H205" s="628" t="str">
        <f>IF(ISNA(VLOOKUP(C205,Master!AQ$60:BC$285,5,FALSE)),"",VLOOKUP(C205,Master!AQ$60:BC$285,5,FALSE))</f>
        <v/>
      </c>
      <c r="I205" s="629" t="str">
        <f>IF(ISNA(VLOOKUP(C205,Master!AQ$60:BC$285,6,FALSE)),"",VLOOKUP(C205,Master!AQ$60:BC$285,6,FALSE))</f>
        <v/>
      </c>
      <c r="J205" s="624" t="str">
        <f t="shared" si="248"/>
        <v/>
      </c>
      <c r="K205" s="625" t="str">
        <f t="shared" ca="1" si="249"/>
        <v/>
      </c>
      <c r="L205" s="624" t="str">
        <f t="shared" si="250"/>
        <v/>
      </c>
      <c r="M205" s="624" t="str">
        <f t="shared" si="251"/>
        <v/>
      </c>
      <c r="N205" s="624" t="str">
        <f t="shared" si="252"/>
        <v/>
      </c>
      <c r="O205" s="630" t="str">
        <f>IF(ISNA(VLOOKUP(C205,Master!AQ$60:BC$285,12,FALSE)),"",VLOOKUP(C205,Master!AQ$60:BC$285,12,FALSE))</f>
        <v/>
      </c>
      <c r="P205" s="631"/>
      <c r="Q205" s="631"/>
      <c r="R205" s="631"/>
      <c r="S205" s="631">
        <f t="shared" si="298"/>
        <v>0</v>
      </c>
      <c r="T205" s="591">
        <f t="shared" si="253"/>
        <v>1</v>
      </c>
      <c r="U205" s="622" t="str">
        <f>IF(ISNA(VLOOKUP(C205,Master!AQ$60:BC$107,10,FALSE)),"",VLOOKUP(C205,Master!AQ$60:BC$107,10,FALSE))</f>
        <v/>
      </c>
      <c r="V205" s="632"/>
      <c r="W205" s="632"/>
      <c r="X205" s="633" t="str">
        <f>IF(ISNA(VLOOKUP(C205,Master!AQ$60:BC$107,11,FALSE)),"",VLOOKUP(C205,Master!AQ$60:BC$107,11,FALSE))</f>
        <v/>
      </c>
      <c r="Y205" s="633" t="str">
        <f>IF(ISNA(VLOOKUP(C205,Master!AQ$60:BC$107,9,FALSE)),"",VLOOKUP(C205,Master!AQ$60:BC$107,9,FALSE))</f>
        <v/>
      </c>
      <c r="Z205" s="634">
        <f t="shared" si="254"/>
        <v>0</v>
      </c>
      <c r="AA205" s="634">
        <f t="shared" si="255"/>
        <v>0</v>
      </c>
      <c r="AB205" s="634">
        <f t="shared" si="256"/>
        <v>0</v>
      </c>
      <c r="AC205" s="634">
        <f t="shared" si="257"/>
        <v>0</v>
      </c>
      <c r="AD205" s="634">
        <f t="shared" si="258"/>
        <v>0</v>
      </c>
      <c r="AE205" s="634">
        <f t="shared" si="259"/>
        <v>0</v>
      </c>
      <c r="AF205" s="635" t="str">
        <f t="shared" si="260"/>
        <v/>
      </c>
      <c r="AG205" s="635" t="str">
        <f t="shared" si="261"/>
        <v/>
      </c>
      <c r="AH205" s="635" t="str">
        <f t="shared" si="262"/>
        <v/>
      </c>
      <c r="AI205" s="635" t="str">
        <f t="shared" si="263"/>
        <v/>
      </c>
      <c r="AJ205" s="635" t="str">
        <f t="shared" si="264"/>
        <v/>
      </c>
      <c r="AK205" s="633" t="str">
        <f t="shared" si="265"/>
        <v/>
      </c>
      <c r="AL205" s="633">
        <v>0</v>
      </c>
      <c r="AM205" s="634">
        <v>0</v>
      </c>
      <c r="AN205" s="633" t="str">
        <f t="shared" si="266"/>
        <v/>
      </c>
      <c r="AO205" s="634">
        <f t="shared" si="267"/>
        <v>0</v>
      </c>
      <c r="AP205" s="633">
        <f t="shared" si="268"/>
        <v>0</v>
      </c>
      <c r="AQ205" s="633">
        <f t="shared" si="269"/>
        <v>0</v>
      </c>
      <c r="AR205" s="633">
        <f t="shared" si="270"/>
        <v>0</v>
      </c>
      <c r="AS205" s="633">
        <f t="shared" ref="AS205:AS268" si="299">(IF(G205="LAB BOY",180,IF(G205="JAMADAR",180,IF(G205="PEON",180,0))))*12*BU205*(IF(I205&lt;=0,0,1))</f>
        <v>0</v>
      </c>
      <c r="AT205" s="635">
        <f t="shared" si="271"/>
        <v>0</v>
      </c>
      <c r="AU205" s="635">
        <f t="shared" si="272"/>
        <v>0</v>
      </c>
      <c r="AV205" s="633"/>
      <c r="AW205" s="633"/>
      <c r="AX205" s="635">
        <f t="shared" si="273"/>
        <v>0</v>
      </c>
      <c r="AY205" s="635">
        <f t="shared" si="274"/>
        <v>0</v>
      </c>
      <c r="AZ205" s="635">
        <f t="shared" si="275"/>
        <v>0</v>
      </c>
      <c r="BA205" s="635">
        <f t="shared" si="276"/>
        <v>0</v>
      </c>
      <c r="BB205" s="635">
        <f t="shared" si="277"/>
        <v>0</v>
      </c>
      <c r="BC205" s="633">
        <f t="shared" si="278"/>
        <v>0</v>
      </c>
      <c r="BD205" s="633">
        <f t="shared" si="279"/>
        <v>0</v>
      </c>
      <c r="BE205" s="634">
        <v>0</v>
      </c>
      <c r="BF205" s="633">
        <f t="shared" si="280"/>
        <v>0</v>
      </c>
      <c r="BG205" s="634">
        <f t="shared" si="281"/>
        <v>0</v>
      </c>
      <c r="BH205" s="633">
        <f t="shared" si="282"/>
        <v>0</v>
      </c>
      <c r="BI205" s="633">
        <f t="shared" si="283"/>
        <v>0</v>
      </c>
      <c r="BJ205" s="633">
        <f t="shared" si="284"/>
        <v>0</v>
      </c>
      <c r="BK205" s="633">
        <f t="shared" si="285"/>
        <v>0</v>
      </c>
      <c r="BL205" s="635">
        <f t="shared" si="286"/>
        <v>0</v>
      </c>
      <c r="BM205" s="635">
        <f t="shared" si="287"/>
        <v>0</v>
      </c>
      <c r="BN205" s="633"/>
      <c r="BO205" s="633"/>
      <c r="BP205" s="635">
        <f t="shared" si="288"/>
        <v>0</v>
      </c>
      <c r="BQ205" s="619">
        <f t="shared" si="289"/>
        <v>0</v>
      </c>
      <c r="BR205" s="619">
        <f t="shared" si="290"/>
        <v>1</v>
      </c>
      <c r="BS205" s="619">
        <f t="shared" si="291"/>
        <v>0</v>
      </c>
      <c r="BT205" s="619">
        <f t="shared" si="292"/>
        <v>0</v>
      </c>
      <c r="BU205" s="619">
        <f t="shared" si="293"/>
        <v>0</v>
      </c>
      <c r="BV205" s="619">
        <f t="shared" si="294"/>
        <v>1</v>
      </c>
      <c r="BW205" s="603">
        <f t="shared" si="246"/>
        <v>0</v>
      </c>
      <c r="BX205" s="636">
        <f t="shared" si="295"/>
        <v>1</v>
      </c>
      <c r="BY205" s="603">
        <f t="shared" si="296"/>
        <v>0</v>
      </c>
      <c r="BZ205" s="603">
        <f t="shared" si="297"/>
        <v>0</v>
      </c>
      <c r="CA205" s="589" t="str">
        <f t="shared" si="247"/>
        <v/>
      </c>
      <c r="CB205" s="1097"/>
      <c r="CC205" s="589"/>
      <c r="CD205" s="589"/>
      <c r="CE205" s="589"/>
      <c r="CF205" s="589"/>
      <c r="CG205" s="589"/>
      <c r="CH205" s="589"/>
      <c r="CI205" s="589"/>
      <c r="CJ205" s="589"/>
      <c r="CK205" s="589"/>
      <c r="CL205" s="589"/>
      <c r="CM205" s="589"/>
      <c r="CN205" s="589"/>
      <c r="CO205" s="589"/>
      <c r="CP205" s="589"/>
      <c r="CQ205" s="589"/>
      <c r="CR205" s="589"/>
      <c r="CS205" s="589"/>
      <c r="CT205" s="589"/>
      <c r="CU205" s="589"/>
      <c r="CV205" s="589"/>
      <c r="CW205" s="589"/>
      <c r="CX205" s="589"/>
      <c r="CY205" s="589"/>
      <c r="DA205" s="589"/>
    </row>
    <row r="206" spans="1:105" s="620" customFormat="1">
      <c r="A206" s="620" t="str">
        <f t="shared" si="230"/>
        <v/>
      </c>
      <c r="B206" s="624">
        <v>2202</v>
      </c>
      <c r="C206" s="624">
        <v>180</v>
      </c>
      <c r="D206" s="644" t="str">
        <f>IF(ISNA(VLOOKUP(C206,Master!AQ$60:BC$285,3,FALSE)),"",VLOOKUP(C206,Master!AQ$60:BC$285,3,FALSE))</f>
        <v/>
      </c>
      <c r="E206" s="625" t="str">
        <f>IF(ISNA(VLOOKUP(C206,Master!AQ$60:BC$285,7,FALSE)),"",VLOOKUP(C206,Master!AQ$60:BC$285,7,FALSE))</f>
        <v/>
      </c>
      <c r="F206" s="626" t="str">
        <f>IF(ISNA(VLOOKUP(C206,Master!AQ$60:BC$285,8,FALSE)),"",VLOOKUP(C206,Master!AQ$60:BC$285,8,FALSE))</f>
        <v/>
      </c>
      <c r="G206" s="627" t="str">
        <f>IF(ISNA(VLOOKUP(C206,Master!AQ$60:BC$285,4,FALSE)),"",VLOOKUP(C206,Master!AQ$60:BC$285,4,FALSE))</f>
        <v/>
      </c>
      <c r="H206" s="628" t="str">
        <f>IF(ISNA(VLOOKUP(C206,Master!AQ$60:BC$285,5,FALSE)),"",VLOOKUP(C206,Master!AQ$60:BC$285,5,FALSE))</f>
        <v/>
      </c>
      <c r="I206" s="629" t="str">
        <f>IF(ISNA(VLOOKUP(C206,Master!AQ$60:BC$285,6,FALSE)),"",VLOOKUP(C206,Master!AQ$60:BC$285,6,FALSE))</f>
        <v/>
      </c>
      <c r="J206" s="624" t="str">
        <f t="shared" si="248"/>
        <v/>
      </c>
      <c r="K206" s="625" t="str">
        <f t="shared" ca="1" si="249"/>
        <v/>
      </c>
      <c r="L206" s="624" t="str">
        <f t="shared" si="250"/>
        <v/>
      </c>
      <c r="M206" s="624" t="str">
        <f t="shared" si="251"/>
        <v/>
      </c>
      <c r="N206" s="624" t="str">
        <f t="shared" si="252"/>
        <v/>
      </c>
      <c r="O206" s="630" t="str">
        <f>IF(ISNA(VLOOKUP(C206,Master!AQ$60:BC$285,12,FALSE)),"",VLOOKUP(C206,Master!AQ$60:BC$285,12,FALSE))</f>
        <v/>
      </c>
      <c r="P206" s="631"/>
      <c r="Q206" s="631"/>
      <c r="R206" s="631"/>
      <c r="S206" s="631">
        <f t="shared" si="298"/>
        <v>0</v>
      </c>
      <c r="T206" s="591">
        <f t="shared" si="253"/>
        <v>1</v>
      </c>
      <c r="U206" s="622" t="str">
        <f>IF(ISNA(VLOOKUP(C206,Master!AQ$60:BC$107,10,FALSE)),"",VLOOKUP(C206,Master!AQ$60:BC$107,10,FALSE))</f>
        <v/>
      </c>
      <c r="V206" s="632"/>
      <c r="W206" s="632"/>
      <c r="X206" s="633" t="str">
        <f>IF(ISNA(VLOOKUP(C206,Master!AQ$60:BC$107,11,FALSE)),"",VLOOKUP(C206,Master!AQ$60:BC$107,11,FALSE))</f>
        <v/>
      </c>
      <c r="Y206" s="633" t="str">
        <f>IF(ISNA(VLOOKUP(C206,Master!AQ$60:BC$107,9,FALSE)),"",VLOOKUP(C206,Master!AQ$60:BC$107,9,FALSE))</f>
        <v/>
      </c>
      <c r="Z206" s="634">
        <f t="shared" si="254"/>
        <v>0</v>
      </c>
      <c r="AA206" s="634">
        <f t="shared" si="255"/>
        <v>0</v>
      </c>
      <c r="AB206" s="634">
        <f t="shared" si="256"/>
        <v>0</v>
      </c>
      <c r="AC206" s="634">
        <f t="shared" si="257"/>
        <v>0</v>
      </c>
      <c r="AD206" s="634">
        <f t="shared" si="258"/>
        <v>0</v>
      </c>
      <c r="AE206" s="634">
        <f t="shared" si="259"/>
        <v>0</v>
      </c>
      <c r="AF206" s="635" t="str">
        <f t="shared" si="260"/>
        <v/>
      </c>
      <c r="AG206" s="635" t="str">
        <f t="shared" si="261"/>
        <v/>
      </c>
      <c r="AH206" s="635" t="str">
        <f t="shared" si="262"/>
        <v/>
      </c>
      <c r="AI206" s="635" t="str">
        <f t="shared" si="263"/>
        <v/>
      </c>
      <c r="AJ206" s="635" t="str">
        <f t="shared" si="264"/>
        <v/>
      </c>
      <c r="AK206" s="633" t="str">
        <f t="shared" si="265"/>
        <v/>
      </c>
      <c r="AL206" s="633">
        <v>0</v>
      </c>
      <c r="AM206" s="634">
        <v>0</v>
      </c>
      <c r="AN206" s="633" t="str">
        <f t="shared" si="266"/>
        <v/>
      </c>
      <c r="AO206" s="634">
        <f t="shared" si="267"/>
        <v>0</v>
      </c>
      <c r="AP206" s="633">
        <f t="shared" si="268"/>
        <v>0</v>
      </c>
      <c r="AQ206" s="633">
        <f t="shared" si="269"/>
        <v>0</v>
      </c>
      <c r="AR206" s="633">
        <f t="shared" si="270"/>
        <v>0</v>
      </c>
      <c r="AS206" s="633">
        <f t="shared" si="299"/>
        <v>0</v>
      </c>
      <c r="AT206" s="635">
        <f t="shared" si="271"/>
        <v>0</v>
      </c>
      <c r="AU206" s="635">
        <f t="shared" si="272"/>
        <v>0</v>
      </c>
      <c r="AV206" s="633"/>
      <c r="AW206" s="633"/>
      <c r="AX206" s="635">
        <f t="shared" si="273"/>
        <v>0</v>
      </c>
      <c r="AY206" s="635">
        <f t="shared" si="274"/>
        <v>0</v>
      </c>
      <c r="AZ206" s="635">
        <f t="shared" si="275"/>
        <v>0</v>
      </c>
      <c r="BA206" s="635">
        <f t="shared" si="276"/>
        <v>0</v>
      </c>
      <c r="BB206" s="635">
        <f t="shared" si="277"/>
        <v>0</v>
      </c>
      <c r="BC206" s="633">
        <f t="shared" si="278"/>
        <v>0</v>
      </c>
      <c r="BD206" s="633">
        <f t="shared" si="279"/>
        <v>0</v>
      </c>
      <c r="BE206" s="634">
        <v>0</v>
      </c>
      <c r="BF206" s="633">
        <f t="shared" si="280"/>
        <v>0</v>
      </c>
      <c r="BG206" s="634">
        <f t="shared" si="281"/>
        <v>0</v>
      </c>
      <c r="BH206" s="633">
        <f t="shared" si="282"/>
        <v>0</v>
      </c>
      <c r="BI206" s="633">
        <f t="shared" si="283"/>
        <v>0</v>
      </c>
      <c r="BJ206" s="633">
        <f t="shared" si="284"/>
        <v>0</v>
      </c>
      <c r="BK206" s="633">
        <f t="shared" si="285"/>
        <v>0</v>
      </c>
      <c r="BL206" s="635">
        <f t="shared" si="286"/>
        <v>0</v>
      </c>
      <c r="BM206" s="635">
        <f t="shared" si="287"/>
        <v>0</v>
      </c>
      <c r="BN206" s="633"/>
      <c r="BO206" s="633"/>
      <c r="BP206" s="635">
        <f t="shared" si="288"/>
        <v>0</v>
      </c>
      <c r="BQ206" s="619">
        <f t="shared" si="289"/>
        <v>0</v>
      </c>
      <c r="BR206" s="619">
        <f t="shared" si="290"/>
        <v>1</v>
      </c>
      <c r="BS206" s="619">
        <f t="shared" si="291"/>
        <v>0</v>
      </c>
      <c r="BT206" s="619">
        <f t="shared" si="292"/>
        <v>0</v>
      </c>
      <c r="BU206" s="619">
        <f t="shared" si="293"/>
        <v>0</v>
      </c>
      <c r="BV206" s="619">
        <f t="shared" si="294"/>
        <v>1</v>
      </c>
      <c r="BW206" s="603">
        <f t="shared" si="246"/>
        <v>0</v>
      </c>
      <c r="BX206" s="636">
        <f t="shared" si="295"/>
        <v>1</v>
      </c>
      <c r="BY206" s="603">
        <f t="shared" si="296"/>
        <v>0</v>
      </c>
      <c r="BZ206" s="603">
        <f t="shared" si="297"/>
        <v>0</v>
      </c>
      <c r="CA206" s="589" t="str">
        <f t="shared" si="247"/>
        <v/>
      </c>
      <c r="CB206" s="1097"/>
      <c r="CC206" s="589"/>
      <c r="CD206" s="589"/>
      <c r="CE206" s="589"/>
      <c r="CF206" s="589"/>
      <c r="CG206" s="589"/>
      <c r="CH206" s="589"/>
      <c r="CI206" s="589"/>
      <c r="CJ206" s="589"/>
      <c r="CK206" s="589"/>
      <c r="CL206" s="589"/>
      <c r="CM206" s="589"/>
      <c r="CN206" s="589"/>
      <c r="CO206" s="589"/>
      <c r="CP206" s="589"/>
      <c r="CQ206" s="589"/>
      <c r="CR206" s="589"/>
      <c r="CS206" s="589"/>
      <c r="CT206" s="589"/>
      <c r="CU206" s="589"/>
      <c r="CV206" s="589"/>
      <c r="CW206" s="589"/>
      <c r="CX206" s="589"/>
      <c r="CY206" s="589"/>
      <c r="DA206" s="589"/>
    </row>
    <row r="207" spans="1:105" s="620" customFormat="1">
      <c r="A207" s="620" t="str">
        <f t="shared" si="230"/>
        <v/>
      </c>
      <c r="B207" s="624">
        <v>2202</v>
      </c>
      <c r="C207" s="624">
        <v>181</v>
      </c>
      <c r="D207" s="644" t="str">
        <f>IF(ISNA(VLOOKUP(C207,Master!AQ$60:BC$285,3,FALSE)),"",VLOOKUP(C207,Master!AQ$60:BC$285,3,FALSE))</f>
        <v/>
      </c>
      <c r="E207" s="625" t="str">
        <f>IF(ISNA(VLOOKUP(C207,Master!AQ$60:BC$285,7,FALSE)),"",VLOOKUP(C207,Master!AQ$60:BC$285,7,FALSE))</f>
        <v/>
      </c>
      <c r="F207" s="626" t="str">
        <f>IF(ISNA(VLOOKUP(C207,Master!AQ$60:BC$285,8,FALSE)),"",VLOOKUP(C207,Master!AQ$60:BC$285,8,FALSE))</f>
        <v/>
      </c>
      <c r="G207" s="627" t="str">
        <f>IF(ISNA(VLOOKUP(C207,Master!AQ$60:BC$285,4,FALSE)),"",VLOOKUP(C207,Master!AQ$60:BC$285,4,FALSE))</f>
        <v/>
      </c>
      <c r="H207" s="628" t="str">
        <f>IF(ISNA(VLOOKUP(C207,Master!AQ$60:BC$285,5,FALSE)),"",VLOOKUP(C207,Master!AQ$60:BC$285,5,FALSE))</f>
        <v/>
      </c>
      <c r="I207" s="629" t="str">
        <f>IF(ISNA(VLOOKUP(C207,Master!AQ$60:BC$285,6,FALSE)),"",VLOOKUP(C207,Master!AQ$60:BC$285,6,FALSE))</f>
        <v/>
      </c>
      <c r="J207" s="624" t="str">
        <f t="shared" si="248"/>
        <v/>
      </c>
      <c r="K207" s="625" t="str">
        <f t="shared" ca="1" si="249"/>
        <v/>
      </c>
      <c r="L207" s="624" t="str">
        <f t="shared" si="250"/>
        <v/>
      </c>
      <c r="M207" s="624" t="str">
        <f t="shared" si="251"/>
        <v/>
      </c>
      <c r="N207" s="624" t="str">
        <f t="shared" si="252"/>
        <v/>
      </c>
      <c r="O207" s="630" t="str">
        <f>IF(ISNA(VLOOKUP(C207,Master!AQ$60:BC$285,12,FALSE)),"",VLOOKUP(C207,Master!AQ$60:BC$285,12,FALSE))</f>
        <v/>
      </c>
      <c r="P207" s="631"/>
      <c r="Q207" s="631"/>
      <c r="R207" s="631"/>
      <c r="S207" s="631">
        <f t="shared" si="298"/>
        <v>0</v>
      </c>
      <c r="T207" s="591">
        <f t="shared" si="253"/>
        <v>1</v>
      </c>
      <c r="U207" s="622" t="str">
        <f>IF(ISNA(VLOOKUP(C207,Master!AQ$60:BC$107,10,FALSE)),"",VLOOKUP(C207,Master!AQ$60:BC$107,10,FALSE))</f>
        <v/>
      </c>
      <c r="V207" s="632"/>
      <c r="W207" s="632"/>
      <c r="X207" s="633" t="str">
        <f>IF(ISNA(VLOOKUP(C207,Master!AQ$60:BC$107,11,FALSE)),"",VLOOKUP(C207,Master!AQ$60:BC$107,11,FALSE))</f>
        <v/>
      </c>
      <c r="Y207" s="633" t="str">
        <f>IF(ISNA(VLOOKUP(C207,Master!AQ$60:BC$107,9,FALSE)),"",VLOOKUP(C207,Master!AQ$60:BC$107,9,FALSE))</f>
        <v/>
      </c>
      <c r="Z207" s="634">
        <f t="shared" si="254"/>
        <v>0</v>
      </c>
      <c r="AA207" s="634">
        <f t="shared" si="255"/>
        <v>0</v>
      </c>
      <c r="AB207" s="634">
        <f t="shared" si="256"/>
        <v>0</v>
      </c>
      <c r="AC207" s="634">
        <f t="shared" si="257"/>
        <v>0</v>
      </c>
      <c r="AD207" s="634">
        <f t="shared" si="258"/>
        <v>0</v>
      </c>
      <c r="AE207" s="634">
        <f t="shared" si="259"/>
        <v>0</v>
      </c>
      <c r="AF207" s="635" t="str">
        <f t="shared" si="260"/>
        <v/>
      </c>
      <c r="AG207" s="635" t="str">
        <f t="shared" si="261"/>
        <v/>
      </c>
      <c r="AH207" s="635" t="str">
        <f t="shared" si="262"/>
        <v/>
      </c>
      <c r="AI207" s="635" t="str">
        <f t="shared" si="263"/>
        <v/>
      </c>
      <c r="AJ207" s="635" t="str">
        <f t="shared" si="264"/>
        <v/>
      </c>
      <c r="AK207" s="633" t="str">
        <f t="shared" si="265"/>
        <v/>
      </c>
      <c r="AL207" s="633">
        <v>0</v>
      </c>
      <c r="AM207" s="634">
        <v>0</v>
      </c>
      <c r="AN207" s="633" t="str">
        <f t="shared" si="266"/>
        <v/>
      </c>
      <c r="AO207" s="634">
        <f t="shared" si="267"/>
        <v>0</v>
      </c>
      <c r="AP207" s="633">
        <f t="shared" si="268"/>
        <v>0</v>
      </c>
      <c r="AQ207" s="633">
        <f t="shared" si="269"/>
        <v>0</v>
      </c>
      <c r="AR207" s="633">
        <f t="shared" si="270"/>
        <v>0</v>
      </c>
      <c r="AS207" s="633">
        <f t="shared" si="299"/>
        <v>0</v>
      </c>
      <c r="AT207" s="635">
        <f t="shared" si="271"/>
        <v>0</v>
      </c>
      <c r="AU207" s="635">
        <f t="shared" si="272"/>
        <v>0</v>
      </c>
      <c r="AV207" s="633"/>
      <c r="AW207" s="633"/>
      <c r="AX207" s="635">
        <f t="shared" si="273"/>
        <v>0</v>
      </c>
      <c r="AY207" s="635">
        <f t="shared" si="274"/>
        <v>0</v>
      </c>
      <c r="AZ207" s="635">
        <f t="shared" si="275"/>
        <v>0</v>
      </c>
      <c r="BA207" s="635">
        <f t="shared" si="276"/>
        <v>0</v>
      </c>
      <c r="BB207" s="635">
        <f t="shared" si="277"/>
        <v>0</v>
      </c>
      <c r="BC207" s="633">
        <f t="shared" si="278"/>
        <v>0</v>
      </c>
      <c r="BD207" s="633">
        <f t="shared" si="279"/>
        <v>0</v>
      </c>
      <c r="BE207" s="634">
        <v>0</v>
      </c>
      <c r="BF207" s="633">
        <f t="shared" si="280"/>
        <v>0</v>
      </c>
      <c r="BG207" s="634">
        <f t="shared" si="281"/>
        <v>0</v>
      </c>
      <c r="BH207" s="633">
        <f t="shared" si="282"/>
        <v>0</v>
      </c>
      <c r="BI207" s="633">
        <f t="shared" si="283"/>
        <v>0</v>
      </c>
      <c r="BJ207" s="633">
        <f t="shared" si="284"/>
        <v>0</v>
      </c>
      <c r="BK207" s="633">
        <f t="shared" si="285"/>
        <v>0</v>
      </c>
      <c r="BL207" s="635">
        <f t="shared" si="286"/>
        <v>0</v>
      </c>
      <c r="BM207" s="635">
        <f t="shared" si="287"/>
        <v>0</v>
      </c>
      <c r="BN207" s="633"/>
      <c r="BO207" s="633"/>
      <c r="BP207" s="635">
        <f t="shared" si="288"/>
        <v>0</v>
      </c>
      <c r="BQ207" s="619">
        <f t="shared" si="289"/>
        <v>0</v>
      </c>
      <c r="BR207" s="619">
        <f t="shared" si="290"/>
        <v>1</v>
      </c>
      <c r="BS207" s="619">
        <f t="shared" si="291"/>
        <v>0</v>
      </c>
      <c r="BT207" s="619">
        <f t="shared" si="292"/>
        <v>0</v>
      </c>
      <c r="BU207" s="619">
        <f t="shared" si="293"/>
        <v>0</v>
      </c>
      <c r="BV207" s="619">
        <f t="shared" si="294"/>
        <v>1</v>
      </c>
      <c r="BW207" s="603">
        <f t="shared" si="246"/>
        <v>0</v>
      </c>
      <c r="BX207" s="636">
        <f t="shared" si="295"/>
        <v>1</v>
      </c>
      <c r="BY207" s="603">
        <f t="shared" si="296"/>
        <v>0</v>
      </c>
      <c r="BZ207" s="603">
        <f t="shared" si="297"/>
        <v>0</v>
      </c>
      <c r="CA207" s="589" t="str">
        <f t="shared" si="247"/>
        <v/>
      </c>
      <c r="CB207" s="1097"/>
      <c r="CC207" s="589"/>
      <c r="CD207" s="589"/>
      <c r="CE207" s="589"/>
      <c r="CF207" s="589"/>
      <c r="CG207" s="589"/>
      <c r="CH207" s="589"/>
      <c r="CI207" s="589"/>
      <c r="CJ207" s="589"/>
      <c r="CK207" s="589"/>
      <c r="CL207" s="589"/>
      <c r="CM207" s="589"/>
      <c r="CN207" s="589"/>
      <c r="CO207" s="589"/>
      <c r="CP207" s="589"/>
      <c r="CQ207" s="589"/>
      <c r="CR207" s="589"/>
      <c r="CS207" s="589"/>
      <c r="CT207" s="589"/>
      <c r="CU207" s="589"/>
      <c r="CV207" s="589"/>
      <c r="CW207" s="589"/>
      <c r="CX207" s="589"/>
      <c r="CY207" s="589"/>
      <c r="DA207" s="589"/>
    </row>
    <row r="208" spans="1:105" s="620" customFormat="1">
      <c r="A208" s="620" t="str">
        <f t="shared" si="230"/>
        <v/>
      </c>
      <c r="B208" s="624">
        <v>2202</v>
      </c>
      <c r="C208" s="624">
        <v>182</v>
      </c>
      <c r="D208" s="644" t="str">
        <f>IF(ISNA(VLOOKUP(C208,Master!AQ$60:BC$285,3,FALSE)),"",VLOOKUP(C208,Master!AQ$60:BC$285,3,FALSE))</f>
        <v/>
      </c>
      <c r="E208" s="625" t="str">
        <f>IF(ISNA(VLOOKUP(C208,Master!AQ$60:BC$285,7,FALSE)),"",VLOOKUP(C208,Master!AQ$60:BC$285,7,FALSE))</f>
        <v/>
      </c>
      <c r="F208" s="626" t="str">
        <f>IF(ISNA(VLOOKUP(C208,Master!AQ$60:BC$285,8,FALSE)),"",VLOOKUP(C208,Master!AQ$60:BC$285,8,FALSE))</f>
        <v/>
      </c>
      <c r="G208" s="627" t="str">
        <f>IF(ISNA(VLOOKUP(C208,Master!AQ$60:BC$285,4,FALSE)),"",VLOOKUP(C208,Master!AQ$60:BC$285,4,FALSE))</f>
        <v/>
      </c>
      <c r="H208" s="628" t="str">
        <f>IF(ISNA(VLOOKUP(C208,Master!AQ$60:BC$285,5,FALSE)),"",VLOOKUP(C208,Master!AQ$60:BC$285,5,FALSE))</f>
        <v/>
      </c>
      <c r="I208" s="629" t="str">
        <f>IF(ISNA(VLOOKUP(C208,Master!AQ$60:BC$285,6,FALSE)),"",VLOOKUP(C208,Master!AQ$60:BC$285,6,FALSE))</f>
        <v/>
      </c>
      <c r="J208" s="624" t="str">
        <f t="shared" si="248"/>
        <v/>
      </c>
      <c r="K208" s="625" t="str">
        <f t="shared" ca="1" si="249"/>
        <v/>
      </c>
      <c r="L208" s="624" t="str">
        <f t="shared" si="250"/>
        <v/>
      </c>
      <c r="M208" s="624" t="str">
        <f t="shared" si="251"/>
        <v/>
      </c>
      <c r="N208" s="624" t="str">
        <f t="shared" si="252"/>
        <v/>
      </c>
      <c r="O208" s="630" t="str">
        <f>IF(ISNA(VLOOKUP(C208,Master!AQ$60:BC$285,12,FALSE)),"",VLOOKUP(C208,Master!AQ$60:BC$285,12,FALSE))</f>
        <v/>
      </c>
      <c r="P208" s="631"/>
      <c r="Q208" s="631"/>
      <c r="R208" s="631"/>
      <c r="S208" s="631">
        <f t="shared" si="298"/>
        <v>0</v>
      </c>
      <c r="T208" s="591">
        <f t="shared" si="253"/>
        <v>1</v>
      </c>
      <c r="U208" s="622" t="str">
        <f>IF(ISNA(VLOOKUP(C208,Master!AQ$60:BC$107,10,FALSE)),"",VLOOKUP(C208,Master!AQ$60:BC$107,10,FALSE))</f>
        <v/>
      </c>
      <c r="V208" s="632"/>
      <c r="W208" s="632"/>
      <c r="X208" s="633" t="str">
        <f>IF(ISNA(VLOOKUP(C208,Master!AQ$60:BC$107,11,FALSE)),"",VLOOKUP(C208,Master!AQ$60:BC$107,11,FALSE))</f>
        <v/>
      </c>
      <c r="Y208" s="633" t="str">
        <f>IF(ISNA(VLOOKUP(C208,Master!AQ$60:BC$107,9,FALSE)),"",VLOOKUP(C208,Master!AQ$60:BC$107,9,FALSE))</f>
        <v/>
      </c>
      <c r="Z208" s="634">
        <f t="shared" si="254"/>
        <v>0</v>
      </c>
      <c r="AA208" s="634">
        <f t="shared" si="255"/>
        <v>0</v>
      </c>
      <c r="AB208" s="634">
        <f t="shared" si="256"/>
        <v>0</v>
      </c>
      <c r="AC208" s="634">
        <f t="shared" si="257"/>
        <v>0</v>
      </c>
      <c r="AD208" s="634">
        <f t="shared" si="258"/>
        <v>0</v>
      </c>
      <c r="AE208" s="634">
        <f t="shared" si="259"/>
        <v>0</v>
      </c>
      <c r="AF208" s="635" t="str">
        <f t="shared" si="260"/>
        <v/>
      </c>
      <c r="AG208" s="635" t="str">
        <f t="shared" si="261"/>
        <v/>
      </c>
      <c r="AH208" s="635" t="str">
        <f t="shared" si="262"/>
        <v/>
      </c>
      <c r="AI208" s="635" t="str">
        <f t="shared" si="263"/>
        <v/>
      </c>
      <c r="AJ208" s="635" t="str">
        <f t="shared" si="264"/>
        <v/>
      </c>
      <c r="AK208" s="633" t="str">
        <f t="shared" si="265"/>
        <v/>
      </c>
      <c r="AL208" s="633">
        <v>0</v>
      </c>
      <c r="AM208" s="634">
        <v>0</v>
      </c>
      <c r="AN208" s="633" t="str">
        <f t="shared" si="266"/>
        <v/>
      </c>
      <c r="AO208" s="634">
        <f t="shared" si="267"/>
        <v>0</v>
      </c>
      <c r="AP208" s="633">
        <f t="shared" si="268"/>
        <v>0</v>
      </c>
      <c r="AQ208" s="633">
        <f t="shared" si="269"/>
        <v>0</v>
      </c>
      <c r="AR208" s="633">
        <f t="shared" si="270"/>
        <v>0</v>
      </c>
      <c r="AS208" s="633">
        <f t="shared" si="299"/>
        <v>0</v>
      </c>
      <c r="AT208" s="635">
        <f t="shared" si="271"/>
        <v>0</v>
      </c>
      <c r="AU208" s="635">
        <f t="shared" si="272"/>
        <v>0</v>
      </c>
      <c r="AV208" s="633"/>
      <c r="AW208" s="633"/>
      <c r="AX208" s="635">
        <f t="shared" si="273"/>
        <v>0</v>
      </c>
      <c r="AY208" s="635">
        <f t="shared" si="274"/>
        <v>0</v>
      </c>
      <c r="AZ208" s="635">
        <f t="shared" si="275"/>
        <v>0</v>
      </c>
      <c r="BA208" s="635">
        <f t="shared" si="276"/>
        <v>0</v>
      </c>
      <c r="BB208" s="635">
        <f t="shared" si="277"/>
        <v>0</v>
      </c>
      <c r="BC208" s="633">
        <f t="shared" si="278"/>
        <v>0</v>
      </c>
      <c r="BD208" s="633">
        <f t="shared" si="279"/>
        <v>0</v>
      </c>
      <c r="BE208" s="634">
        <v>0</v>
      </c>
      <c r="BF208" s="633">
        <f t="shared" si="280"/>
        <v>0</v>
      </c>
      <c r="BG208" s="634">
        <f t="shared" si="281"/>
        <v>0</v>
      </c>
      <c r="BH208" s="633">
        <f t="shared" si="282"/>
        <v>0</v>
      </c>
      <c r="BI208" s="633">
        <f t="shared" si="283"/>
        <v>0</v>
      </c>
      <c r="BJ208" s="633">
        <f t="shared" si="284"/>
        <v>0</v>
      </c>
      <c r="BK208" s="633">
        <f t="shared" si="285"/>
        <v>0</v>
      </c>
      <c r="BL208" s="635">
        <f t="shared" si="286"/>
        <v>0</v>
      </c>
      <c r="BM208" s="635">
        <f t="shared" si="287"/>
        <v>0</v>
      </c>
      <c r="BN208" s="633"/>
      <c r="BO208" s="633"/>
      <c r="BP208" s="635">
        <f t="shared" si="288"/>
        <v>0</v>
      </c>
      <c r="BQ208" s="619">
        <f t="shared" si="289"/>
        <v>0</v>
      </c>
      <c r="BR208" s="619">
        <f t="shared" si="290"/>
        <v>1</v>
      </c>
      <c r="BS208" s="619">
        <f t="shared" si="291"/>
        <v>0</v>
      </c>
      <c r="BT208" s="619">
        <f t="shared" si="292"/>
        <v>0</v>
      </c>
      <c r="BU208" s="619">
        <f t="shared" si="293"/>
        <v>0</v>
      </c>
      <c r="BV208" s="619">
        <f t="shared" si="294"/>
        <v>1</v>
      </c>
      <c r="BW208" s="603">
        <f t="shared" si="246"/>
        <v>0</v>
      </c>
      <c r="BX208" s="636">
        <f t="shared" si="295"/>
        <v>1</v>
      </c>
      <c r="BY208" s="603">
        <f t="shared" si="296"/>
        <v>0</v>
      </c>
      <c r="BZ208" s="603">
        <f t="shared" si="297"/>
        <v>0</v>
      </c>
      <c r="CA208" s="589" t="str">
        <f t="shared" si="247"/>
        <v/>
      </c>
      <c r="CB208" s="1097"/>
      <c r="CC208" s="589"/>
      <c r="CD208" s="589"/>
      <c r="CE208" s="589"/>
      <c r="CF208" s="589"/>
      <c r="CG208" s="589"/>
      <c r="CH208" s="589"/>
      <c r="CI208" s="589"/>
      <c r="CJ208" s="589"/>
      <c r="CK208" s="589"/>
      <c r="CL208" s="589"/>
      <c r="CM208" s="589"/>
      <c r="CN208" s="589"/>
      <c r="CO208" s="589"/>
      <c r="CP208" s="589"/>
      <c r="CQ208" s="589"/>
      <c r="CR208" s="589"/>
      <c r="CS208" s="589"/>
      <c r="CT208" s="589"/>
      <c r="CU208" s="589"/>
      <c r="CV208" s="589"/>
      <c r="CW208" s="589"/>
      <c r="CX208" s="589"/>
      <c r="CY208" s="589"/>
      <c r="DA208" s="589"/>
    </row>
    <row r="209" spans="1:105" s="620" customFormat="1">
      <c r="A209" s="620" t="str">
        <f t="shared" si="230"/>
        <v/>
      </c>
      <c r="B209" s="624">
        <v>2202</v>
      </c>
      <c r="C209" s="624">
        <v>183</v>
      </c>
      <c r="D209" s="644" t="str">
        <f>IF(ISNA(VLOOKUP(C209,Master!AQ$60:BC$285,3,FALSE)),"",VLOOKUP(C209,Master!AQ$60:BC$285,3,FALSE))</f>
        <v/>
      </c>
      <c r="E209" s="625" t="str">
        <f>IF(ISNA(VLOOKUP(C209,Master!AQ$60:BC$285,7,FALSE)),"",VLOOKUP(C209,Master!AQ$60:BC$285,7,FALSE))</f>
        <v/>
      </c>
      <c r="F209" s="626" t="str">
        <f>IF(ISNA(VLOOKUP(C209,Master!AQ$60:BC$285,8,FALSE)),"",VLOOKUP(C209,Master!AQ$60:BC$285,8,FALSE))</f>
        <v/>
      </c>
      <c r="G209" s="627" t="str">
        <f>IF(ISNA(VLOOKUP(C209,Master!AQ$60:BC$285,4,FALSE)),"",VLOOKUP(C209,Master!AQ$60:BC$285,4,FALSE))</f>
        <v/>
      </c>
      <c r="H209" s="628" t="str">
        <f>IF(ISNA(VLOOKUP(C209,Master!AQ$60:BC$285,5,FALSE)),"",VLOOKUP(C209,Master!AQ$60:BC$285,5,FALSE))</f>
        <v/>
      </c>
      <c r="I209" s="629" t="str">
        <f>IF(ISNA(VLOOKUP(C209,Master!AQ$60:BC$285,6,FALSE)),"",VLOOKUP(C209,Master!AQ$60:BC$285,6,FALSE))</f>
        <v/>
      </c>
      <c r="J209" s="624" t="str">
        <f t="shared" si="248"/>
        <v/>
      </c>
      <c r="K209" s="625" t="str">
        <f t="shared" ca="1" si="249"/>
        <v/>
      </c>
      <c r="L209" s="624" t="str">
        <f t="shared" si="250"/>
        <v/>
      </c>
      <c r="M209" s="624" t="str">
        <f t="shared" si="251"/>
        <v/>
      </c>
      <c r="N209" s="624" t="str">
        <f t="shared" si="252"/>
        <v/>
      </c>
      <c r="O209" s="630" t="str">
        <f>IF(ISNA(VLOOKUP(C209,Master!AQ$60:BC$285,12,FALSE)),"",VLOOKUP(C209,Master!AQ$60:BC$285,12,FALSE))</f>
        <v/>
      </c>
      <c r="P209" s="631"/>
      <c r="Q209" s="631"/>
      <c r="R209" s="631"/>
      <c r="S209" s="631">
        <f t="shared" si="298"/>
        <v>0</v>
      </c>
      <c r="T209" s="591">
        <f t="shared" si="253"/>
        <v>1</v>
      </c>
      <c r="U209" s="622" t="str">
        <f>IF(ISNA(VLOOKUP(C209,Master!AQ$60:BC$107,10,FALSE)),"",VLOOKUP(C209,Master!AQ$60:BC$107,10,FALSE))</f>
        <v/>
      </c>
      <c r="V209" s="632"/>
      <c r="W209" s="632"/>
      <c r="X209" s="633" t="str">
        <f>IF(ISNA(VLOOKUP(C209,Master!AQ$60:BC$107,11,FALSE)),"",VLOOKUP(C209,Master!AQ$60:BC$107,11,FALSE))</f>
        <v/>
      </c>
      <c r="Y209" s="633" t="str">
        <f>IF(ISNA(VLOOKUP(C209,Master!AQ$60:BC$107,9,FALSE)),"",VLOOKUP(C209,Master!AQ$60:BC$107,9,FALSE))</f>
        <v/>
      </c>
      <c r="Z209" s="634">
        <f t="shared" si="254"/>
        <v>0</v>
      </c>
      <c r="AA209" s="634">
        <f t="shared" si="255"/>
        <v>0</v>
      </c>
      <c r="AB209" s="634">
        <f t="shared" si="256"/>
        <v>0</v>
      </c>
      <c r="AC209" s="634">
        <f t="shared" si="257"/>
        <v>0</v>
      </c>
      <c r="AD209" s="634">
        <f t="shared" si="258"/>
        <v>0</v>
      </c>
      <c r="AE209" s="634">
        <f t="shared" si="259"/>
        <v>0</v>
      </c>
      <c r="AF209" s="635" t="str">
        <f t="shared" si="260"/>
        <v/>
      </c>
      <c r="AG209" s="635" t="str">
        <f t="shared" si="261"/>
        <v/>
      </c>
      <c r="AH209" s="635" t="str">
        <f t="shared" si="262"/>
        <v/>
      </c>
      <c r="AI209" s="635" t="str">
        <f t="shared" si="263"/>
        <v/>
      </c>
      <c r="AJ209" s="635" t="str">
        <f t="shared" si="264"/>
        <v/>
      </c>
      <c r="AK209" s="633" t="str">
        <f t="shared" si="265"/>
        <v/>
      </c>
      <c r="AL209" s="633">
        <v>0</v>
      </c>
      <c r="AM209" s="634">
        <v>0</v>
      </c>
      <c r="AN209" s="633" t="str">
        <f t="shared" si="266"/>
        <v/>
      </c>
      <c r="AO209" s="634">
        <f t="shared" si="267"/>
        <v>0</v>
      </c>
      <c r="AP209" s="633">
        <f t="shared" si="268"/>
        <v>0</v>
      </c>
      <c r="AQ209" s="633">
        <f t="shared" si="269"/>
        <v>0</v>
      </c>
      <c r="AR209" s="633">
        <f t="shared" si="270"/>
        <v>0</v>
      </c>
      <c r="AS209" s="633">
        <f t="shared" si="299"/>
        <v>0</v>
      </c>
      <c r="AT209" s="635">
        <f t="shared" si="271"/>
        <v>0</v>
      </c>
      <c r="AU209" s="635">
        <f t="shared" si="272"/>
        <v>0</v>
      </c>
      <c r="AV209" s="633"/>
      <c r="AW209" s="633"/>
      <c r="AX209" s="635">
        <f t="shared" si="273"/>
        <v>0</v>
      </c>
      <c r="AY209" s="635">
        <f t="shared" si="274"/>
        <v>0</v>
      </c>
      <c r="AZ209" s="635">
        <f t="shared" si="275"/>
        <v>0</v>
      </c>
      <c r="BA209" s="635">
        <f t="shared" si="276"/>
        <v>0</v>
      </c>
      <c r="BB209" s="635">
        <f t="shared" si="277"/>
        <v>0</v>
      </c>
      <c r="BC209" s="633">
        <f t="shared" si="278"/>
        <v>0</v>
      </c>
      <c r="BD209" s="633">
        <f t="shared" si="279"/>
        <v>0</v>
      </c>
      <c r="BE209" s="634">
        <v>0</v>
      </c>
      <c r="BF209" s="633">
        <f t="shared" si="280"/>
        <v>0</v>
      </c>
      <c r="BG209" s="634">
        <f t="shared" si="281"/>
        <v>0</v>
      </c>
      <c r="BH209" s="633">
        <f t="shared" si="282"/>
        <v>0</v>
      </c>
      <c r="BI209" s="633">
        <f t="shared" si="283"/>
        <v>0</v>
      </c>
      <c r="BJ209" s="633">
        <f t="shared" si="284"/>
        <v>0</v>
      </c>
      <c r="BK209" s="633">
        <f t="shared" si="285"/>
        <v>0</v>
      </c>
      <c r="BL209" s="635">
        <f t="shared" si="286"/>
        <v>0</v>
      </c>
      <c r="BM209" s="635">
        <f t="shared" si="287"/>
        <v>0</v>
      </c>
      <c r="BN209" s="633"/>
      <c r="BO209" s="633"/>
      <c r="BP209" s="635">
        <f t="shared" si="288"/>
        <v>0</v>
      </c>
      <c r="BQ209" s="619">
        <f t="shared" si="289"/>
        <v>0</v>
      </c>
      <c r="BR209" s="619">
        <f t="shared" si="290"/>
        <v>1</v>
      </c>
      <c r="BS209" s="619">
        <f t="shared" si="291"/>
        <v>0</v>
      </c>
      <c r="BT209" s="619">
        <f t="shared" si="292"/>
        <v>0</v>
      </c>
      <c r="BU209" s="619">
        <f t="shared" si="293"/>
        <v>0</v>
      </c>
      <c r="BV209" s="619">
        <f t="shared" si="294"/>
        <v>1</v>
      </c>
      <c r="BW209" s="603">
        <f t="shared" si="246"/>
        <v>0</v>
      </c>
      <c r="BX209" s="636">
        <f t="shared" si="295"/>
        <v>1</v>
      </c>
      <c r="BY209" s="603">
        <f t="shared" si="296"/>
        <v>0</v>
      </c>
      <c r="BZ209" s="603">
        <f t="shared" si="297"/>
        <v>0</v>
      </c>
      <c r="CA209" s="589" t="str">
        <f t="shared" si="247"/>
        <v/>
      </c>
      <c r="CB209" s="1097"/>
      <c r="CC209" s="589"/>
      <c r="CD209" s="589"/>
      <c r="CE209" s="589"/>
      <c r="CF209" s="589"/>
      <c r="CG209" s="589"/>
      <c r="CH209" s="589"/>
      <c r="CI209" s="589"/>
      <c r="CJ209" s="589"/>
      <c r="CK209" s="589"/>
      <c r="CL209" s="589"/>
      <c r="CM209" s="589"/>
      <c r="CN209" s="589"/>
      <c r="CO209" s="589"/>
      <c r="CP209" s="589"/>
      <c r="CQ209" s="589"/>
      <c r="CR209" s="589"/>
      <c r="CS209" s="589"/>
      <c r="CT209" s="589"/>
      <c r="CU209" s="589"/>
      <c r="CV209" s="589"/>
      <c r="CW209" s="589"/>
      <c r="CX209" s="589"/>
      <c r="CY209" s="589"/>
      <c r="DA209" s="589"/>
    </row>
    <row r="210" spans="1:105" s="620" customFormat="1">
      <c r="A210" s="620" t="str">
        <f t="shared" si="230"/>
        <v/>
      </c>
      <c r="B210" s="624">
        <v>2202</v>
      </c>
      <c r="C210" s="624">
        <v>184</v>
      </c>
      <c r="D210" s="644" t="str">
        <f>IF(ISNA(VLOOKUP(C210,Master!AQ$60:BC$285,3,FALSE)),"",VLOOKUP(C210,Master!AQ$60:BC$285,3,FALSE))</f>
        <v/>
      </c>
      <c r="E210" s="625" t="str">
        <f>IF(ISNA(VLOOKUP(C210,Master!AQ$60:BC$285,7,FALSE)),"",VLOOKUP(C210,Master!AQ$60:BC$285,7,FALSE))</f>
        <v/>
      </c>
      <c r="F210" s="626" t="str">
        <f>IF(ISNA(VLOOKUP(C210,Master!AQ$60:BC$285,8,FALSE)),"",VLOOKUP(C210,Master!AQ$60:BC$285,8,FALSE))</f>
        <v/>
      </c>
      <c r="G210" s="627" t="str">
        <f>IF(ISNA(VLOOKUP(C210,Master!AQ$60:BC$285,4,FALSE)),"",VLOOKUP(C210,Master!AQ$60:BC$285,4,FALSE))</f>
        <v/>
      </c>
      <c r="H210" s="628" t="str">
        <f>IF(ISNA(VLOOKUP(C210,Master!AQ$60:BC$285,5,FALSE)),"",VLOOKUP(C210,Master!AQ$60:BC$285,5,FALSE))</f>
        <v/>
      </c>
      <c r="I210" s="629" t="str">
        <f>IF(ISNA(VLOOKUP(C210,Master!AQ$60:BC$285,6,FALSE)),"",VLOOKUP(C210,Master!AQ$60:BC$285,6,FALSE))</f>
        <v/>
      </c>
      <c r="J210" s="624" t="str">
        <f t="shared" si="248"/>
        <v/>
      </c>
      <c r="K210" s="625" t="str">
        <f t="shared" ca="1" si="249"/>
        <v/>
      </c>
      <c r="L210" s="624" t="str">
        <f t="shared" si="250"/>
        <v/>
      </c>
      <c r="M210" s="624" t="str">
        <f t="shared" si="251"/>
        <v/>
      </c>
      <c r="N210" s="624" t="str">
        <f t="shared" si="252"/>
        <v/>
      </c>
      <c r="O210" s="630" t="str">
        <f>IF(ISNA(VLOOKUP(C210,Master!AQ$60:BC$285,12,FALSE)),"",VLOOKUP(C210,Master!AQ$60:BC$285,12,FALSE))</f>
        <v/>
      </c>
      <c r="P210" s="631"/>
      <c r="Q210" s="631"/>
      <c r="R210" s="631"/>
      <c r="S210" s="631">
        <f t="shared" si="298"/>
        <v>0</v>
      </c>
      <c r="T210" s="591">
        <f t="shared" si="253"/>
        <v>1</v>
      </c>
      <c r="U210" s="622" t="str">
        <f>IF(ISNA(VLOOKUP(C210,Master!AQ$60:BC$107,10,FALSE)),"",VLOOKUP(C210,Master!AQ$60:BC$107,10,FALSE))</f>
        <v/>
      </c>
      <c r="V210" s="632"/>
      <c r="W210" s="632"/>
      <c r="X210" s="633" t="str">
        <f>IF(ISNA(VLOOKUP(C210,Master!AQ$60:BC$107,11,FALSE)),"",VLOOKUP(C210,Master!AQ$60:BC$107,11,FALSE))</f>
        <v/>
      </c>
      <c r="Y210" s="633" t="str">
        <f>IF(ISNA(VLOOKUP(C210,Master!AQ$60:BC$107,9,FALSE)),"",VLOOKUP(C210,Master!AQ$60:BC$107,9,FALSE))</f>
        <v/>
      </c>
      <c r="Z210" s="634">
        <f t="shared" si="254"/>
        <v>0</v>
      </c>
      <c r="AA210" s="634">
        <f t="shared" si="255"/>
        <v>0</v>
      </c>
      <c r="AB210" s="634">
        <f t="shared" si="256"/>
        <v>0</v>
      </c>
      <c r="AC210" s="634">
        <f t="shared" si="257"/>
        <v>0</v>
      </c>
      <c r="AD210" s="634">
        <f t="shared" si="258"/>
        <v>0</v>
      </c>
      <c r="AE210" s="634">
        <f t="shared" si="259"/>
        <v>0</v>
      </c>
      <c r="AF210" s="635" t="str">
        <f t="shared" si="260"/>
        <v/>
      </c>
      <c r="AG210" s="635" t="str">
        <f t="shared" si="261"/>
        <v/>
      </c>
      <c r="AH210" s="635" t="str">
        <f t="shared" si="262"/>
        <v/>
      </c>
      <c r="AI210" s="635" t="str">
        <f t="shared" si="263"/>
        <v/>
      </c>
      <c r="AJ210" s="635" t="str">
        <f t="shared" si="264"/>
        <v/>
      </c>
      <c r="AK210" s="633" t="str">
        <f t="shared" si="265"/>
        <v/>
      </c>
      <c r="AL210" s="633">
        <v>0</v>
      </c>
      <c r="AM210" s="634">
        <v>0</v>
      </c>
      <c r="AN210" s="633" t="str">
        <f t="shared" si="266"/>
        <v/>
      </c>
      <c r="AO210" s="634">
        <f t="shared" si="267"/>
        <v>0</v>
      </c>
      <c r="AP210" s="633">
        <f t="shared" si="268"/>
        <v>0</v>
      </c>
      <c r="AQ210" s="633">
        <f t="shared" si="269"/>
        <v>0</v>
      </c>
      <c r="AR210" s="633">
        <f t="shared" si="270"/>
        <v>0</v>
      </c>
      <c r="AS210" s="633">
        <f t="shared" si="299"/>
        <v>0</v>
      </c>
      <c r="AT210" s="635">
        <f t="shared" si="271"/>
        <v>0</v>
      </c>
      <c r="AU210" s="635">
        <f t="shared" si="272"/>
        <v>0</v>
      </c>
      <c r="AV210" s="633"/>
      <c r="AW210" s="633"/>
      <c r="AX210" s="635">
        <f t="shared" si="273"/>
        <v>0</v>
      </c>
      <c r="AY210" s="635">
        <f t="shared" si="274"/>
        <v>0</v>
      </c>
      <c r="AZ210" s="635">
        <f t="shared" si="275"/>
        <v>0</v>
      </c>
      <c r="BA210" s="635">
        <f t="shared" si="276"/>
        <v>0</v>
      </c>
      <c r="BB210" s="635">
        <f t="shared" si="277"/>
        <v>0</v>
      </c>
      <c r="BC210" s="633">
        <f t="shared" si="278"/>
        <v>0</v>
      </c>
      <c r="BD210" s="633">
        <f t="shared" si="279"/>
        <v>0</v>
      </c>
      <c r="BE210" s="634">
        <v>0</v>
      </c>
      <c r="BF210" s="633">
        <f t="shared" si="280"/>
        <v>0</v>
      </c>
      <c r="BG210" s="634">
        <f t="shared" si="281"/>
        <v>0</v>
      </c>
      <c r="BH210" s="633">
        <f t="shared" si="282"/>
        <v>0</v>
      </c>
      <c r="BI210" s="633">
        <f t="shared" si="283"/>
        <v>0</v>
      </c>
      <c r="BJ210" s="633">
        <f t="shared" si="284"/>
        <v>0</v>
      </c>
      <c r="BK210" s="633">
        <f t="shared" si="285"/>
        <v>0</v>
      </c>
      <c r="BL210" s="635">
        <f t="shared" si="286"/>
        <v>0</v>
      </c>
      <c r="BM210" s="635">
        <f t="shared" si="287"/>
        <v>0</v>
      </c>
      <c r="BN210" s="633"/>
      <c r="BO210" s="633"/>
      <c r="BP210" s="635">
        <f t="shared" si="288"/>
        <v>0</v>
      </c>
      <c r="BQ210" s="619">
        <f t="shared" si="289"/>
        <v>0</v>
      </c>
      <c r="BR210" s="619">
        <f t="shared" si="290"/>
        <v>1</v>
      </c>
      <c r="BS210" s="619">
        <f t="shared" si="291"/>
        <v>0</v>
      </c>
      <c r="BT210" s="619">
        <f t="shared" si="292"/>
        <v>0</v>
      </c>
      <c r="BU210" s="619">
        <f t="shared" si="293"/>
        <v>0</v>
      </c>
      <c r="BV210" s="619">
        <f t="shared" si="294"/>
        <v>1</v>
      </c>
      <c r="BW210" s="603">
        <f t="shared" si="246"/>
        <v>0</v>
      </c>
      <c r="BX210" s="636">
        <f t="shared" si="295"/>
        <v>1</v>
      </c>
      <c r="BY210" s="603">
        <f t="shared" si="296"/>
        <v>0</v>
      </c>
      <c r="BZ210" s="603">
        <f t="shared" si="297"/>
        <v>0</v>
      </c>
      <c r="CA210" s="589" t="str">
        <f t="shared" si="247"/>
        <v/>
      </c>
      <c r="CB210" s="1097"/>
      <c r="CC210" s="589"/>
      <c r="CD210" s="589"/>
      <c r="CE210" s="589"/>
      <c r="CF210" s="589"/>
      <c r="CG210" s="589"/>
      <c r="CH210" s="589"/>
      <c r="CI210" s="589"/>
      <c r="CJ210" s="589"/>
      <c r="CK210" s="589"/>
      <c r="CL210" s="589"/>
      <c r="CM210" s="589"/>
      <c r="CN210" s="589"/>
      <c r="CO210" s="589"/>
      <c r="CP210" s="589"/>
      <c r="CQ210" s="589"/>
      <c r="CR210" s="589"/>
      <c r="CS210" s="589"/>
      <c r="CT210" s="589"/>
      <c r="CU210" s="589"/>
      <c r="CV210" s="589"/>
      <c r="CW210" s="589"/>
      <c r="CX210" s="589"/>
      <c r="CY210" s="589"/>
      <c r="DA210" s="589"/>
    </row>
    <row r="211" spans="1:105" s="620" customFormat="1">
      <c r="A211" s="620" t="str">
        <f t="shared" si="230"/>
        <v/>
      </c>
      <c r="B211" s="624">
        <v>2202</v>
      </c>
      <c r="C211" s="624">
        <v>185</v>
      </c>
      <c r="D211" s="644" t="str">
        <f>IF(ISNA(VLOOKUP(C211,Master!AQ$60:BC$285,3,FALSE)),"",VLOOKUP(C211,Master!AQ$60:BC$285,3,FALSE))</f>
        <v/>
      </c>
      <c r="E211" s="625" t="str">
        <f>IF(ISNA(VLOOKUP(C211,Master!AQ$60:BC$285,7,FALSE)),"",VLOOKUP(C211,Master!AQ$60:BC$285,7,FALSE))</f>
        <v/>
      </c>
      <c r="F211" s="626" t="str">
        <f>IF(ISNA(VLOOKUP(C211,Master!AQ$60:BC$285,8,FALSE)),"",VLOOKUP(C211,Master!AQ$60:BC$285,8,FALSE))</f>
        <v/>
      </c>
      <c r="G211" s="627" t="str">
        <f>IF(ISNA(VLOOKUP(C211,Master!AQ$60:BC$285,4,FALSE)),"",VLOOKUP(C211,Master!AQ$60:BC$285,4,FALSE))</f>
        <v/>
      </c>
      <c r="H211" s="628" t="str">
        <f>IF(ISNA(VLOOKUP(C211,Master!AQ$60:BC$285,5,FALSE)),"",VLOOKUP(C211,Master!AQ$60:BC$285,5,FALSE))</f>
        <v/>
      </c>
      <c r="I211" s="629" t="str">
        <f>IF(ISNA(VLOOKUP(C211,Master!AQ$60:BC$285,6,FALSE)),"",VLOOKUP(C211,Master!AQ$60:BC$285,6,FALSE))</f>
        <v/>
      </c>
      <c r="J211" s="624" t="str">
        <f t="shared" si="248"/>
        <v/>
      </c>
      <c r="K211" s="625" t="str">
        <f t="shared" ca="1" si="249"/>
        <v/>
      </c>
      <c r="L211" s="624" t="str">
        <f t="shared" si="250"/>
        <v/>
      </c>
      <c r="M211" s="624" t="str">
        <f t="shared" si="251"/>
        <v/>
      </c>
      <c r="N211" s="624" t="str">
        <f t="shared" si="252"/>
        <v/>
      </c>
      <c r="O211" s="630" t="str">
        <f>IF(ISNA(VLOOKUP(C211,Master!AQ$60:BC$285,12,FALSE)),"",VLOOKUP(C211,Master!AQ$60:BC$285,12,FALSE))</f>
        <v/>
      </c>
      <c r="P211" s="631"/>
      <c r="Q211" s="631"/>
      <c r="R211" s="631"/>
      <c r="S211" s="631">
        <f t="shared" si="298"/>
        <v>0</v>
      </c>
      <c r="T211" s="591">
        <f t="shared" si="253"/>
        <v>1</v>
      </c>
      <c r="U211" s="622" t="str">
        <f>IF(ISNA(VLOOKUP(C211,Master!AQ$60:BC$107,10,FALSE)),"",VLOOKUP(C211,Master!AQ$60:BC$107,10,FALSE))</f>
        <v/>
      </c>
      <c r="V211" s="632"/>
      <c r="W211" s="632"/>
      <c r="X211" s="633" t="str">
        <f>IF(ISNA(VLOOKUP(C211,Master!AQ$60:BC$107,11,FALSE)),"",VLOOKUP(C211,Master!AQ$60:BC$107,11,FALSE))</f>
        <v/>
      </c>
      <c r="Y211" s="633" t="str">
        <f>IF(ISNA(VLOOKUP(C211,Master!AQ$60:BC$107,9,FALSE)),"",VLOOKUP(C211,Master!AQ$60:BC$107,9,FALSE))</f>
        <v/>
      </c>
      <c r="Z211" s="634">
        <f t="shared" si="254"/>
        <v>0</v>
      </c>
      <c r="AA211" s="634">
        <f t="shared" si="255"/>
        <v>0</v>
      </c>
      <c r="AB211" s="634">
        <f t="shared" si="256"/>
        <v>0</v>
      </c>
      <c r="AC211" s="634">
        <f t="shared" si="257"/>
        <v>0</v>
      </c>
      <c r="AD211" s="634">
        <f t="shared" si="258"/>
        <v>0</v>
      </c>
      <c r="AE211" s="634">
        <f t="shared" si="259"/>
        <v>0</v>
      </c>
      <c r="AF211" s="635" t="str">
        <f t="shared" si="260"/>
        <v/>
      </c>
      <c r="AG211" s="635" t="str">
        <f t="shared" si="261"/>
        <v/>
      </c>
      <c r="AH211" s="635" t="str">
        <f t="shared" si="262"/>
        <v/>
      </c>
      <c r="AI211" s="635" t="str">
        <f t="shared" si="263"/>
        <v/>
      </c>
      <c r="AJ211" s="635" t="str">
        <f t="shared" si="264"/>
        <v/>
      </c>
      <c r="AK211" s="633" t="str">
        <f t="shared" si="265"/>
        <v/>
      </c>
      <c r="AL211" s="633">
        <v>0</v>
      </c>
      <c r="AM211" s="634">
        <v>0</v>
      </c>
      <c r="AN211" s="633" t="str">
        <f t="shared" si="266"/>
        <v/>
      </c>
      <c r="AO211" s="634">
        <f t="shared" si="267"/>
        <v>0</v>
      </c>
      <c r="AP211" s="633">
        <f t="shared" si="268"/>
        <v>0</v>
      </c>
      <c r="AQ211" s="633">
        <f t="shared" si="269"/>
        <v>0</v>
      </c>
      <c r="AR211" s="633">
        <f t="shared" si="270"/>
        <v>0</v>
      </c>
      <c r="AS211" s="633">
        <f t="shared" si="299"/>
        <v>0</v>
      </c>
      <c r="AT211" s="635">
        <f t="shared" si="271"/>
        <v>0</v>
      </c>
      <c r="AU211" s="635">
        <f t="shared" si="272"/>
        <v>0</v>
      </c>
      <c r="AV211" s="633"/>
      <c r="AW211" s="633"/>
      <c r="AX211" s="635">
        <f t="shared" si="273"/>
        <v>0</v>
      </c>
      <c r="AY211" s="635">
        <f t="shared" si="274"/>
        <v>0</v>
      </c>
      <c r="AZ211" s="635">
        <f t="shared" si="275"/>
        <v>0</v>
      </c>
      <c r="BA211" s="635">
        <f t="shared" si="276"/>
        <v>0</v>
      </c>
      <c r="BB211" s="635">
        <f t="shared" si="277"/>
        <v>0</v>
      </c>
      <c r="BC211" s="633">
        <f t="shared" si="278"/>
        <v>0</v>
      </c>
      <c r="BD211" s="633">
        <f t="shared" si="279"/>
        <v>0</v>
      </c>
      <c r="BE211" s="634">
        <v>0</v>
      </c>
      <c r="BF211" s="633">
        <f t="shared" si="280"/>
        <v>0</v>
      </c>
      <c r="BG211" s="634">
        <f t="shared" si="281"/>
        <v>0</v>
      </c>
      <c r="BH211" s="633">
        <f t="shared" si="282"/>
        <v>0</v>
      </c>
      <c r="BI211" s="633">
        <f t="shared" si="283"/>
        <v>0</v>
      </c>
      <c r="BJ211" s="633">
        <f t="shared" si="284"/>
        <v>0</v>
      </c>
      <c r="BK211" s="633">
        <f t="shared" si="285"/>
        <v>0</v>
      </c>
      <c r="BL211" s="635">
        <f t="shared" si="286"/>
        <v>0</v>
      </c>
      <c r="BM211" s="635">
        <f t="shared" si="287"/>
        <v>0</v>
      </c>
      <c r="BN211" s="633"/>
      <c r="BO211" s="633"/>
      <c r="BP211" s="635">
        <f t="shared" si="288"/>
        <v>0</v>
      </c>
      <c r="BQ211" s="619">
        <f t="shared" si="289"/>
        <v>0</v>
      </c>
      <c r="BR211" s="619">
        <f t="shared" si="290"/>
        <v>1</v>
      </c>
      <c r="BS211" s="619">
        <f t="shared" si="291"/>
        <v>0</v>
      </c>
      <c r="BT211" s="619">
        <f t="shared" si="292"/>
        <v>0</v>
      </c>
      <c r="BU211" s="619">
        <f t="shared" si="293"/>
        <v>0</v>
      </c>
      <c r="BV211" s="619">
        <f t="shared" si="294"/>
        <v>1</v>
      </c>
      <c r="BW211" s="603">
        <f t="shared" si="246"/>
        <v>0</v>
      </c>
      <c r="BX211" s="636">
        <f t="shared" si="295"/>
        <v>1</v>
      </c>
      <c r="BY211" s="603">
        <f t="shared" si="296"/>
        <v>0</v>
      </c>
      <c r="BZ211" s="603">
        <f t="shared" si="297"/>
        <v>0</v>
      </c>
      <c r="CA211" s="589" t="str">
        <f t="shared" si="247"/>
        <v/>
      </c>
      <c r="CB211" s="1097"/>
      <c r="CC211" s="589"/>
      <c r="CD211" s="589"/>
      <c r="CE211" s="589"/>
      <c r="CF211" s="589"/>
      <c r="CG211" s="589"/>
      <c r="CH211" s="589"/>
      <c r="CI211" s="589"/>
      <c r="CJ211" s="589"/>
      <c r="CK211" s="589"/>
      <c r="CL211" s="589"/>
      <c r="CM211" s="589"/>
      <c r="CN211" s="589"/>
      <c r="CO211" s="589"/>
      <c r="CP211" s="589"/>
      <c r="CQ211" s="589"/>
      <c r="CR211" s="589"/>
      <c r="CS211" s="589"/>
      <c r="CT211" s="589"/>
      <c r="CU211" s="589"/>
      <c r="CV211" s="589"/>
      <c r="CW211" s="589"/>
      <c r="CX211" s="589"/>
      <c r="CY211" s="589"/>
      <c r="DA211" s="589"/>
    </row>
    <row r="212" spans="1:105" s="620" customFormat="1">
      <c r="A212" s="620" t="str">
        <f t="shared" si="230"/>
        <v/>
      </c>
      <c r="B212" s="624">
        <v>2202</v>
      </c>
      <c r="C212" s="624">
        <v>186</v>
      </c>
      <c r="D212" s="644" t="str">
        <f>IF(ISNA(VLOOKUP(C212,Master!AQ$60:BC$285,3,FALSE)),"",VLOOKUP(C212,Master!AQ$60:BC$285,3,FALSE))</f>
        <v/>
      </c>
      <c r="E212" s="625" t="str">
        <f>IF(ISNA(VLOOKUP(C212,Master!AQ$60:BC$285,7,FALSE)),"",VLOOKUP(C212,Master!AQ$60:BC$285,7,FALSE))</f>
        <v/>
      </c>
      <c r="F212" s="626" t="str">
        <f>IF(ISNA(VLOOKUP(C212,Master!AQ$60:BC$285,8,FALSE)),"",VLOOKUP(C212,Master!AQ$60:BC$285,8,FALSE))</f>
        <v/>
      </c>
      <c r="G212" s="627" t="str">
        <f>IF(ISNA(VLOOKUP(C212,Master!AQ$60:BC$285,4,FALSE)),"",VLOOKUP(C212,Master!AQ$60:BC$285,4,FALSE))</f>
        <v/>
      </c>
      <c r="H212" s="628" t="str">
        <f>IF(ISNA(VLOOKUP(C212,Master!AQ$60:BC$285,5,FALSE)),"",VLOOKUP(C212,Master!AQ$60:BC$285,5,FALSE))</f>
        <v/>
      </c>
      <c r="I212" s="629" t="str">
        <f>IF(ISNA(VLOOKUP(C212,Master!AQ$60:BC$285,6,FALSE)),"",VLOOKUP(C212,Master!AQ$60:BC$285,6,FALSE))</f>
        <v/>
      </c>
      <c r="J212" s="624" t="str">
        <f t="shared" si="248"/>
        <v/>
      </c>
      <c r="K212" s="625" t="str">
        <f t="shared" ca="1" si="249"/>
        <v/>
      </c>
      <c r="L212" s="624" t="str">
        <f t="shared" si="250"/>
        <v/>
      </c>
      <c r="M212" s="624" t="str">
        <f t="shared" si="251"/>
        <v/>
      </c>
      <c r="N212" s="624" t="str">
        <f t="shared" si="252"/>
        <v/>
      </c>
      <c r="O212" s="630" t="str">
        <f>IF(ISNA(VLOOKUP(C212,Master!AQ$60:BC$285,12,FALSE)),"",VLOOKUP(C212,Master!AQ$60:BC$285,12,FALSE))</f>
        <v/>
      </c>
      <c r="P212" s="631"/>
      <c r="Q212" s="631"/>
      <c r="R212" s="631"/>
      <c r="S212" s="631">
        <f t="shared" si="298"/>
        <v>0</v>
      </c>
      <c r="T212" s="591">
        <f t="shared" si="253"/>
        <v>1</v>
      </c>
      <c r="U212" s="622" t="str">
        <f>IF(ISNA(VLOOKUP(C212,Master!AQ$60:BC$107,10,FALSE)),"",VLOOKUP(C212,Master!AQ$60:BC$107,10,FALSE))</f>
        <v/>
      </c>
      <c r="V212" s="632"/>
      <c r="W212" s="632"/>
      <c r="X212" s="633" t="str">
        <f>IF(ISNA(VLOOKUP(C212,Master!AQ$60:BC$107,11,FALSE)),"",VLOOKUP(C212,Master!AQ$60:BC$107,11,FALSE))</f>
        <v/>
      </c>
      <c r="Y212" s="633" t="str">
        <f>IF(ISNA(VLOOKUP(C212,Master!AQ$60:BC$107,9,FALSE)),"",VLOOKUP(C212,Master!AQ$60:BC$107,9,FALSE))</f>
        <v/>
      </c>
      <c r="Z212" s="634">
        <f t="shared" si="254"/>
        <v>0</v>
      </c>
      <c r="AA212" s="634">
        <f t="shared" si="255"/>
        <v>0</v>
      </c>
      <c r="AB212" s="634">
        <f t="shared" si="256"/>
        <v>0</v>
      </c>
      <c r="AC212" s="634">
        <f t="shared" si="257"/>
        <v>0</v>
      </c>
      <c r="AD212" s="634">
        <f t="shared" si="258"/>
        <v>0</v>
      </c>
      <c r="AE212" s="634">
        <f t="shared" si="259"/>
        <v>0</v>
      </c>
      <c r="AF212" s="635" t="str">
        <f t="shared" si="260"/>
        <v/>
      </c>
      <c r="AG212" s="635" t="str">
        <f t="shared" si="261"/>
        <v/>
      </c>
      <c r="AH212" s="635" t="str">
        <f t="shared" si="262"/>
        <v/>
      </c>
      <c r="AI212" s="635" t="str">
        <f t="shared" si="263"/>
        <v/>
      </c>
      <c r="AJ212" s="635" t="str">
        <f t="shared" si="264"/>
        <v/>
      </c>
      <c r="AK212" s="633" t="str">
        <f t="shared" si="265"/>
        <v/>
      </c>
      <c r="AL212" s="633">
        <v>0</v>
      </c>
      <c r="AM212" s="634">
        <v>0</v>
      </c>
      <c r="AN212" s="633" t="str">
        <f t="shared" si="266"/>
        <v/>
      </c>
      <c r="AO212" s="634">
        <f t="shared" si="267"/>
        <v>0</v>
      </c>
      <c r="AP212" s="633">
        <f t="shared" si="268"/>
        <v>0</v>
      </c>
      <c r="AQ212" s="633">
        <f t="shared" si="269"/>
        <v>0</v>
      </c>
      <c r="AR212" s="633">
        <f t="shared" si="270"/>
        <v>0</v>
      </c>
      <c r="AS212" s="633">
        <f t="shared" si="299"/>
        <v>0</v>
      </c>
      <c r="AT212" s="635">
        <f t="shared" si="271"/>
        <v>0</v>
      </c>
      <c r="AU212" s="635">
        <f t="shared" si="272"/>
        <v>0</v>
      </c>
      <c r="AV212" s="633"/>
      <c r="AW212" s="633"/>
      <c r="AX212" s="635">
        <f t="shared" si="273"/>
        <v>0</v>
      </c>
      <c r="AY212" s="635">
        <f t="shared" si="274"/>
        <v>0</v>
      </c>
      <c r="AZ212" s="635">
        <f t="shared" si="275"/>
        <v>0</v>
      </c>
      <c r="BA212" s="635">
        <f t="shared" si="276"/>
        <v>0</v>
      </c>
      <c r="BB212" s="635">
        <f t="shared" si="277"/>
        <v>0</v>
      </c>
      <c r="BC212" s="633">
        <f t="shared" si="278"/>
        <v>0</v>
      </c>
      <c r="BD212" s="633">
        <f t="shared" si="279"/>
        <v>0</v>
      </c>
      <c r="BE212" s="634">
        <v>0</v>
      </c>
      <c r="BF212" s="633">
        <f t="shared" si="280"/>
        <v>0</v>
      </c>
      <c r="BG212" s="634">
        <f t="shared" si="281"/>
        <v>0</v>
      </c>
      <c r="BH212" s="633">
        <f t="shared" si="282"/>
        <v>0</v>
      </c>
      <c r="BI212" s="633">
        <f t="shared" si="283"/>
        <v>0</v>
      </c>
      <c r="BJ212" s="633">
        <f t="shared" si="284"/>
        <v>0</v>
      </c>
      <c r="BK212" s="633">
        <f t="shared" si="285"/>
        <v>0</v>
      </c>
      <c r="BL212" s="635">
        <f t="shared" si="286"/>
        <v>0</v>
      </c>
      <c r="BM212" s="635">
        <f t="shared" si="287"/>
        <v>0</v>
      </c>
      <c r="BN212" s="633"/>
      <c r="BO212" s="633"/>
      <c r="BP212" s="635">
        <f t="shared" si="288"/>
        <v>0</v>
      </c>
      <c r="BQ212" s="619">
        <f t="shared" si="289"/>
        <v>0</v>
      </c>
      <c r="BR212" s="619">
        <f t="shared" si="290"/>
        <v>1</v>
      </c>
      <c r="BS212" s="619">
        <f t="shared" si="291"/>
        <v>0</v>
      </c>
      <c r="BT212" s="619">
        <f t="shared" si="292"/>
        <v>0</v>
      </c>
      <c r="BU212" s="619">
        <f t="shared" si="293"/>
        <v>0</v>
      </c>
      <c r="BV212" s="619">
        <f t="shared" si="294"/>
        <v>1</v>
      </c>
      <c r="BW212" s="603">
        <f t="shared" si="246"/>
        <v>0</v>
      </c>
      <c r="BX212" s="636">
        <f t="shared" si="295"/>
        <v>1</v>
      </c>
      <c r="BY212" s="603">
        <f t="shared" si="296"/>
        <v>0</v>
      </c>
      <c r="BZ212" s="603">
        <f t="shared" si="297"/>
        <v>0</v>
      </c>
      <c r="CA212" s="589" t="str">
        <f t="shared" si="247"/>
        <v/>
      </c>
      <c r="CB212" s="1097"/>
      <c r="CC212" s="589"/>
      <c r="CD212" s="589"/>
      <c r="CE212" s="589"/>
      <c r="CF212" s="589"/>
      <c r="CG212" s="589"/>
      <c r="CH212" s="589"/>
      <c r="CI212" s="589"/>
      <c r="CJ212" s="589"/>
      <c r="CK212" s="589"/>
      <c r="CL212" s="589"/>
      <c r="CM212" s="589"/>
      <c r="CN212" s="589"/>
      <c r="CO212" s="589"/>
      <c r="CP212" s="589"/>
      <c r="CQ212" s="589"/>
      <c r="CR212" s="589"/>
      <c r="CS212" s="589"/>
      <c r="CT212" s="589"/>
      <c r="CU212" s="589"/>
      <c r="CV212" s="589"/>
      <c r="CW212" s="589"/>
      <c r="CX212" s="589"/>
      <c r="CY212" s="589"/>
      <c r="DA212" s="589"/>
    </row>
    <row r="213" spans="1:105" s="620" customFormat="1">
      <c r="A213" s="620" t="str">
        <f t="shared" si="230"/>
        <v/>
      </c>
      <c r="B213" s="624">
        <v>2202</v>
      </c>
      <c r="C213" s="624">
        <v>187</v>
      </c>
      <c r="D213" s="644" t="str">
        <f>IF(ISNA(VLOOKUP(C213,Master!AQ$60:BC$285,3,FALSE)),"",VLOOKUP(C213,Master!AQ$60:BC$285,3,FALSE))</f>
        <v/>
      </c>
      <c r="E213" s="625" t="str">
        <f>IF(ISNA(VLOOKUP(C213,Master!AQ$60:BC$285,7,FALSE)),"",VLOOKUP(C213,Master!AQ$60:BC$285,7,FALSE))</f>
        <v/>
      </c>
      <c r="F213" s="626" t="str">
        <f>IF(ISNA(VLOOKUP(C213,Master!AQ$60:BC$285,8,FALSE)),"",VLOOKUP(C213,Master!AQ$60:BC$285,8,FALSE))</f>
        <v/>
      </c>
      <c r="G213" s="627" t="str">
        <f>IF(ISNA(VLOOKUP(C213,Master!AQ$60:BC$285,4,FALSE)),"",VLOOKUP(C213,Master!AQ$60:BC$285,4,FALSE))</f>
        <v/>
      </c>
      <c r="H213" s="628" t="str">
        <f>IF(ISNA(VLOOKUP(C213,Master!AQ$60:BC$285,5,FALSE)),"",VLOOKUP(C213,Master!AQ$60:BC$285,5,FALSE))</f>
        <v/>
      </c>
      <c r="I213" s="629" t="str">
        <f>IF(ISNA(VLOOKUP(C213,Master!AQ$60:BC$285,6,FALSE)),"",VLOOKUP(C213,Master!AQ$60:BC$285,6,FALSE))</f>
        <v/>
      </c>
      <c r="J213" s="624" t="str">
        <f t="shared" si="248"/>
        <v/>
      </c>
      <c r="K213" s="625" t="str">
        <f t="shared" ca="1" si="249"/>
        <v/>
      </c>
      <c r="L213" s="624" t="str">
        <f t="shared" si="250"/>
        <v/>
      </c>
      <c r="M213" s="624" t="str">
        <f t="shared" si="251"/>
        <v/>
      </c>
      <c r="N213" s="624" t="str">
        <f t="shared" si="252"/>
        <v/>
      </c>
      <c r="O213" s="630" t="str">
        <f>IF(ISNA(VLOOKUP(C213,Master!AQ$60:BC$285,12,FALSE)),"",VLOOKUP(C213,Master!AQ$60:BC$285,12,FALSE))</f>
        <v/>
      </c>
      <c r="P213" s="631"/>
      <c r="Q213" s="631"/>
      <c r="R213" s="631"/>
      <c r="S213" s="631">
        <f t="shared" si="298"/>
        <v>0</v>
      </c>
      <c r="T213" s="591">
        <f t="shared" si="253"/>
        <v>1</v>
      </c>
      <c r="U213" s="622" t="str">
        <f>IF(ISNA(VLOOKUP(C213,Master!AQ$60:BC$107,10,FALSE)),"",VLOOKUP(C213,Master!AQ$60:BC$107,10,FALSE))</f>
        <v/>
      </c>
      <c r="V213" s="632"/>
      <c r="W213" s="632"/>
      <c r="X213" s="633" t="str">
        <f>IF(ISNA(VLOOKUP(C213,Master!AQ$60:BC$107,11,FALSE)),"",VLOOKUP(C213,Master!AQ$60:BC$107,11,FALSE))</f>
        <v/>
      </c>
      <c r="Y213" s="633" t="str">
        <f>IF(ISNA(VLOOKUP(C213,Master!AQ$60:BC$107,9,FALSE)),"",VLOOKUP(C213,Master!AQ$60:BC$107,9,FALSE))</f>
        <v/>
      </c>
      <c r="Z213" s="634">
        <f t="shared" si="254"/>
        <v>0</v>
      </c>
      <c r="AA213" s="634">
        <f t="shared" si="255"/>
        <v>0</v>
      </c>
      <c r="AB213" s="634">
        <f t="shared" si="256"/>
        <v>0</v>
      </c>
      <c r="AC213" s="634">
        <f t="shared" si="257"/>
        <v>0</v>
      </c>
      <c r="AD213" s="634">
        <f t="shared" si="258"/>
        <v>0</v>
      </c>
      <c r="AE213" s="634">
        <f t="shared" si="259"/>
        <v>0</v>
      </c>
      <c r="AF213" s="635" t="str">
        <f t="shared" si="260"/>
        <v/>
      </c>
      <c r="AG213" s="635" t="str">
        <f t="shared" si="261"/>
        <v/>
      </c>
      <c r="AH213" s="635" t="str">
        <f t="shared" si="262"/>
        <v/>
      </c>
      <c r="AI213" s="635" t="str">
        <f t="shared" si="263"/>
        <v/>
      </c>
      <c r="AJ213" s="635" t="str">
        <f t="shared" si="264"/>
        <v/>
      </c>
      <c r="AK213" s="633" t="str">
        <f t="shared" si="265"/>
        <v/>
      </c>
      <c r="AL213" s="633">
        <v>0</v>
      </c>
      <c r="AM213" s="634">
        <v>0</v>
      </c>
      <c r="AN213" s="633" t="str">
        <f t="shared" si="266"/>
        <v/>
      </c>
      <c r="AO213" s="634">
        <f t="shared" si="267"/>
        <v>0</v>
      </c>
      <c r="AP213" s="633">
        <f t="shared" si="268"/>
        <v>0</v>
      </c>
      <c r="AQ213" s="633">
        <f t="shared" si="269"/>
        <v>0</v>
      </c>
      <c r="AR213" s="633">
        <f t="shared" si="270"/>
        <v>0</v>
      </c>
      <c r="AS213" s="633">
        <f t="shared" si="299"/>
        <v>0</v>
      </c>
      <c r="AT213" s="635">
        <f t="shared" si="271"/>
        <v>0</v>
      </c>
      <c r="AU213" s="635">
        <f t="shared" si="272"/>
        <v>0</v>
      </c>
      <c r="AV213" s="633"/>
      <c r="AW213" s="633"/>
      <c r="AX213" s="635">
        <f t="shared" si="273"/>
        <v>0</v>
      </c>
      <c r="AY213" s="635">
        <f t="shared" si="274"/>
        <v>0</v>
      </c>
      <c r="AZ213" s="635">
        <f t="shared" si="275"/>
        <v>0</v>
      </c>
      <c r="BA213" s="635">
        <f t="shared" si="276"/>
        <v>0</v>
      </c>
      <c r="BB213" s="635">
        <f t="shared" si="277"/>
        <v>0</v>
      </c>
      <c r="BC213" s="633">
        <f t="shared" si="278"/>
        <v>0</v>
      </c>
      <c r="BD213" s="633">
        <f t="shared" si="279"/>
        <v>0</v>
      </c>
      <c r="BE213" s="634">
        <v>0</v>
      </c>
      <c r="BF213" s="633">
        <f t="shared" si="280"/>
        <v>0</v>
      </c>
      <c r="BG213" s="634">
        <f t="shared" si="281"/>
        <v>0</v>
      </c>
      <c r="BH213" s="633">
        <f t="shared" si="282"/>
        <v>0</v>
      </c>
      <c r="BI213" s="633">
        <f t="shared" si="283"/>
        <v>0</v>
      </c>
      <c r="BJ213" s="633">
        <f t="shared" si="284"/>
        <v>0</v>
      </c>
      <c r="BK213" s="633">
        <f t="shared" si="285"/>
        <v>0</v>
      </c>
      <c r="BL213" s="635">
        <f t="shared" si="286"/>
        <v>0</v>
      </c>
      <c r="BM213" s="635">
        <f t="shared" si="287"/>
        <v>0</v>
      </c>
      <c r="BN213" s="633"/>
      <c r="BO213" s="633"/>
      <c r="BP213" s="635">
        <f t="shared" si="288"/>
        <v>0</v>
      </c>
      <c r="BQ213" s="619">
        <f t="shared" si="289"/>
        <v>0</v>
      </c>
      <c r="BR213" s="619">
        <f t="shared" si="290"/>
        <v>1</v>
      </c>
      <c r="BS213" s="619">
        <f t="shared" si="291"/>
        <v>0</v>
      </c>
      <c r="BT213" s="619">
        <f t="shared" si="292"/>
        <v>0</v>
      </c>
      <c r="BU213" s="619">
        <f t="shared" si="293"/>
        <v>0</v>
      </c>
      <c r="BV213" s="619">
        <f t="shared" si="294"/>
        <v>1</v>
      </c>
      <c r="BW213" s="603">
        <f t="shared" si="246"/>
        <v>0</v>
      </c>
      <c r="BX213" s="636">
        <f t="shared" si="295"/>
        <v>1</v>
      </c>
      <c r="BY213" s="603">
        <f t="shared" si="296"/>
        <v>0</v>
      </c>
      <c r="BZ213" s="603">
        <f t="shared" si="297"/>
        <v>0</v>
      </c>
      <c r="CA213" s="589" t="str">
        <f t="shared" si="247"/>
        <v/>
      </c>
      <c r="CB213" s="1097"/>
      <c r="CC213" s="589"/>
      <c r="CD213" s="589"/>
      <c r="CE213" s="589"/>
      <c r="CF213" s="589"/>
      <c r="CG213" s="589"/>
      <c r="CH213" s="589"/>
      <c r="CI213" s="589"/>
      <c r="CJ213" s="589"/>
      <c r="CK213" s="589"/>
      <c r="CL213" s="589"/>
      <c r="CM213" s="589"/>
      <c r="CN213" s="589"/>
      <c r="CO213" s="589"/>
      <c r="CP213" s="589"/>
      <c r="CQ213" s="589"/>
      <c r="CR213" s="589"/>
      <c r="CS213" s="589"/>
      <c r="CT213" s="589"/>
      <c r="CU213" s="589"/>
      <c r="CV213" s="589"/>
      <c r="CW213" s="589"/>
      <c r="CX213" s="589"/>
      <c r="CY213" s="589"/>
      <c r="DA213" s="589"/>
    </row>
    <row r="214" spans="1:105" s="620" customFormat="1" ht="13.5" customHeight="1">
      <c r="B214" s="645"/>
      <c r="C214" s="646"/>
      <c r="D214" s="646"/>
      <c r="E214" s="647"/>
      <c r="F214" s="647"/>
      <c r="G214" s="648" t="s">
        <v>174</v>
      </c>
      <c r="H214" s="639"/>
      <c r="I214" s="640">
        <f>SUM(I27:I213)</f>
        <v>249700</v>
      </c>
      <c r="J214" s="642">
        <f>SUM(J27:J189)</f>
        <v>2996400</v>
      </c>
      <c r="K214" s="642"/>
      <c r="L214" s="642">
        <f>SUM(L27:L189)</f>
        <v>60800</v>
      </c>
      <c r="M214" s="642">
        <f>SUM(M27:M189)</f>
        <v>3057200</v>
      </c>
      <c r="N214" s="642">
        <f>SUM(N27:N189)</f>
        <v>2967200</v>
      </c>
      <c r="O214" s="649"/>
      <c r="P214" s="650"/>
      <c r="Q214" s="650"/>
      <c r="R214" s="650"/>
      <c r="S214" s="650"/>
      <c r="T214" s="591"/>
      <c r="U214" s="622"/>
      <c r="V214" s="623"/>
      <c r="W214" s="623"/>
      <c r="X214" s="623"/>
      <c r="Y214" s="623"/>
      <c r="Z214" s="623"/>
      <c r="AA214" s="623"/>
      <c r="AB214" s="623"/>
      <c r="AC214" s="623"/>
      <c r="AD214" s="623"/>
      <c r="AE214" s="623"/>
      <c r="AF214" s="635"/>
      <c r="AG214" s="623"/>
      <c r="AH214" s="623"/>
      <c r="AI214" s="623"/>
      <c r="AJ214" s="623"/>
      <c r="AK214" s="623"/>
      <c r="AL214" s="623"/>
      <c r="AM214" s="623"/>
      <c r="AN214" s="623"/>
      <c r="AO214" s="623"/>
      <c r="AP214" s="633"/>
      <c r="AQ214" s="623"/>
      <c r="AR214" s="623"/>
      <c r="AS214" s="633">
        <f t="shared" si="299"/>
        <v>0</v>
      </c>
      <c r="AT214" s="623"/>
      <c r="AU214" s="623"/>
      <c r="AV214" s="623"/>
      <c r="AW214" s="623"/>
      <c r="AX214" s="623"/>
      <c r="AY214" s="623"/>
      <c r="AZ214" s="623"/>
      <c r="BA214" s="623"/>
      <c r="BB214" s="623"/>
      <c r="BC214" s="623"/>
      <c r="BD214" s="623"/>
      <c r="BE214" s="623"/>
      <c r="BF214" s="623"/>
      <c r="BG214" s="623"/>
      <c r="BH214" s="633"/>
      <c r="BI214" s="623"/>
      <c r="BJ214" s="633"/>
      <c r="BK214" s="623"/>
      <c r="BL214" s="623"/>
      <c r="BM214" s="623"/>
      <c r="BN214" s="623"/>
      <c r="BO214" s="623"/>
      <c r="BP214" s="623"/>
      <c r="BQ214" s="619"/>
      <c r="BR214" s="619"/>
      <c r="BS214" s="619"/>
      <c r="BT214" s="619"/>
      <c r="BU214" s="619"/>
      <c r="BV214" s="619"/>
      <c r="BW214" s="603"/>
      <c r="BX214" s="603" t="str">
        <f t="shared" ref="BX214:BX227" si="300">MID(E214,5,4)</f>
        <v/>
      </c>
      <c r="BY214" s="603"/>
      <c r="BZ214" s="603"/>
      <c r="CA214" s="589"/>
      <c r="CB214" s="1097"/>
      <c r="CC214" s="589"/>
      <c r="CD214" s="589"/>
      <c r="CE214" s="589"/>
      <c r="CF214" s="589"/>
      <c r="CG214" s="589"/>
      <c r="CH214" s="589"/>
      <c r="CI214" s="589"/>
      <c r="CJ214" s="589"/>
      <c r="CK214" s="589"/>
      <c r="CL214" s="589"/>
      <c r="CM214" s="589"/>
      <c r="CN214" s="589"/>
      <c r="CO214" s="589"/>
      <c r="CP214" s="589"/>
      <c r="CQ214" s="589"/>
      <c r="CR214" s="589"/>
      <c r="CS214" s="589"/>
      <c r="CT214" s="589"/>
      <c r="CU214" s="589"/>
      <c r="CV214" s="589"/>
      <c r="CW214" s="589"/>
      <c r="CX214" s="589"/>
      <c r="CY214" s="589"/>
    </row>
    <row r="215" spans="1:105" s="620" customFormat="1" ht="13.5" customHeight="1">
      <c r="B215" s="645"/>
      <c r="C215" s="646"/>
      <c r="D215" s="646"/>
      <c r="E215" s="647"/>
      <c r="F215" s="647"/>
      <c r="G215" s="648" t="s">
        <v>175</v>
      </c>
      <c r="H215" s="642"/>
      <c r="I215" s="640">
        <f>I26+I214</f>
        <v>319000</v>
      </c>
      <c r="J215" s="642">
        <f>J26+J214</f>
        <v>3828000</v>
      </c>
      <c r="K215" s="642"/>
      <c r="L215" s="642">
        <f>L26+L214</f>
        <v>77600</v>
      </c>
      <c r="M215" s="642">
        <f>M26+M214</f>
        <v>3905600</v>
      </c>
      <c r="N215" s="642">
        <f>N26+N214</f>
        <v>3790800</v>
      </c>
      <c r="O215" s="651"/>
      <c r="P215" s="652"/>
      <c r="Q215" s="652"/>
      <c r="R215" s="652"/>
      <c r="S215" s="652"/>
      <c r="T215" s="591"/>
      <c r="U215" s="622"/>
      <c r="V215" s="623"/>
      <c r="W215" s="623"/>
      <c r="X215" s="623"/>
      <c r="Y215" s="623"/>
      <c r="Z215" s="623"/>
      <c r="AA215" s="623"/>
      <c r="AB215" s="623"/>
      <c r="AC215" s="623"/>
      <c r="AD215" s="623"/>
      <c r="AE215" s="623"/>
      <c r="AF215" s="635"/>
      <c r="AG215" s="623"/>
      <c r="AH215" s="623"/>
      <c r="AI215" s="623"/>
      <c r="AJ215" s="623"/>
      <c r="AK215" s="623"/>
      <c r="AL215" s="623"/>
      <c r="AM215" s="623"/>
      <c r="AN215" s="623"/>
      <c r="AO215" s="623"/>
      <c r="AP215" s="633"/>
      <c r="AQ215" s="623"/>
      <c r="AR215" s="623"/>
      <c r="AS215" s="633">
        <f t="shared" si="299"/>
        <v>0</v>
      </c>
      <c r="AT215" s="623"/>
      <c r="AU215" s="623"/>
      <c r="AV215" s="623"/>
      <c r="AW215" s="623"/>
      <c r="AX215" s="623"/>
      <c r="AY215" s="623"/>
      <c r="AZ215" s="623"/>
      <c r="BA215" s="623"/>
      <c r="BB215" s="623"/>
      <c r="BC215" s="623"/>
      <c r="BD215" s="623"/>
      <c r="BE215" s="623"/>
      <c r="BF215" s="623"/>
      <c r="BG215" s="623"/>
      <c r="BH215" s="633"/>
      <c r="BI215" s="623"/>
      <c r="BJ215" s="633"/>
      <c r="BK215" s="623"/>
      <c r="BL215" s="623"/>
      <c r="BM215" s="623"/>
      <c r="BN215" s="623"/>
      <c r="BO215" s="623"/>
      <c r="BP215" s="623"/>
      <c r="BQ215" s="619"/>
      <c r="BR215" s="619"/>
      <c r="BS215" s="619"/>
      <c r="BT215" s="619"/>
      <c r="BU215" s="619"/>
      <c r="BV215" s="619"/>
      <c r="BW215" s="603"/>
      <c r="BX215" s="603" t="str">
        <f t="shared" si="300"/>
        <v/>
      </c>
      <c r="BY215" s="603"/>
      <c r="BZ215" s="603"/>
      <c r="CA215" s="589"/>
      <c r="CB215" s="1097"/>
      <c r="CC215" s="589"/>
      <c r="CD215" s="589"/>
      <c r="CE215" s="589"/>
      <c r="CF215" s="589"/>
      <c r="CG215" s="589"/>
      <c r="CH215" s="589"/>
      <c r="CI215" s="589"/>
      <c r="CJ215" s="589"/>
      <c r="CK215" s="589"/>
      <c r="CL215" s="589"/>
      <c r="CM215" s="589"/>
      <c r="CN215" s="589"/>
      <c r="CO215" s="589"/>
      <c r="CP215" s="589"/>
      <c r="CQ215" s="589"/>
      <c r="CR215" s="589"/>
      <c r="CS215" s="589"/>
      <c r="CT215" s="589"/>
      <c r="CU215" s="589"/>
      <c r="CV215" s="589"/>
      <c r="CW215" s="589"/>
      <c r="CX215" s="589"/>
      <c r="CY215" s="589"/>
    </row>
    <row r="216" spans="1:105" s="620" customFormat="1" ht="13.5" customHeight="1">
      <c r="B216" s="645"/>
      <c r="C216" s="646"/>
      <c r="D216" s="646"/>
      <c r="E216" s="647"/>
      <c r="F216" s="647"/>
      <c r="G216" s="648" t="s">
        <v>176</v>
      </c>
      <c r="H216" s="642"/>
      <c r="I216" s="653">
        <f>I215</f>
        <v>319000</v>
      </c>
      <c r="J216" s="654">
        <f>J215</f>
        <v>3828000</v>
      </c>
      <c r="K216" s="654"/>
      <c r="L216" s="654">
        <f>L215</f>
        <v>77600</v>
      </c>
      <c r="M216" s="654">
        <f>M215</f>
        <v>3905600</v>
      </c>
      <c r="N216" s="654">
        <f>N215</f>
        <v>3790800</v>
      </c>
      <c r="O216" s="651"/>
      <c r="P216" s="652"/>
      <c r="Q216" s="652"/>
      <c r="R216" s="652"/>
      <c r="S216" s="652"/>
      <c r="T216" s="591"/>
      <c r="U216" s="622"/>
      <c r="V216" s="623"/>
      <c r="W216" s="623"/>
      <c r="X216" s="623"/>
      <c r="Y216" s="623"/>
      <c r="Z216" s="623"/>
      <c r="AA216" s="623"/>
      <c r="AB216" s="623"/>
      <c r="AC216" s="623"/>
      <c r="AD216" s="623"/>
      <c r="AE216" s="623"/>
      <c r="AF216" s="635"/>
      <c r="AG216" s="623"/>
      <c r="AH216" s="623"/>
      <c r="AI216" s="623"/>
      <c r="AJ216" s="623"/>
      <c r="AK216" s="623"/>
      <c r="AL216" s="623"/>
      <c r="AM216" s="623"/>
      <c r="AN216" s="623"/>
      <c r="AO216" s="623"/>
      <c r="AP216" s="633"/>
      <c r="AQ216" s="623"/>
      <c r="AR216" s="623"/>
      <c r="AS216" s="633">
        <f t="shared" si="299"/>
        <v>0</v>
      </c>
      <c r="AT216" s="623"/>
      <c r="AU216" s="623"/>
      <c r="AV216" s="623"/>
      <c r="AW216" s="623"/>
      <c r="AX216" s="623"/>
      <c r="AY216" s="623"/>
      <c r="AZ216" s="623"/>
      <c r="BA216" s="623"/>
      <c r="BB216" s="623"/>
      <c r="BC216" s="623"/>
      <c r="BD216" s="623"/>
      <c r="BE216" s="623"/>
      <c r="BF216" s="623"/>
      <c r="BG216" s="623"/>
      <c r="BH216" s="633"/>
      <c r="BI216" s="623"/>
      <c r="BJ216" s="633"/>
      <c r="BK216" s="623"/>
      <c r="BL216" s="623"/>
      <c r="BM216" s="623"/>
      <c r="BN216" s="623"/>
      <c r="BO216" s="623"/>
      <c r="BP216" s="623"/>
      <c r="BQ216" s="619"/>
      <c r="BR216" s="619"/>
      <c r="BS216" s="619"/>
      <c r="BT216" s="619"/>
      <c r="BU216" s="619"/>
      <c r="BV216" s="619"/>
      <c r="BW216" s="603"/>
      <c r="BX216" s="603" t="str">
        <f t="shared" si="300"/>
        <v/>
      </c>
      <c r="BY216" s="603"/>
      <c r="BZ216" s="603"/>
      <c r="CA216" s="589"/>
      <c r="CB216" s="1097"/>
      <c r="CC216" s="589"/>
      <c r="CD216" s="589"/>
      <c r="CE216" s="589"/>
      <c r="CF216" s="589"/>
      <c r="CG216" s="589"/>
      <c r="CH216" s="589"/>
      <c r="CI216" s="589"/>
      <c r="CJ216" s="589"/>
      <c r="CK216" s="589"/>
      <c r="CL216" s="589"/>
      <c r="CM216" s="589"/>
      <c r="CN216" s="589"/>
      <c r="CO216" s="589"/>
      <c r="CP216" s="589"/>
      <c r="CQ216" s="589"/>
      <c r="CR216" s="589"/>
      <c r="CS216" s="589"/>
      <c r="CT216" s="589"/>
      <c r="CU216" s="589"/>
      <c r="CV216" s="589"/>
      <c r="CW216" s="589"/>
      <c r="CX216" s="589"/>
      <c r="CY216" s="589"/>
    </row>
    <row r="217" spans="1:105" s="620" customFormat="1" ht="12" customHeight="1">
      <c r="B217" s="655"/>
      <c r="C217" s="656"/>
      <c r="D217" s="657"/>
      <c r="E217" s="658"/>
      <c r="F217" s="659"/>
      <c r="G217" s="660">
        <v>0.42</v>
      </c>
      <c r="H217" s="661"/>
      <c r="I217" s="662"/>
      <c r="J217" s="662"/>
      <c r="K217" s="625"/>
      <c r="L217" s="662"/>
      <c r="M217" s="405">
        <f>ROUND(M215*G217,0)</f>
        <v>1640352</v>
      </c>
      <c r="N217" s="405">
        <f>ROUND(N215*G217,0)</f>
        <v>1592136</v>
      </c>
      <c r="O217" s="662"/>
      <c r="P217" s="664"/>
      <c r="Q217" s="664"/>
      <c r="R217" s="664"/>
      <c r="S217" s="664">
        <v>0</v>
      </c>
      <c r="T217" s="591"/>
      <c r="U217" s="622"/>
      <c r="V217" s="623"/>
      <c r="W217" s="623"/>
      <c r="X217" s="623"/>
      <c r="Y217" s="623"/>
      <c r="Z217" s="623"/>
      <c r="AA217" s="623"/>
      <c r="AB217" s="623"/>
      <c r="AC217" s="623"/>
      <c r="AD217" s="623"/>
      <c r="AE217" s="623"/>
      <c r="AF217" s="635"/>
      <c r="AG217" s="623"/>
      <c r="AH217" s="623"/>
      <c r="AI217" s="623"/>
      <c r="AJ217" s="623"/>
      <c r="AK217" s="623"/>
      <c r="AL217" s="623"/>
      <c r="AM217" s="623"/>
      <c r="AN217" s="623"/>
      <c r="AO217" s="623"/>
      <c r="AP217" s="633"/>
      <c r="AQ217" s="623"/>
      <c r="AR217" s="623"/>
      <c r="AS217" s="633">
        <f t="shared" si="299"/>
        <v>0</v>
      </c>
      <c r="AT217" s="623"/>
      <c r="AU217" s="623"/>
      <c r="AV217" s="623"/>
      <c r="AW217" s="623"/>
      <c r="AX217" s="623"/>
      <c r="AY217" s="623"/>
      <c r="AZ217" s="623"/>
      <c r="BA217" s="623"/>
      <c r="BB217" s="623"/>
      <c r="BC217" s="623"/>
      <c r="BD217" s="623"/>
      <c r="BE217" s="623"/>
      <c r="BF217" s="623"/>
      <c r="BG217" s="623"/>
      <c r="BH217" s="633"/>
      <c r="BI217" s="623"/>
      <c r="BJ217" s="633"/>
      <c r="BK217" s="623"/>
      <c r="BL217" s="623"/>
      <c r="BM217" s="623"/>
      <c r="BN217" s="623"/>
      <c r="BO217" s="623"/>
      <c r="BP217" s="623"/>
      <c r="BQ217" s="619"/>
      <c r="BR217" s="619"/>
      <c r="BS217" s="619"/>
      <c r="BT217" s="619"/>
      <c r="BU217" s="619"/>
      <c r="BV217" s="619"/>
      <c r="BW217" s="603"/>
      <c r="BX217" s="603" t="str">
        <f t="shared" si="300"/>
        <v/>
      </c>
      <c r="BY217" s="603"/>
      <c r="BZ217" s="603"/>
      <c r="CA217" s="589"/>
      <c r="CB217" s="1097"/>
      <c r="CC217" s="589"/>
      <c r="CD217" s="589"/>
      <c r="CE217" s="589"/>
      <c r="CF217" s="589"/>
      <c r="CG217" s="589"/>
      <c r="CH217" s="589"/>
      <c r="CI217" s="589"/>
      <c r="CJ217" s="589"/>
      <c r="CK217" s="589"/>
      <c r="CL217" s="589"/>
      <c r="CM217" s="589"/>
      <c r="CN217" s="589"/>
      <c r="CO217" s="589"/>
      <c r="CP217" s="589"/>
      <c r="CQ217" s="589"/>
      <c r="CR217" s="589"/>
      <c r="CS217" s="589"/>
      <c r="CT217" s="589"/>
      <c r="CU217" s="589"/>
      <c r="CV217" s="589"/>
      <c r="CW217" s="589"/>
      <c r="CX217" s="589"/>
      <c r="CY217" s="589"/>
    </row>
    <row r="218" spans="1:105" s="620" customFormat="1" ht="12" customHeight="1">
      <c r="B218" s="655"/>
      <c r="C218" s="656"/>
      <c r="D218" s="657"/>
      <c r="E218" s="1117">
        <v>0.04</v>
      </c>
      <c r="F218" s="1117"/>
      <c r="G218" s="1118"/>
      <c r="H218" s="661"/>
      <c r="I218" s="662"/>
      <c r="J218" s="662"/>
      <c r="K218" s="625"/>
      <c r="L218" s="662"/>
      <c r="M218" s="566">
        <f>'DA AREAR'!G207</f>
        <v>77708.400000000009</v>
      </c>
      <c r="N218" s="566">
        <f>'DA AREAR'!F207</f>
        <v>38280</v>
      </c>
      <c r="O218" s="662"/>
      <c r="P218" s="664"/>
      <c r="Q218" s="664"/>
      <c r="R218" s="664"/>
      <c r="S218" s="664">
        <v>0</v>
      </c>
      <c r="T218" s="591"/>
      <c r="U218" s="622"/>
      <c r="V218" s="623"/>
      <c r="W218" s="623"/>
      <c r="X218" s="623"/>
      <c r="Y218" s="623"/>
      <c r="Z218" s="623"/>
      <c r="AA218" s="623"/>
      <c r="AB218" s="623"/>
      <c r="AC218" s="623"/>
      <c r="AD218" s="623"/>
      <c r="AE218" s="623"/>
      <c r="AF218" s="635"/>
      <c r="AG218" s="623"/>
      <c r="AH218" s="623"/>
      <c r="AI218" s="623"/>
      <c r="AJ218" s="623"/>
      <c r="AK218" s="623"/>
      <c r="AL218" s="623"/>
      <c r="AM218" s="623"/>
      <c r="AN218" s="623"/>
      <c r="AO218" s="623"/>
      <c r="AP218" s="633"/>
      <c r="AQ218" s="623"/>
      <c r="AR218" s="623"/>
      <c r="AS218" s="633">
        <f t="shared" si="299"/>
        <v>0</v>
      </c>
      <c r="AT218" s="623"/>
      <c r="AU218" s="623"/>
      <c r="AV218" s="623"/>
      <c r="AW218" s="623"/>
      <c r="AX218" s="623"/>
      <c r="AY218" s="623"/>
      <c r="AZ218" s="623"/>
      <c r="BA218" s="623"/>
      <c r="BB218" s="623"/>
      <c r="BC218" s="623"/>
      <c r="BD218" s="623"/>
      <c r="BE218" s="623"/>
      <c r="BF218" s="623"/>
      <c r="BG218" s="623"/>
      <c r="BH218" s="633"/>
      <c r="BI218" s="623"/>
      <c r="BJ218" s="633"/>
      <c r="BK218" s="623"/>
      <c r="BL218" s="623"/>
      <c r="BM218" s="623"/>
      <c r="BN218" s="623"/>
      <c r="BO218" s="623"/>
      <c r="BP218" s="623"/>
      <c r="BQ218" s="619"/>
      <c r="BR218" s="619"/>
      <c r="BS218" s="619"/>
      <c r="BT218" s="619"/>
      <c r="BU218" s="619"/>
      <c r="BV218" s="619"/>
      <c r="BW218" s="603"/>
      <c r="BX218" s="603" t="str">
        <f t="shared" si="300"/>
        <v/>
      </c>
      <c r="BY218" s="603"/>
      <c r="BZ218" s="603"/>
      <c r="CA218" s="589"/>
      <c r="CB218" s="1097"/>
      <c r="CC218" s="589"/>
      <c r="CD218" s="589"/>
      <c r="CE218" s="589"/>
      <c r="CF218" s="589"/>
      <c r="CG218" s="589"/>
      <c r="CH218" s="589"/>
      <c r="CI218" s="589"/>
      <c r="CJ218" s="589"/>
      <c r="CK218" s="589"/>
      <c r="CL218" s="589"/>
      <c r="CM218" s="589"/>
      <c r="CN218" s="589"/>
      <c r="CO218" s="589"/>
      <c r="CP218" s="589"/>
      <c r="CQ218" s="589"/>
      <c r="CR218" s="589"/>
      <c r="CS218" s="589"/>
      <c r="CT218" s="589"/>
      <c r="CU218" s="589"/>
      <c r="CV218" s="589"/>
      <c r="CW218" s="589"/>
      <c r="CX218" s="589"/>
      <c r="CY218" s="589"/>
    </row>
    <row r="219" spans="1:105" s="620" customFormat="1" ht="12" customHeight="1">
      <c r="B219" s="655"/>
      <c r="C219" s="656"/>
      <c r="D219" s="657"/>
      <c r="E219" s="658"/>
      <c r="F219" s="656"/>
      <c r="G219" s="665" t="s">
        <v>177</v>
      </c>
      <c r="H219" s="661"/>
      <c r="I219" s="662"/>
      <c r="J219" s="662"/>
      <c r="K219" s="625"/>
      <c r="L219" s="662"/>
      <c r="M219" s="706">
        <f>'Fix Pay'!BM117</f>
        <v>744610</v>
      </c>
      <c r="N219" s="706">
        <f>'Fix Pay'!BN117</f>
        <v>0</v>
      </c>
      <c r="O219" s="662"/>
      <c r="P219" s="664"/>
      <c r="Q219" s="664"/>
      <c r="R219" s="664"/>
      <c r="S219" s="664">
        <v>0</v>
      </c>
      <c r="T219" s="591"/>
      <c r="U219" s="622"/>
      <c r="V219" s="623"/>
      <c r="W219" s="623"/>
      <c r="X219" s="623"/>
      <c r="Y219" s="623"/>
      <c r="Z219" s="623"/>
      <c r="AA219" s="623"/>
      <c r="AB219" s="623"/>
      <c r="AC219" s="623"/>
      <c r="AD219" s="623"/>
      <c r="AE219" s="623"/>
      <c r="AF219" s="635"/>
      <c r="AG219" s="623"/>
      <c r="AH219" s="623"/>
      <c r="AI219" s="623"/>
      <c r="AJ219" s="623"/>
      <c r="AK219" s="623"/>
      <c r="AL219" s="623"/>
      <c r="AM219" s="623"/>
      <c r="AN219" s="623"/>
      <c r="AO219" s="623"/>
      <c r="AP219" s="633"/>
      <c r="AQ219" s="623"/>
      <c r="AR219" s="623"/>
      <c r="AS219" s="633">
        <f t="shared" si="299"/>
        <v>0</v>
      </c>
      <c r="AT219" s="623"/>
      <c r="AU219" s="623"/>
      <c r="AV219" s="623"/>
      <c r="AW219" s="623"/>
      <c r="AX219" s="623"/>
      <c r="AY219" s="623"/>
      <c r="AZ219" s="623"/>
      <c r="BA219" s="623"/>
      <c r="BB219" s="623"/>
      <c r="BC219" s="623"/>
      <c r="BD219" s="623"/>
      <c r="BE219" s="623"/>
      <c r="BF219" s="623"/>
      <c r="BG219" s="623"/>
      <c r="BH219" s="633"/>
      <c r="BI219" s="623"/>
      <c r="BJ219" s="633"/>
      <c r="BK219" s="623"/>
      <c r="BL219" s="623"/>
      <c r="BM219" s="623"/>
      <c r="BN219" s="623"/>
      <c r="BO219" s="623"/>
      <c r="BP219" s="623"/>
      <c r="BQ219" s="619"/>
      <c r="BR219" s="619"/>
      <c r="BS219" s="619"/>
      <c r="BT219" s="619"/>
      <c r="BU219" s="619"/>
      <c r="BV219" s="619"/>
      <c r="BW219" s="603"/>
      <c r="BX219" s="603" t="str">
        <f t="shared" si="300"/>
        <v/>
      </c>
      <c r="BY219" s="603"/>
      <c r="BZ219" s="603"/>
      <c r="CA219" s="589"/>
      <c r="CB219" s="1097"/>
      <c r="CC219" s="589"/>
      <c r="CD219" s="589"/>
      <c r="CE219" s="589"/>
      <c r="CF219" s="589"/>
      <c r="CG219" s="589"/>
      <c r="CH219" s="589"/>
      <c r="CI219" s="589"/>
      <c r="CJ219" s="589"/>
      <c r="CK219" s="589"/>
      <c r="CL219" s="589"/>
      <c r="CM219" s="589"/>
      <c r="CN219" s="589"/>
      <c r="CO219" s="589"/>
      <c r="CP219" s="589"/>
      <c r="CQ219" s="589"/>
      <c r="CR219" s="589"/>
      <c r="CS219" s="589"/>
      <c r="CT219" s="589"/>
      <c r="CU219" s="589"/>
      <c r="CV219" s="589"/>
      <c r="CW219" s="589"/>
      <c r="CX219" s="589"/>
      <c r="CY219" s="589"/>
    </row>
    <row r="220" spans="1:105" s="620" customFormat="1" ht="12" customHeight="1">
      <c r="B220" s="655"/>
      <c r="C220" s="656"/>
      <c r="D220" s="657"/>
      <c r="E220" s="658"/>
      <c r="F220" s="666"/>
      <c r="G220" s="667">
        <v>0.09</v>
      </c>
      <c r="H220" s="661"/>
      <c r="I220" s="662"/>
      <c r="J220" s="662"/>
      <c r="K220" s="625"/>
      <c r="L220" s="662"/>
      <c r="M220" s="405">
        <f>ROUND(M215*G220,0)</f>
        <v>351504</v>
      </c>
      <c r="N220" s="405">
        <f>ROUND(N215*G220,0)</f>
        <v>341172</v>
      </c>
      <c r="O220" s="662"/>
      <c r="P220" s="664"/>
      <c r="Q220" s="664"/>
      <c r="R220" s="664"/>
      <c r="S220" s="664">
        <v>0</v>
      </c>
      <c r="T220" s="591"/>
      <c r="U220" s="622"/>
      <c r="V220" s="623"/>
      <c r="W220" s="623"/>
      <c r="X220" s="623"/>
      <c r="Y220" s="623"/>
      <c r="Z220" s="623"/>
      <c r="AA220" s="623"/>
      <c r="AB220" s="623"/>
      <c r="AC220" s="623"/>
      <c r="AD220" s="623"/>
      <c r="AE220" s="623"/>
      <c r="AF220" s="635"/>
      <c r="AG220" s="623"/>
      <c r="AH220" s="623"/>
      <c r="AI220" s="623"/>
      <c r="AJ220" s="623"/>
      <c r="AK220" s="623"/>
      <c r="AL220" s="623"/>
      <c r="AM220" s="623"/>
      <c r="AN220" s="623"/>
      <c r="AO220" s="623"/>
      <c r="AP220" s="633"/>
      <c r="AQ220" s="623"/>
      <c r="AR220" s="623"/>
      <c r="AS220" s="633">
        <f t="shared" si="299"/>
        <v>0</v>
      </c>
      <c r="AT220" s="623"/>
      <c r="AU220" s="623"/>
      <c r="AV220" s="623"/>
      <c r="AW220" s="623"/>
      <c r="AX220" s="623"/>
      <c r="AY220" s="623"/>
      <c r="AZ220" s="623"/>
      <c r="BA220" s="623"/>
      <c r="BB220" s="623"/>
      <c r="BC220" s="623"/>
      <c r="BD220" s="623"/>
      <c r="BE220" s="623"/>
      <c r="BF220" s="623"/>
      <c r="BG220" s="623"/>
      <c r="BH220" s="633"/>
      <c r="BI220" s="623"/>
      <c r="BJ220" s="633"/>
      <c r="BK220" s="623"/>
      <c r="BL220" s="623"/>
      <c r="BM220" s="623"/>
      <c r="BN220" s="623"/>
      <c r="BO220" s="623"/>
      <c r="BP220" s="623"/>
      <c r="BQ220" s="619"/>
      <c r="BR220" s="619"/>
      <c r="BS220" s="619"/>
      <c r="BT220" s="619"/>
      <c r="BU220" s="619"/>
      <c r="BV220" s="619"/>
      <c r="BW220" s="603"/>
      <c r="BX220" s="603" t="str">
        <f t="shared" si="300"/>
        <v/>
      </c>
      <c r="BY220" s="603"/>
      <c r="BZ220" s="603"/>
      <c r="CA220" s="589"/>
      <c r="CB220" s="1097"/>
      <c r="CC220" s="589"/>
      <c r="CD220" s="589"/>
      <c r="CE220" s="589"/>
      <c r="CF220" s="589"/>
      <c r="CG220" s="589"/>
      <c r="CH220" s="589"/>
      <c r="CI220" s="589"/>
      <c r="CJ220" s="589"/>
      <c r="CK220" s="589"/>
      <c r="CL220" s="589"/>
      <c r="CM220" s="589"/>
      <c r="CN220" s="589"/>
      <c r="CO220" s="589"/>
      <c r="CP220" s="589"/>
      <c r="CQ220" s="589"/>
      <c r="CR220" s="589"/>
      <c r="CS220" s="589"/>
      <c r="CT220" s="589"/>
      <c r="CU220" s="589"/>
      <c r="CV220" s="589"/>
      <c r="CW220" s="589"/>
      <c r="CX220" s="589"/>
      <c r="CY220" s="589"/>
    </row>
    <row r="221" spans="1:105" s="620" customFormat="1" ht="12" customHeight="1">
      <c r="B221" s="655"/>
      <c r="C221" s="656"/>
      <c r="D221" s="657"/>
      <c r="E221" s="658"/>
      <c r="F221" s="668"/>
      <c r="G221" s="669">
        <v>6774</v>
      </c>
      <c r="H221" s="661"/>
      <c r="I221" s="662"/>
      <c r="J221" s="662"/>
      <c r="K221" s="625"/>
      <c r="L221" s="662"/>
      <c r="M221" s="405">
        <f>'Bonus Calc.'!I152</f>
        <v>121932</v>
      </c>
      <c r="N221" s="405">
        <f>M221</f>
        <v>121932</v>
      </c>
      <c r="O221" s="662"/>
      <c r="P221" s="664"/>
      <c r="Q221" s="664"/>
      <c r="R221" s="664"/>
      <c r="S221" s="664">
        <v>0</v>
      </c>
      <c r="T221" s="591"/>
      <c r="U221" s="622"/>
      <c r="V221" s="623"/>
      <c r="W221" s="623"/>
      <c r="X221" s="623"/>
      <c r="Y221" s="623"/>
      <c r="Z221" s="623"/>
      <c r="AA221" s="623"/>
      <c r="AB221" s="623"/>
      <c r="AC221" s="623"/>
      <c r="AD221" s="623"/>
      <c r="AE221" s="623"/>
      <c r="AF221" s="635"/>
      <c r="AG221" s="623"/>
      <c r="AH221" s="623"/>
      <c r="AI221" s="623"/>
      <c r="AJ221" s="623"/>
      <c r="AK221" s="623"/>
      <c r="AL221" s="623"/>
      <c r="AM221" s="623"/>
      <c r="AN221" s="623"/>
      <c r="AO221" s="623"/>
      <c r="AP221" s="633"/>
      <c r="AQ221" s="623"/>
      <c r="AR221" s="623"/>
      <c r="AS221" s="633">
        <f t="shared" si="299"/>
        <v>0</v>
      </c>
      <c r="AT221" s="623"/>
      <c r="AU221" s="623"/>
      <c r="AV221" s="623"/>
      <c r="AW221" s="623"/>
      <c r="AX221" s="623"/>
      <c r="AY221" s="623"/>
      <c r="AZ221" s="623"/>
      <c r="BA221" s="623"/>
      <c r="BB221" s="623"/>
      <c r="BC221" s="623"/>
      <c r="BD221" s="623"/>
      <c r="BE221" s="623"/>
      <c r="BF221" s="623"/>
      <c r="BG221" s="623"/>
      <c r="BH221" s="633"/>
      <c r="BI221" s="623"/>
      <c r="BJ221" s="633"/>
      <c r="BK221" s="623"/>
      <c r="BL221" s="623"/>
      <c r="BM221" s="623"/>
      <c r="BN221" s="623"/>
      <c r="BO221" s="623"/>
      <c r="BP221" s="623"/>
      <c r="BQ221" s="619"/>
      <c r="BR221" s="619"/>
      <c r="BS221" s="619"/>
      <c r="BT221" s="619"/>
      <c r="BU221" s="619"/>
      <c r="BV221" s="619"/>
      <c r="BW221" s="603"/>
      <c r="BX221" s="603" t="str">
        <f t="shared" si="300"/>
        <v/>
      </c>
      <c r="BY221" s="603"/>
      <c r="BZ221" s="603"/>
      <c r="CA221" s="589"/>
      <c r="CB221" s="1097"/>
      <c r="CC221" s="589"/>
      <c r="CD221" s="589"/>
      <c r="CE221" s="589"/>
      <c r="CF221" s="589"/>
      <c r="CG221" s="589"/>
      <c r="CH221" s="589"/>
      <c r="CI221" s="589"/>
      <c r="CJ221" s="589"/>
      <c r="CK221" s="589"/>
      <c r="CL221" s="589"/>
      <c r="CM221" s="589"/>
      <c r="CN221" s="589"/>
      <c r="CO221" s="589"/>
      <c r="CP221" s="589"/>
      <c r="CQ221" s="589"/>
      <c r="CR221" s="589"/>
      <c r="CS221" s="589"/>
      <c r="CT221" s="589"/>
      <c r="CU221" s="589"/>
      <c r="CV221" s="589"/>
      <c r="CW221" s="589"/>
      <c r="CX221" s="589"/>
      <c r="CY221" s="589"/>
    </row>
    <row r="222" spans="1:105" s="620" customFormat="1" ht="12" customHeight="1">
      <c r="B222" s="655"/>
      <c r="C222" s="656"/>
      <c r="D222" s="657"/>
      <c r="E222" s="658"/>
      <c r="F222" s="656"/>
      <c r="G222" s="665" t="s">
        <v>178</v>
      </c>
      <c r="H222" s="661"/>
      <c r="I222" s="662"/>
      <c r="J222" s="662"/>
      <c r="K222" s="663"/>
      <c r="L222" s="663"/>
      <c r="M222" s="405">
        <f>$AP$372</f>
        <v>226490</v>
      </c>
      <c r="N222" s="405">
        <f>$BH$372</f>
        <v>219887</v>
      </c>
      <c r="O222" s="662"/>
      <c r="P222" s="664"/>
      <c r="Q222" s="664"/>
      <c r="R222" s="664"/>
      <c r="S222" s="664">
        <v>0</v>
      </c>
      <c r="T222" s="591"/>
      <c r="U222" s="622"/>
      <c r="V222" s="623"/>
      <c r="W222" s="623"/>
      <c r="X222" s="623"/>
      <c r="Y222" s="623"/>
      <c r="Z222" s="623"/>
      <c r="AA222" s="623"/>
      <c r="AB222" s="623"/>
      <c r="AC222" s="623"/>
      <c r="AD222" s="623"/>
      <c r="AE222" s="623"/>
      <c r="AF222" s="635"/>
      <c r="AG222" s="623"/>
      <c r="AH222" s="623"/>
      <c r="AI222" s="623"/>
      <c r="AJ222" s="623"/>
      <c r="AK222" s="623"/>
      <c r="AL222" s="623"/>
      <c r="AM222" s="623"/>
      <c r="AN222" s="623"/>
      <c r="AO222" s="623"/>
      <c r="AP222" s="633"/>
      <c r="AQ222" s="623"/>
      <c r="AR222" s="623"/>
      <c r="AS222" s="633">
        <f t="shared" si="299"/>
        <v>0</v>
      </c>
      <c r="AT222" s="623"/>
      <c r="AU222" s="623"/>
      <c r="AV222" s="623"/>
      <c r="AW222" s="623"/>
      <c r="AX222" s="623"/>
      <c r="AY222" s="623"/>
      <c r="AZ222" s="623"/>
      <c r="BA222" s="623"/>
      <c r="BB222" s="623"/>
      <c r="BC222" s="623"/>
      <c r="BD222" s="623"/>
      <c r="BE222" s="623"/>
      <c r="BF222" s="623"/>
      <c r="BG222" s="623"/>
      <c r="BH222" s="633"/>
      <c r="BI222" s="623"/>
      <c r="BJ222" s="633"/>
      <c r="BK222" s="623"/>
      <c r="BL222" s="623"/>
      <c r="BM222" s="623"/>
      <c r="BN222" s="623"/>
      <c r="BO222" s="623"/>
      <c r="BP222" s="623"/>
      <c r="BQ222" s="619"/>
      <c r="BR222" s="619"/>
      <c r="BS222" s="619"/>
      <c r="BT222" s="619"/>
      <c r="BU222" s="619"/>
      <c r="BV222" s="619"/>
      <c r="BW222" s="603"/>
      <c r="BX222" s="603" t="str">
        <f t="shared" si="300"/>
        <v/>
      </c>
      <c r="BY222" s="603"/>
      <c r="BZ222" s="603"/>
      <c r="CA222" s="589"/>
      <c r="CB222" s="1097"/>
      <c r="CC222" s="589"/>
      <c r="CD222" s="589"/>
      <c r="CE222" s="589"/>
      <c r="CF222" s="589"/>
      <c r="CG222" s="589"/>
      <c r="CH222" s="589"/>
      <c r="CI222" s="589"/>
      <c r="CJ222" s="589"/>
      <c r="CK222" s="589"/>
      <c r="CL222" s="589"/>
      <c r="CM222" s="589"/>
      <c r="CN222" s="589"/>
      <c r="CO222" s="589"/>
      <c r="CP222" s="589"/>
      <c r="CQ222" s="589"/>
      <c r="CR222" s="589"/>
      <c r="CS222" s="589"/>
      <c r="CT222" s="589"/>
      <c r="CU222" s="589"/>
      <c r="CV222" s="589"/>
      <c r="CW222" s="589"/>
      <c r="CX222" s="589"/>
      <c r="CY222" s="589"/>
    </row>
    <row r="223" spans="1:105" s="620" customFormat="1" ht="12" customHeight="1">
      <c r="B223" s="655"/>
      <c r="C223" s="656"/>
      <c r="D223" s="657"/>
      <c r="E223" s="658"/>
      <c r="F223" s="656"/>
      <c r="G223" s="665" t="s">
        <v>179</v>
      </c>
      <c r="H223" s="661"/>
      <c r="I223" s="662"/>
      <c r="J223" s="662"/>
      <c r="K223" s="625"/>
      <c r="L223" s="629"/>
      <c r="M223" s="405">
        <f>MINA($AQ$372,900)</f>
        <v>0</v>
      </c>
      <c r="N223" s="405">
        <f>MINA($BI$372,900)</f>
        <v>0</v>
      </c>
      <c r="O223" s="662"/>
      <c r="P223" s="664"/>
      <c r="Q223" s="664"/>
      <c r="R223" s="664"/>
      <c r="S223" s="664">
        <v>0</v>
      </c>
      <c r="T223" s="591"/>
      <c r="U223" s="622"/>
      <c r="V223" s="623"/>
      <c r="W223" s="623"/>
      <c r="X223" s="623"/>
      <c r="Y223" s="623"/>
      <c r="Z223" s="623"/>
      <c r="AA223" s="623"/>
      <c r="AB223" s="623"/>
      <c r="AC223" s="623"/>
      <c r="AD223" s="623"/>
      <c r="AE223" s="623"/>
      <c r="AF223" s="635"/>
      <c r="AG223" s="623"/>
      <c r="AH223" s="623"/>
      <c r="AI223" s="623"/>
      <c r="AJ223" s="623"/>
      <c r="AK223" s="623"/>
      <c r="AL223" s="623"/>
      <c r="AM223" s="623"/>
      <c r="AN223" s="623"/>
      <c r="AO223" s="623"/>
      <c r="AP223" s="633"/>
      <c r="AQ223" s="623"/>
      <c r="AR223" s="623"/>
      <c r="AS223" s="633">
        <f t="shared" si="299"/>
        <v>0</v>
      </c>
      <c r="AT223" s="623"/>
      <c r="AU223" s="623"/>
      <c r="AV223" s="623"/>
      <c r="AW223" s="623"/>
      <c r="AX223" s="623"/>
      <c r="AY223" s="623"/>
      <c r="AZ223" s="623"/>
      <c r="BA223" s="623"/>
      <c r="BB223" s="623"/>
      <c r="BC223" s="623"/>
      <c r="BD223" s="623"/>
      <c r="BE223" s="623"/>
      <c r="BF223" s="623"/>
      <c r="BG223" s="623"/>
      <c r="BH223" s="633"/>
      <c r="BI223" s="623"/>
      <c r="BJ223" s="633"/>
      <c r="BK223" s="623"/>
      <c r="BL223" s="623"/>
      <c r="BM223" s="623"/>
      <c r="BN223" s="623"/>
      <c r="BO223" s="623"/>
      <c r="BP223" s="623"/>
      <c r="BQ223" s="619"/>
      <c r="BR223" s="619"/>
      <c r="BS223" s="619"/>
      <c r="BT223" s="619"/>
      <c r="BU223" s="619"/>
      <c r="BV223" s="619"/>
      <c r="BW223" s="603"/>
      <c r="BX223" s="603" t="str">
        <f t="shared" si="300"/>
        <v/>
      </c>
      <c r="BY223" s="603"/>
      <c r="BZ223" s="603"/>
      <c r="CA223" s="589"/>
      <c r="CB223" s="1097"/>
      <c r="CC223" s="589"/>
      <c r="CD223" s="589"/>
      <c r="CE223" s="589"/>
      <c r="CF223" s="589"/>
      <c r="CG223" s="589"/>
      <c r="CH223" s="589"/>
      <c r="CI223" s="589"/>
      <c r="CJ223" s="589"/>
      <c r="CK223" s="589"/>
      <c r="CL223" s="589"/>
      <c r="CM223" s="589"/>
      <c r="CN223" s="589"/>
      <c r="CO223" s="589"/>
      <c r="CP223" s="589"/>
      <c r="CQ223" s="589"/>
      <c r="CR223" s="589"/>
      <c r="CS223" s="589"/>
      <c r="CT223" s="589"/>
      <c r="CU223" s="589"/>
      <c r="CV223" s="589"/>
      <c r="CW223" s="589"/>
      <c r="CX223" s="589"/>
      <c r="CY223" s="589"/>
    </row>
    <row r="224" spans="1:105" s="620" customFormat="1" ht="12" customHeight="1">
      <c r="B224" s="655"/>
      <c r="C224" s="656"/>
      <c r="D224" s="657"/>
      <c r="E224" s="658"/>
      <c r="F224" s="656"/>
      <c r="G224" s="665" t="s">
        <v>180</v>
      </c>
      <c r="H224" s="661"/>
      <c r="I224" s="662"/>
      <c r="J224" s="662"/>
      <c r="K224" s="625"/>
      <c r="L224" s="662"/>
      <c r="M224" s="405">
        <f>$AR$372</f>
        <v>0</v>
      </c>
      <c r="N224" s="405">
        <f>$BJ$372</f>
        <v>0</v>
      </c>
      <c r="O224" s="662"/>
      <c r="P224" s="664"/>
      <c r="Q224" s="664"/>
      <c r="R224" s="664"/>
      <c r="S224" s="664">
        <v>0</v>
      </c>
      <c r="T224" s="591"/>
      <c r="U224" s="622"/>
      <c r="V224" s="623"/>
      <c r="W224" s="623"/>
      <c r="X224" s="623"/>
      <c r="Y224" s="623"/>
      <c r="Z224" s="623"/>
      <c r="AA224" s="623"/>
      <c r="AB224" s="623"/>
      <c r="AC224" s="623"/>
      <c r="AD224" s="623"/>
      <c r="AE224" s="623"/>
      <c r="AF224" s="635"/>
      <c r="AG224" s="623"/>
      <c r="AH224" s="623"/>
      <c r="AI224" s="623"/>
      <c r="AJ224" s="623"/>
      <c r="AK224" s="623"/>
      <c r="AL224" s="623"/>
      <c r="AM224" s="623"/>
      <c r="AN224" s="623"/>
      <c r="AO224" s="623"/>
      <c r="AP224" s="633"/>
      <c r="AQ224" s="623"/>
      <c r="AR224" s="623"/>
      <c r="AS224" s="633">
        <f t="shared" si="299"/>
        <v>0</v>
      </c>
      <c r="AT224" s="623"/>
      <c r="AU224" s="623"/>
      <c r="AV224" s="623"/>
      <c r="AW224" s="623"/>
      <c r="AX224" s="623"/>
      <c r="AY224" s="623"/>
      <c r="AZ224" s="623"/>
      <c r="BA224" s="623"/>
      <c r="BB224" s="623"/>
      <c r="BC224" s="623"/>
      <c r="BD224" s="623"/>
      <c r="BE224" s="623"/>
      <c r="BF224" s="623"/>
      <c r="BG224" s="623"/>
      <c r="BH224" s="633"/>
      <c r="BI224" s="623"/>
      <c r="BJ224" s="633"/>
      <c r="BK224" s="623"/>
      <c r="BL224" s="623"/>
      <c r="BM224" s="623"/>
      <c r="BN224" s="623"/>
      <c r="BO224" s="623"/>
      <c r="BP224" s="623"/>
      <c r="BQ224" s="619"/>
      <c r="BR224" s="619"/>
      <c r="BS224" s="619"/>
      <c r="BT224" s="619"/>
      <c r="BU224" s="619"/>
      <c r="BV224" s="619"/>
      <c r="BW224" s="603"/>
      <c r="BX224" s="603" t="str">
        <f t="shared" si="300"/>
        <v/>
      </c>
      <c r="BY224" s="603"/>
      <c r="BZ224" s="603"/>
      <c r="CA224" s="589"/>
      <c r="CB224" s="1097"/>
      <c r="CC224" s="589"/>
      <c r="CD224" s="589"/>
      <c r="CE224" s="589"/>
      <c r="CF224" s="589"/>
      <c r="CG224" s="589"/>
      <c r="CH224" s="589"/>
      <c r="CI224" s="589"/>
      <c r="CJ224" s="589"/>
      <c r="CK224" s="589"/>
      <c r="CL224" s="589"/>
      <c r="CM224" s="589"/>
      <c r="CN224" s="589"/>
      <c r="CO224" s="589"/>
      <c r="CP224" s="589"/>
      <c r="CQ224" s="589"/>
      <c r="CR224" s="589"/>
      <c r="CS224" s="589"/>
      <c r="CT224" s="589"/>
      <c r="CU224" s="589"/>
      <c r="CV224" s="589"/>
      <c r="CW224" s="589"/>
      <c r="CX224" s="589"/>
      <c r="CY224" s="589"/>
    </row>
    <row r="225" spans="1:103" s="620" customFormat="1" ht="12" customHeight="1">
      <c r="B225" s="655"/>
      <c r="C225" s="656"/>
      <c r="D225" s="657"/>
      <c r="E225" s="658"/>
      <c r="F225" s="656"/>
      <c r="G225" s="665" t="s">
        <v>824</v>
      </c>
      <c r="H225" s="661"/>
      <c r="I225" s="662"/>
      <c r="J225" s="662"/>
      <c r="K225" s="625"/>
      <c r="L225" s="662"/>
      <c r="M225" s="405">
        <f>$AS$372</f>
        <v>0</v>
      </c>
      <c r="N225" s="405">
        <f>$BK$372</f>
        <v>0</v>
      </c>
      <c r="O225" s="662"/>
      <c r="P225" s="664"/>
      <c r="Q225" s="664"/>
      <c r="R225" s="664"/>
      <c r="S225" s="664">
        <v>0</v>
      </c>
      <c r="T225" s="591"/>
      <c r="U225" s="622"/>
      <c r="V225" s="623"/>
      <c r="W225" s="623"/>
      <c r="X225" s="623"/>
      <c r="Y225" s="623"/>
      <c r="Z225" s="623"/>
      <c r="AA225" s="623"/>
      <c r="AB225" s="623"/>
      <c r="AC225" s="623"/>
      <c r="AD225" s="623"/>
      <c r="AE225" s="623"/>
      <c r="AF225" s="635"/>
      <c r="AG225" s="623"/>
      <c r="AH225" s="623"/>
      <c r="AI225" s="623"/>
      <c r="AJ225" s="623"/>
      <c r="AK225" s="623"/>
      <c r="AL225" s="623"/>
      <c r="AM225" s="623"/>
      <c r="AN225" s="623"/>
      <c r="AO225" s="623"/>
      <c r="AP225" s="633"/>
      <c r="AQ225" s="623"/>
      <c r="AR225" s="623"/>
      <c r="AS225" s="633">
        <f t="shared" si="299"/>
        <v>0</v>
      </c>
      <c r="AT225" s="623"/>
      <c r="AU225" s="623"/>
      <c r="AV225" s="623"/>
      <c r="AW225" s="623"/>
      <c r="AX225" s="623"/>
      <c r="AY225" s="623"/>
      <c r="AZ225" s="623"/>
      <c r="BA225" s="623"/>
      <c r="BB225" s="623"/>
      <c r="BC225" s="623"/>
      <c r="BD225" s="623"/>
      <c r="BE225" s="623"/>
      <c r="BF225" s="623"/>
      <c r="BG225" s="623"/>
      <c r="BH225" s="633"/>
      <c r="BI225" s="623"/>
      <c r="BJ225" s="633"/>
      <c r="BK225" s="623"/>
      <c r="BL225" s="623"/>
      <c r="BM225" s="623"/>
      <c r="BN225" s="623"/>
      <c r="BO225" s="623"/>
      <c r="BP225" s="623"/>
      <c r="BQ225" s="619"/>
      <c r="BR225" s="619"/>
      <c r="BS225" s="619"/>
      <c r="BT225" s="619"/>
      <c r="BU225" s="619"/>
      <c r="BV225" s="619"/>
      <c r="BW225" s="603"/>
      <c r="BX225" s="603" t="str">
        <f t="shared" si="300"/>
        <v/>
      </c>
      <c r="BY225" s="603"/>
      <c r="BZ225" s="603"/>
      <c r="CA225" s="589"/>
      <c r="CB225" s="1097"/>
      <c r="CC225" s="589"/>
      <c r="CD225" s="589"/>
      <c r="CE225" s="589"/>
      <c r="CF225" s="589"/>
      <c r="CG225" s="589"/>
      <c r="CH225" s="589"/>
      <c r="CI225" s="589"/>
      <c r="CJ225" s="589"/>
      <c r="CK225" s="589"/>
      <c r="CL225" s="589"/>
      <c r="CM225" s="589"/>
      <c r="CN225" s="589"/>
      <c r="CO225" s="589"/>
      <c r="CP225" s="589"/>
      <c r="CQ225" s="589"/>
      <c r="CR225" s="589"/>
      <c r="CS225" s="589"/>
      <c r="CT225" s="589"/>
      <c r="CU225" s="589"/>
      <c r="CV225" s="589"/>
      <c r="CW225" s="589"/>
      <c r="CX225" s="589"/>
      <c r="CY225" s="589"/>
    </row>
    <row r="226" spans="1:103" s="620" customFormat="1" ht="14.25" customHeight="1">
      <c r="B226" s="1104"/>
      <c r="C226" s="1105"/>
      <c r="D226" s="1105" t="s">
        <v>181</v>
      </c>
      <c r="E226" s="1105"/>
      <c r="F226" s="646"/>
      <c r="G226" s="638" t="s">
        <v>182</v>
      </c>
      <c r="H226" s="642"/>
      <c r="I226" s="642"/>
      <c r="J226" s="670">
        <f>SUM(J216:J225)</f>
        <v>3828000</v>
      </c>
      <c r="K226" s="670"/>
      <c r="L226" s="670">
        <f>SUM(L216:L225)</f>
        <v>77600</v>
      </c>
      <c r="M226" s="670">
        <f>SUM(M216:M225)</f>
        <v>7068196.4000000004</v>
      </c>
      <c r="N226" s="671">
        <f>SUM(N216:N225)</f>
        <v>6104207</v>
      </c>
      <c r="O226" s="651"/>
      <c r="P226" s="652"/>
      <c r="Q226" s="652"/>
      <c r="R226" s="652"/>
      <c r="S226" s="652"/>
      <c r="T226" s="591"/>
      <c r="U226" s="622"/>
      <c r="V226" s="623"/>
      <c r="W226" s="623"/>
      <c r="X226" s="623"/>
      <c r="Y226" s="623"/>
      <c r="Z226" s="623"/>
      <c r="AA226" s="623"/>
      <c r="AB226" s="623"/>
      <c r="AC226" s="623"/>
      <c r="AD226" s="623"/>
      <c r="AE226" s="623"/>
      <c r="AF226" s="635"/>
      <c r="AG226" s="623"/>
      <c r="AH226" s="623"/>
      <c r="AI226" s="623"/>
      <c r="AJ226" s="623"/>
      <c r="AK226" s="623"/>
      <c r="AL226" s="623"/>
      <c r="AM226" s="623"/>
      <c r="AN226" s="623"/>
      <c r="AO226" s="623"/>
      <c r="AP226" s="633"/>
      <c r="AQ226" s="623"/>
      <c r="AR226" s="623"/>
      <c r="AS226" s="633">
        <f t="shared" si="299"/>
        <v>0</v>
      </c>
      <c r="AT226" s="623"/>
      <c r="AU226" s="623"/>
      <c r="AV226" s="623"/>
      <c r="AW226" s="623"/>
      <c r="AX226" s="623"/>
      <c r="AY226" s="623"/>
      <c r="AZ226" s="623"/>
      <c r="BA226" s="623"/>
      <c r="BB226" s="623"/>
      <c r="BC226" s="623"/>
      <c r="BD226" s="623"/>
      <c r="BE226" s="623"/>
      <c r="BF226" s="623"/>
      <c r="BG226" s="623"/>
      <c r="BH226" s="633"/>
      <c r="BI226" s="623"/>
      <c r="BJ226" s="633"/>
      <c r="BK226" s="623"/>
      <c r="BL226" s="623"/>
      <c r="BM226" s="623"/>
      <c r="BN226" s="623"/>
      <c r="BO226" s="623"/>
      <c r="BP226" s="623"/>
      <c r="BQ226" s="619"/>
      <c r="BR226" s="619"/>
      <c r="BS226" s="619"/>
      <c r="BT226" s="619"/>
      <c r="BU226" s="619"/>
      <c r="BV226" s="619"/>
      <c r="BW226" s="603"/>
      <c r="BX226" s="603" t="str">
        <f t="shared" si="300"/>
        <v/>
      </c>
      <c r="BY226" s="603"/>
      <c r="BZ226" s="603"/>
      <c r="CA226" s="589"/>
      <c r="CB226" s="1097"/>
      <c r="CC226" s="589"/>
      <c r="CD226" s="589"/>
      <c r="CE226" s="589"/>
      <c r="CF226" s="589"/>
      <c r="CG226" s="589"/>
      <c r="CH226" s="589"/>
      <c r="CI226" s="589"/>
      <c r="CJ226" s="589"/>
      <c r="CK226" s="589"/>
      <c r="CL226" s="589"/>
      <c r="CM226" s="589"/>
      <c r="CN226" s="589"/>
      <c r="CO226" s="589"/>
      <c r="CP226" s="589"/>
      <c r="CQ226" s="589"/>
      <c r="CR226" s="589"/>
      <c r="CS226" s="589"/>
      <c r="CT226" s="589"/>
      <c r="CU226" s="589"/>
      <c r="CV226" s="589"/>
      <c r="CW226" s="589"/>
      <c r="CX226" s="589"/>
      <c r="CY226" s="589"/>
    </row>
    <row r="227" spans="1:103" s="620" customFormat="1" ht="14.25" customHeight="1">
      <c r="B227" s="1113" t="s">
        <v>183</v>
      </c>
      <c r="C227" s="1111"/>
      <c r="D227" s="1111"/>
      <c r="E227" s="1111"/>
      <c r="F227" s="1111"/>
      <c r="G227" s="1111"/>
      <c r="H227" s="1111"/>
      <c r="I227" s="1111"/>
      <c r="J227" s="1111"/>
      <c r="K227" s="1111"/>
      <c r="L227" s="1111"/>
      <c r="M227" s="1111"/>
      <c r="N227" s="1111"/>
      <c r="O227" s="1112"/>
      <c r="P227" s="652"/>
      <c r="Q227" s="652"/>
      <c r="R227" s="652"/>
      <c r="S227" s="652"/>
      <c r="T227" s="591"/>
      <c r="U227" s="622"/>
      <c r="V227" s="623"/>
      <c r="W227" s="623"/>
      <c r="X227" s="623"/>
      <c r="Y227" s="623"/>
      <c r="Z227" s="623"/>
      <c r="AA227" s="623"/>
      <c r="AB227" s="623"/>
      <c r="AC227" s="623"/>
      <c r="AD227" s="623"/>
      <c r="AE227" s="623"/>
      <c r="AF227" s="635"/>
      <c r="AG227" s="623"/>
      <c r="AH227" s="623"/>
      <c r="AI227" s="623"/>
      <c r="AJ227" s="623"/>
      <c r="AK227" s="623"/>
      <c r="AL227" s="623"/>
      <c r="AM227" s="623"/>
      <c r="AN227" s="623"/>
      <c r="AO227" s="623"/>
      <c r="AP227" s="633"/>
      <c r="AQ227" s="623"/>
      <c r="AR227" s="623"/>
      <c r="AS227" s="633">
        <f t="shared" si="299"/>
        <v>0</v>
      </c>
      <c r="AT227" s="623"/>
      <c r="AU227" s="623"/>
      <c r="AV227" s="623"/>
      <c r="AW227" s="623"/>
      <c r="AX227" s="623"/>
      <c r="AY227" s="623"/>
      <c r="AZ227" s="623"/>
      <c r="BA227" s="623"/>
      <c r="BB227" s="623"/>
      <c r="BC227" s="623"/>
      <c r="BD227" s="623"/>
      <c r="BE227" s="623"/>
      <c r="BF227" s="623"/>
      <c r="BG227" s="623"/>
      <c r="BH227" s="633"/>
      <c r="BI227" s="623"/>
      <c r="BJ227" s="633"/>
      <c r="BK227" s="623"/>
      <c r="BL227" s="623"/>
      <c r="BM227" s="623"/>
      <c r="BN227" s="623"/>
      <c r="BO227" s="623"/>
      <c r="BP227" s="623"/>
      <c r="BQ227" s="619"/>
      <c r="BR227" s="619"/>
      <c r="BS227" s="619"/>
      <c r="BT227" s="619"/>
      <c r="BU227" s="619"/>
      <c r="BV227" s="619"/>
      <c r="BW227" s="603"/>
      <c r="BX227" s="603" t="str">
        <f t="shared" si="300"/>
        <v/>
      </c>
      <c r="BY227" s="603"/>
      <c r="BZ227" s="603"/>
      <c r="CA227" s="589"/>
      <c r="CB227" s="1097"/>
      <c r="CC227" s="589"/>
      <c r="CD227" s="589"/>
      <c r="CE227" s="589"/>
      <c r="CF227" s="589"/>
      <c r="CG227" s="589"/>
      <c r="CH227" s="589"/>
      <c r="CI227" s="589"/>
      <c r="CJ227" s="589"/>
      <c r="CK227" s="589"/>
      <c r="CL227" s="589"/>
      <c r="CM227" s="589"/>
      <c r="CN227" s="589"/>
      <c r="CO227" s="589"/>
      <c r="CP227" s="589"/>
      <c r="CQ227" s="589"/>
      <c r="CR227" s="589"/>
      <c r="CS227" s="589"/>
      <c r="CT227" s="589"/>
      <c r="CU227" s="589"/>
      <c r="CV227" s="589"/>
      <c r="CW227" s="589"/>
      <c r="CX227" s="589"/>
      <c r="CY227" s="589"/>
    </row>
    <row r="228" spans="1:103" s="620" customFormat="1">
      <c r="A228" s="620">
        <f>CC228</f>
        <v>1</v>
      </c>
      <c r="B228" s="624">
        <v>2202</v>
      </c>
      <c r="C228" s="624">
        <v>1</v>
      </c>
      <c r="D228" s="644" t="str">
        <f>IF(ISNA(VLOOKUP(C228,Master!BD$60:BP$107,3,FALSE)),"",VLOOKUP(C228,Master!BD$60:BP$107,3,FALSE))</f>
        <v>ASDGDSG</v>
      </c>
      <c r="E228" s="625" t="str">
        <f>IF(ISNA(VLOOKUP(C228,Master!BD$60:BP$107,7,FALSE)),"",VLOOKUP(C228,Master!BD$60:BP$107,7,FALSE))</f>
        <v>RJSR201734033654</v>
      </c>
      <c r="F228" s="625">
        <f>IF(ISNA(VLOOKUP(C228,Master!BD$60:BP$107,8,FALSE)),"",VLOOKUP(C228,Master!BD$60:BP$107,8,FALSE))</f>
        <v>0</v>
      </c>
      <c r="G228" s="627" t="str">
        <f>IF(ISNA(VLOOKUP(C228,Master!BD$60:BP$107,4,FALSE)),"",VLOOKUP(C228,Master!BD$60:BP$107,4,FALSE))</f>
        <v>LECTURER</v>
      </c>
      <c r="H228" s="672" t="str">
        <f>IF(ISNA(VLOOKUP(C228,Master!BD$60:BP$107,5,FALSE)),"",VLOOKUP(C228,Master!BD$60:BP$107,5,FALSE))</f>
        <v>L-12</v>
      </c>
      <c r="I228" s="629">
        <f t="shared" ref="I228:I235" si="301">IF(H228="","",IF(H228=1,12400,IF(H228=2,12600,IF(H228=3,12800,IF(H228=4,13500,IF(H228=5,14600,IF(H228=6,15100,IF(H228=7,15700,IF(H228=8,18500,IF(H228=9,20100,IF(H228=10,23700,IF(H228=11,26500,IF(H228=12,31100,IF(H228=13,39300,IF(H228=14,42500,IF(H228=15,42500,IF(H228=16,47200,IF(H228=17,49700,IF(H228=18,52800,IF(H228=19,56000,IF(H228=20,62300,IF(H228=21,86200,IF(H228=22,90800,IF(H228=23,102100,IF(H228=24, 104200,0)))))))))))))))))))))))))</f>
        <v>0</v>
      </c>
      <c r="J228" s="624">
        <f>IF(AND(H228=""),"",I228*12)</f>
        <v>0</v>
      </c>
      <c r="K228" s="625" t="str">
        <f>IF(AND(H228=""),"","Not Applicable")</f>
        <v>Not Applicable</v>
      </c>
      <c r="L228" s="624" t="str">
        <f>IF(AND(H228=""),"","0")</f>
        <v>0</v>
      </c>
      <c r="M228" s="624">
        <f>IF(AND(H228=""),"",J228+L228)</f>
        <v>0</v>
      </c>
      <c r="N228" s="624">
        <f>IF(AND(H228=""),"",M228)</f>
        <v>0</v>
      </c>
      <c r="O228" s="629" t="str">
        <f>IF(AND(H228=""),"","FIX PAY")</f>
        <v>FIX PAY</v>
      </c>
      <c r="P228" s="673"/>
      <c r="Q228" s="673"/>
      <c r="R228" s="673"/>
      <c r="S228" s="673">
        <v>0</v>
      </c>
      <c r="T228" s="591"/>
      <c r="U228" s="674"/>
      <c r="V228" s="623"/>
      <c r="W228" s="623"/>
      <c r="X228" s="674"/>
      <c r="Y228" s="623">
        <f>'[2]Data Entry'!BJ59</f>
        <v>0</v>
      </c>
      <c r="Z228" s="634"/>
      <c r="AA228" s="634"/>
      <c r="AB228" s="634"/>
      <c r="AC228" s="634"/>
      <c r="AD228" s="634"/>
      <c r="AE228" s="634"/>
      <c r="AF228" s="635">
        <f>IF(AND(I228=""),"",(IF(O228="FIX PAY",0,(I228-ROUNDUP(ROUND((I228*3%)-(I228*3%)*3%,0),-1)))))</f>
        <v>0</v>
      </c>
      <c r="AG228" s="635">
        <f>IF(AND(I228=""),"",$M228*$BQ228)</f>
        <v>0</v>
      </c>
      <c r="AH228" s="635">
        <f>IF(AND(I228=""),"",$M228*$BR228)</f>
        <v>0</v>
      </c>
      <c r="AI228" s="635">
        <f>IF(AND(I228=""),"",$M228*$BS228)</f>
        <v>0</v>
      </c>
      <c r="AJ228" s="635">
        <f>IF(AND(I228=""),"",$M228*$BT228)</f>
        <v>0</v>
      </c>
      <c r="AK228" s="633">
        <f>IF(AND(I228=""),"",ROUND((AG228+AH228)*$AK$10,0)*BU228)</f>
        <v>0</v>
      </c>
      <c r="AL228" s="633">
        <v>0</v>
      </c>
      <c r="AM228" s="634">
        <v>0</v>
      </c>
      <c r="AN228" s="633">
        <f>IF(AND(I228=""),"",ROUND((AG228+AH228)*$AN$10,0)*BU228)</f>
        <v>0</v>
      </c>
      <c r="AO228" s="634">
        <f t="shared" ref="AO228:AO235" si="302">$G$221*BR228*BU228*(IF(I228&lt;=0,0,1))*(IF(H228&lt;=4800,1,0))</f>
        <v>0</v>
      </c>
      <c r="AP228" s="633">
        <f t="shared" ref="AP228:AP235" si="303">IF(AND(I228=""),0,ROUND((I228+ROUND(I228*$AK$10,0))/2,0)*(IF(O228="FIX PAY",0,1)))</f>
        <v>0</v>
      </c>
      <c r="AQ228" s="633">
        <f t="shared" ref="AQ228:AQ235" si="304">IF(G228="CLERK GRADE I",1,IF(G228="CLERK GRADE II",1,0))*75*12*BU228*(IF(I228&lt;=0,0,1))*BV228</f>
        <v>0</v>
      </c>
      <c r="AR228" s="633"/>
      <c r="AS228" s="633">
        <f t="shared" si="299"/>
        <v>0</v>
      </c>
      <c r="AT228" s="635">
        <f>IF(AND(I228=""),"",SUM(AK228:AS228)+AG228+AH228)</f>
        <v>0</v>
      </c>
      <c r="AU228" s="635">
        <f>IF(AND(I228=""),"",AT228)</f>
        <v>0</v>
      </c>
      <c r="AV228" s="633"/>
      <c r="AW228" s="633"/>
      <c r="AX228" s="635">
        <f>IF(AND(I228=""),"",AU228+AV228+AW228)</f>
        <v>0</v>
      </c>
      <c r="AY228" s="635">
        <f>IF(AND(I228=""),"",N228*BQ228)</f>
        <v>0</v>
      </c>
      <c r="AZ228" s="635">
        <f>IF(AND(I228=""),"",N228*BR228)</f>
        <v>0</v>
      </c>
      <c r="BA228" s="635">
        <f>IF(AND(I228=""),"",N228*BS228)</f>
        <v>0</v>
      </c>
      <c r="BB228" s="635">
        <f>IF(AND(I228=""),"",N228*BT228)</f>
        <v>0</v>
      </c>
      <c r="BC228" s="633">
        <f>IF(AND(I228=""),"",ROUND((AY228+AZ228)*$BC$10,0)*BU228)</f>
        <v>0</v>
      </c>
      <c r="BD228" s="633"/>
      <c r="BE228" s="634">
        <v>0</v>
      </c>
      <c r="BF228" s="633">
        <f>IF(AND(I228=""),"",ROUND((AY228+AZ228)*$BF$10,0)*BU228)</f>
        <v>0</v>
      </c>
      <c r="BG228" s="634">
        <f t="shared" ref="BG228:BG235" si="305">3387*2*BR228*BU228*(IF(I228&lt;=0,0,1))*(IF(H228&lt;=4800,1,0))</f>
        <v>0</v>
      </c>
      <c r="BH228" s="633">
        <f>IF(AND(I228=""),0,ROUND((AF228+ROUND(AF228*$AK$10,0))/2,0)*(IF(O228="FIX PAY",0,1)))</f>
        <v>0</v>
      </c>
      <c r="BI228" s="633">
        <f t="shared" ref="BI228:BI235" si="306">IF(G228="CLERK GRADE I",1,IF(G228="CLERK GRADE II",1,0))*75*12*BU228*(IF(I228&lt;=0,0,1))*BV228</f>
        <v>0</v>
      </c>
      <c r="BJ228" s="633">
        <f t="shared" ref="BJ228:BJ235" si="307">IF(AND(G228=""),0,(IF(G228="ASSISTANT",12,IF(G228="CLERK GRADE I",12,IF(G228="CLERK GRADE II",12,IF(G228="FIELDMAN &amp; FIELD REC",12,IF(G228="LAB BOY",12,IF(G228="JAMADAR",12,IF(G228="PEON",12,10))))))))*(MINA(ROUND(AF228*6%,0),600))*(IF($U228="yes",1,)))</f>
        <v>0</v>
      </c>
      <c r="BK228" s="633">
        <f t="shared" ref="BK228:BK235" si="308">IF(AND(I228=""),"",(IF(G228="LAB BOY",150,IF(G228="JAMADAR",150,IF(G228="PEON",150,0))))*12*BU228*(IF(I228&lt;=0,0,1)))</f>
        <v>0</v>
      </c>
      <c r="BL228" s="635">
        <f>IF(AND(I228=""),"",SUM(BC228:BK228)+AY228+AZ228)</f>
        <v>0</v>
      </c>
      <c r="BM228" s="635">
        <f>IF(AND(I228=""),"",BL228)</f>
        <v>0</v>
      </c>
      <c r="BN228" s="633"/>
      <c r="BO228" s="633"/>
      <c r="BP228" s="635">
        <f>IF(AND(I228=""),"",BM228+BN228+BO228)</f>
        <v>0</v>
      </c>
      <c r="BQ228" s="619">
        <f t="shared" ref="BQ228:BQ235" si="309">(IF(G228="PRINCIPAL",1,IF(G228="H M",1,IF(G228="AGRICULTURE INST",1,IF(G228="TEACHER-1ST",1,IF(G228="PTI  I  (13)",1,IF(G228="AGRICULTURE TEACH",1,IF(G228="INSTRUCTOR",1,0))))))))+(IF(G228="JR TEACHER",1,IF(G228="LIBRARIAN I",1,0)))*(IF(O228="FIX PAY",0,1))</f>
        <v>0</v>
      </c>
      <c r="BR228" s="619">
        <f t="shared" ref="BR228:BR235" si="310">IF(BQ228&lt;=0,1,0)*(IF(O228="FIX PAY",0,1))</f>
        <v>0</v>
      </c>
      <c r="BS228" s="619">
        <f t="shared" ref="BS228:BS235" si="311">(IF(G228="PRINCIPAL (16)",1,IF(G228="V P (14)",1,IF(G228="H M (14)",1,IF(G228="AGRICULTURE INST (13)",1,IF(G228="TEACHER-1ST (13)",1,IF(G228="PTI  I  (13)",1,IF(G228="AGRICULTURE TEACH (13)",1,IF(G228="INSTRUCTOR (13)",1,0))))))))+(IF(G228="JR TEACHER (13)",1,IF(G228="LIBRARIAN I (13)",1,0))))*(IF(O228="FIX PAY",1,0))</f>
        <v>0</v>
      </c>
      <c r="BT228" s="619">
        <f t="shared" ref="BT228:BT235" si="312">IF(BS228&lt;=0,1,0)*(IF(O228="FIX PAY",1,0))</f>
        <v>1</v>
      </c>
      <c r="BU228" s="619">
        <f t="shared" ref="BU228:BU235" si="313">IF(O228="FIX PAY",1,0)</f>
        <v>1</v>
      </c>
      <c r="BV228" s="619">
        <f t="shared" ref="BV228:BV235" si="314">IF(X228="No",0,1)</f>
        <v>1</v>
      </c>
      <c r="BW228" s="603">
        <f t="shared" ref="BW228:BW235" si="315">IF((ROUND((SUMPRODUCT(MID(0&amp;E228,LARGE(INDEX(ISNUMBER(--MID(E228,ROW($1:$25),1))* ROW($1:$25),0),ROW($1:$25))+1,1)*10^ROW($1:$25)/10)),-8)/100000000)&gt;=2004,1,0)</f>
        <v>1</v>
      </c>
      <c r="BX228" s="636">
        <f t="shared" ref="BX228:BX235" si="316">IF(I228&lt;=0,0,1)</f>
        <v>0</v>
      </c>
      <c r="BY228" s="603">
        <f t="shared" ref="BY228:BY235" si="317">IF(O228="SANVIDA",1,0)</f>
        <v>0</v>
      </c>
      <c r="BZ228" s="603">
        <f t="shared" ref="BZ228:BZ235" si="318">IF(BY228&gt;0,I228,0)</f>
        <v>0</v>
      </c>
      <c r="CA228" s="589">
        <f t="shared" ref="CA228:CA235" si="319">IF(AND(E228=""),"",IF(AND(E228&lt;=0),"",IF((ROUND((SUMPRODUCT(MID(0&amp;E228,LARGE(INDEX(ISNUMBER(--MID(E228,ROW($1:$70),1))* ROW($1:$70),0),ROW($1:$70))+1,1)*10^ROW($1:$70)/10)),-8)/100000000)&lt;2004,1,0)))</f>
        <v>0</v>
      </c>
      <c r="CB228" s="1097"/>
      <c r="CC228" s="589">
        <f>IF(I228="","",1)</f>
        <v>1</v>
      </c>
      <c r="CD228" s="589"/>
      <c r="CE228" s="589"/>
      <c r="CF228" s="589"/>
      <c r="CG228" s="589"/>
      <c r="CH228" s="589"/>
      <c r="CI228" s="589"/>
      <c r="CJ228" s="589"/>
      <c r="CK228" s="589"/>
      <c r="CL228" s="589"/>
      <c r="CM228" s="589"/>
      <c r="CN228" s="589"/>
      <c r="CO228" s="589"/>
      <c r="CP228" s="589"/>
      <c r="CQ228" s="589"/>
      <c r="CR228" s="589"/>
      <c r="CS228" s="589"/>
      <c r="CT228" s="589"/>
      <c r="CU228" s="589"/>
      <c r="CV228" s="589"/>
      <c r="CW228" s="589"/>
      <c r="CX228" s="589"/>
      <c r="CY228" s="589"/>
    </row>
    <row r="229" spans="1:103" s="620" customFormat="1">
      <c r="A229" s="620" t="str">
        <f t="shared" ref="A229:A292" si="320">CC229</f>
        <v/>
      </c>
      <c r="B229" s="624">
        <v>2202</v>
      </c>
      <c r="C229" s="624">
        <v>2</v>
      </c>
      <c r="D229" s="644" t="str">
        <f>IF(ISNA(VLOOKUP(C229,Master!BD$60:BP$107,3,FALSE)),"",VLOOKUP(C229,Master!BD$60:BP$107,3,FALSE))</f>
        <v/>
      </c>
      <c r="E229" s="625" t="str">
        <f>IF(ISNA(VLOOKUP(C229,Master!BD$60:BP$107,7,FALSE)),"",VLOOKUP(C229,Master!BD$60:BP$107,7,FALSE))</f>
        <v/>
      </c>
      <c r="F229" s="625" t="str">
        <f>IF(ISNA(VLOOKUP(C229,Master!BD$60:BP$107,8,FALSE)),"",VLOOKUP(C229,Master!BD$60:BP$107,8,FALSE))</f>
        <v/>
      </c>
      <c r="G229" s="627" t="str">
        <f>IF(ISNA(VLOOKUP(C229,Master!BD$60:BP$107,4,FALSE)),"",VLOOKUP(C229,Master!BD$60:BP$107,4,FALSE))</f>
        <v/>
      </c>
      <c r="H229" s="672" t="str">
        <f>IF(ISNA(VLOOKUP(C229,Master!BD$60:BP$107,5,FALSE)),"",VLOOKUP(C229,Master!BD$60:BP$107,5,FALSE))</f>
        <v/>
      </c>
      <c r="I229" s="629" t="str">
        <f t="shared" si="301"/>
        <v/>
      </c>
      <c r="J229" s="624" t="str">
        <f t="shared" ref="J229:J235" si="321">IF(AND(H229=""),"",I229*12)</f>
        <v/>
      </c>
      <c r="K229" s="625" t="str">
        <f t="shared" ref="K229:K235" si="322">IF(AND(H229=""),"","Not Applicable")</f>
        <v/>
      </c>
      <c r="L229" s="624" t="str">
        <f t="shared" ref="L229:L235" si="323">IF(AND(H229=""),"","0")</f>
        <v/>
      </c>
      <c r="M229" s="624" t="str">
        <f t="shared" ref="M229:M235" si="324">IF(AND(H229=""),"",J229+L229)</f>
        <v/>
      </c>
      <c r="N229" s="624" t="str">
        <f t="shared" ref="N229:N235" si="325">IF(AND(H229=""),"",M229)</f>
        <v/>
      </c>
      <c r="O229" s="629" t="str">
        <f t="shared" ref="O229:O235" si="326">IF(AND(H229=""),"","FIX PAY")</f>
        <v/>
      </c>
      <c r="P229" s="673"/>
      <c r="Q229" s="673"/>
      <c r="R229" s="673"/>
      <c r="S229" s="673">
        <v>0</v>
      </c>
      <c r="T229" s="591"/>
      <c r="U229" s="674"/>
      <c r="V229" s="623"/>
      <c r="W229" s="623"/>
      <c r="X229" s="674"/>
      <c r="Y229" s="623">
        <f>'[2]Data Entry'!BJ60</f>
        <v>0</v>
      </c>
      <c r="Z229" s="634"/>
      <c r="AA229" s="634"/>
      <c r="AB229" s="634"/>
      <c r="AC229" s="634"/>
      <c r="AD229" s="634"/>
      <c r="AE229" s="634"/>
      <c r="AF229" s="635" t="str">
        <f t="shared" ref="AF229:AF235" si="327">IF(AND(I229=""),"",(IF(O229="FIX PAY",0,(I229-ROUNDUP(ROUND((I229*3%)-(I229*3%)*3%,0),-1)))))</f>
        <v/>
      </c>
      <c r="AG229" s="635" t="str">
        <f t="shared" ref="AG229:AG235" si="328">IF(AND(I229=""),"",$M229*$BQ229)</f>
        <v/>
      </c>
      <c r="AH229" s="635" t="str">
        <f t="shared" ref="AH229:AH235" si="329">IF(AND(I229=""),"",$M229*$BR229)</f>
        <v/>
      </c>
      <c r="AI229" s="635" t="str">
        <f t="shared" ref="AI229:AI235" si="330">IF(AND(I229=""),"",$M229*$BS229)</f>
        <v/>
      </c>
      <c r="AJ229" s="635" t="str">
        <f t="shared" ref="AJ229:AJ235" si="331">IF(AND(I229=""),"",$M229*$BT229)</f>
        <v/>
      </c>
      <c r="AK229" s="633" t="str">
        <f t="shared" ref="AK229:AK235" si="332">IF(AND(I229=""),"",ROUND((AG229+AH229)*$AK$10,0)*BU229)</f>
        <v/>
      </c>
      <c r="AL229" s="633">
        <v>0</v>
      </c>
      <c r="AM229" s="634">
        <v>0</v>
      </c>
      <c r="AN229" s="633" t="str">
        <f t="shared" ref="AN229:AN235" si="333">IF(AND(I229=""),"",ROUND((AG229+AH229)*$AN$10,0)*BU229)</f>
        <v/>
      </c>
      <c r="AO229" s="634">
        <f t="shared" si="302"/>
        <v>0</v>
      </c>
      <c r="AP229" s="633">
        <f t="shared" si="303"/>
        <v>0</v>
      </c>
      <c r="AQ229" s="633">
        <f t="shared" si="304"/>
        <v>0</v>
      </c>
      <c r="AR229" s="633"/>
      <c r="AS229" s="633">
        <f t="shared" si="299"/>
        <v>0</v>
      </c>
      <c r="AT229" s="635" t="str">
        <f t="shared" ref="AT229:AT235" si="334">IF(AND(I229=""),"",SUM(AK229:AS229)+AG229+AH229)</f>
        <v/>
      </c>
      <c r="AU229" s="635" t="str">
        <f t="shared" ref="AU229:AU235" si="335">IF(AND(I229=""),"",AT229)</f>
        <v/>
      </c>
      <c r="AV229" s="633"/>
      <c r="AW229" s="633"/>
      <c r="AX229" s="635" t="str">
        <f t="shared" ref="AX229:AX235" si="336">IF(AND(I229=""),"",AU229+AV229+AW229)</f>
        <v/>
      </c>
      <c r="AY229" s="635" t="str">
        <f t="shared" ref="AY229:AY235" si="337">IF(AND(I229=""),"",N229*BQ229)</f>
        <v/>
      </c>
      <c r="AZ229" s="635" t="str">
        <f t="shared" ref="AZ229:AZ235" si="338">IF(AND(I229=""),"",N229*BR229)</f>
        <v/>
      </c>
      <c r="BA229" s="635" t="str">
        <f t="shared" ref="BA229:BA235" si="339">IF(AND(I229=""),"",N229*BS229)</f>
        <v/>
      </c>
      <c r="BB229" s="635" t="str">
        <f t="shared" ref="BB229:BB235" si="340">IF(AND(I229=""),"",N229*BT229)</f>
        <v/>
      </c>
      <c r="BC229" s="633" t="str">
        <f t="shared" ref="BC229:BC235" si="341">IF(AND(I229=""),"",ROUND((AY229+AZ229)*$BC$10,0)*BU229)</f>
        <v/>
      </c>
      <c r="BD229" s="633"/>
      <c r="BE229" s="634">
        <v>0</v>
      </c>
      <c r="BF229" s="633" t="str">
        <f t="shared" ref="BF229:BF235" si="342">IF(AND(I229=""),"",ROUND((AY229+AZ229)*$BF$10,0)*BU229)</f>
        <v/>
      </c>
      <c r="BG229" s="634">
        <f t="shared" si="305"/>
        <v>0</v>
      </c>
      <c r="BH229" s="633">
        <f t="shared" ref="BH229:BH235" si="343">IF(AND(I229=""),0,ROUND((AF229+ROUND(AF229*$AK$10,0))/2,0)*(IF(O229="FIX PAY",0,1)))</f>
        <v>0</v>
      </c>
      <c r="BI229" s="633">
        <f t="shared" si="306"/>
        <v>0</v>
      </c>
      <c r="BJ229" s="633">
        <f t="shared" si="307"/>
        <v>0</v>
      </c>
      <c r="BK229" s="633" t="str">
        <f t="shared" si="308"/>
        <v/>
      </c>
      <c r="BL229" s="635" t="str">
        <f t="shared" ref="BL229:BL235" si="344">IF(AND(I229=""),"",SUM(BC229:BK229)+AY229+AZ229)</f>
        <v/>
      </c>
      <c r="BM229" s="635" t="str">
        <f t="shared" ref="BM229:BM235" si="345">IF(AND(I229=""),"",BL229)</f>
        <v/>
      </c>
      <c r="BN229" s="633"/>
      <c r="BO229" s="633"/>
      <c r="BP229" s="635" t="str">
        <f t="shared" ref="BP229:BP235" si="346">IF(AND(I229=""),"",BM229+BN229+BO229)</f>
        <v/>
      </c>
      <c r="BQ229" s="619">
        <f t="shared" si="309"/>
        <v>0</v>
      </c>
      <c r="BR229" s="619">
        <f t="shared" si="310"/>
        <v>1</v>
      </c>
      <c r="BS229" s="619">
        <f t="shared" si="311"/>
        <v>0</v>
      </c>
      <c r="BT229" s="619">
        <f t="shared" si="312"/>
        <v>0</v>
      </c>
      <c r="BU229" s="619">
        <f t="shared" si="313"/>
        <v>0</v>
      </c>
      <c r="BV229" s="619">
        <f t="shared" si="314"/>
        <v>1</v>
      </c>
      <c r="BW229" s="603">
        <f t="shared" si="315"/>
        <v>0</v>
      </c>
      <c r="BX229" s="636">
        <f t="shared" si="316"/>
        <v>1</v>
      </c>
      <c r="BY229" s="603">
        <f t="shared" si="317"/>
        <v>0</v>
      </c>
      <c r="BZ229" s="603">
        <f t="shared" si="318"/>
        <v>0</v>
      </c>
      <c r="CA229" s="589" t="str">
        <f t="shared" si="319"/>
        <v/>
      </c>
      <c r="CB229" s="1097"/>
      <c r="CC229" s="589" t="str">
        <f>IF(I229="","",MAX(CC228)+1)</f>
        <v/>
      </c>
      <c r="CD229" s="589"/>
      <c r="CE229" s="589"/>
      <c r="CF229" s="589"/>
      <c r="CG229" s="589"/>
      <c r="CH229" s="589"/>
      <c r="CI229" s="589"/>
      <c r="CJ229" s="589"/>
      <c r="CK229" s="589"/>
      <c r="CL229" s="589"/>
      <c r="CM229" s="589"/>
      <c r="CN229" s="589"/>
      <c r="CO229" s="589"/>
      <c r="CP229" s="589"/>
      <c r="CQ229" s="589"/>
      <c r="CR229" s="589"/>
      <c r="CS229" s="589"/>
      <c r="CT229" s="589"/>
      <c r="CU229" s="589"/>
      <c r="CV229" s="589"/>
      <c r="CW229" s="589"/>
      <c r="CX229" s="589"/>
      <c r="CY229" s="589"/>
    </row>
    <row r="230" spans="1:103" s="620" customFormat="1">
      <c r="A230" s="620" t="str">
        <f t="shared" si="320"/>
        <v/>
      </c>
      <c r="B230" s="624">
        <v>2202</v>
      </c>
      <c r="C230" s="624">
        <v>3</v>
      </c>
      <c r="D230" s="644" t="str">
        <f>IF(ISNA(VLOOKUP(C230,Master!BD$60:BP$107,3,FALSE)),"",VLOOKUP(C230,Master!BD$60:BP$107,3,FALSE))</f>
        <v/>
      </c>
      <c r="E230" s="625" t="str">
        <f>IF(ISNA(VLOOKUP(C230,Master!BD$60:BP$107,7,FALSE)),"",VLOOKUP(C230,Master!BD$60:BP$107,7,FALSE))</f>
        <v/>
      </c>
      <c r="F230" s="625" t="str">
        <f>IF(ISNA(VLOOKUP(C230,Master!BD$60:BP$107,8,FALSE)),"",VLOOKUP(C230,Master!BD$60:BP$107,8,FALSE))</f>
        <v/>
      </c>
      <c r="G230" s="627" t="str">
        <f>IF(ISNA(VLOOKUP(C230,Master!BD$60:BP$107,4,FALSE)),"",VLOOKUP(C230,Master!BD$60:BP$107,4,FALSE))</f>
        <v/>
      </c>
      <c r="H230" s="672" t="str">
        <f>IF(ISNA(VLOOKUP(C230,Master!BD$60:BP$107,5,FALSE)),"",VLOOKUP(C230,Master!BD$60:BP$107,5,FALSE))</f>
        <v/>
      </c>
      <c r="I230" s="629" t="str">
        <f t="shared" si="301"/>
        <v/>
      </c>
      <c r="J230" s="624" t="str">
        <f t="shared" si="321"/>
        <v/>
      </c>
      <c r="K230" s="625" t="str">
        <f t="shared" si="322"/>
        <v/>
      </c>
      <c r="L230" s="624" t="str">
        <f t="shared" si="323"/>
        <v/>
      </c>
      <c r="M230" s="624" t="str">
        <f t="shared" si="324"/>
        <v/>
      </c>
      <c r="N230" s="624" t="str">
        <f t="shared" si="325"/>
        <v/>
      </c>
      <c r="O230" s="629" t="str">
        <f t="shared" si="326"/>
        <v/>
      </c>
      <c r="P230" s="673"/>
      <c r="Q230" s="673"/>
      <c r="R230" s="673"/>
      <c r="S230" s="673">
        <v>0</v>
      </c>
      <c r="T230" s="591"/>
      <c r="U230" s="674"/>
      <c r="V230" s="623"/>
      <c r="W230" s="623"/>
      <c r="X230" s="674"/>
      <c r="Y230" s="623">
        <f>'[2]Data Entry'!BJ61</f>
        <v>0</v>
      </c>
      <c r="Z230" s="634"/>
      <c r="AA230" s="634"/>
      <c r="AB230" s="634"/>
      <c r="AC230" s="634"/>
      <c r="AD230" s="634"/>
      <c r="AE230" s="634"/>
      <c r="AF230" s="635" t="str">
        <f t="shared" si="327"/>
        <v/>
      </c>
      <c r="AG230" s="635" t="str">
        <f t="shared" si="328"/>
        <v/>
      </c>
      <c r="AH230" s="635" t="str">
        <f t="shared" si="329"/>
        <v/>
      </c>
      <c r="AI230" s="635" t="str">
        <f t="shared" si="330"/>
        <v/>
      </c>
      <c r="AJ230" s="635" t="str">
        <f t="shared" si="331"/>
        <v/>
      </c>
      <c r="AK230" s="633" t="str">
        <f t="shared" si="332"/>
        <v/>
      </c>
      <c r="AL230" s="633">
        <v>0</v>
      </c>
      <c r="AM230" s="634">
        <v>0</v>
      </c>
      <c r="AN230" s="633" t="str">
        <f t="shared" si="333"/>
        <v/>
      </c>
      <c r="AO230" s="634">
        <f t="shared" si="302"/>
        <v>0</v>
      </c>
      <c r="AP230" s="633">
        <f t="shared" si="303"/>
        <v>0</v>
      </c>
      <c r="AQ230" s="633">
        <f t="shared" si="304"/>
        <v>0</v>
      </c>
      <c r="AR230" s="633"/>
      <c r="AS230" s="633">
        <f t="shared" si="299"/>
        <v>0</v>
      </c>
      <c r="AT230" s="635" t="str">
        <f t="shared" si="334"/>
        <v/>
      </c>
      <c r="AU230" s="635" t="str">
        <f t="shared" si="335"/>
        <v/>
      </c>
      <c r="AV230" s="633"/>
      <c r="AW230" s="633"/>
      <c r="AX230" s="635" t="str">
        <f t="shared" si="336"/>
        <v/>
      </c>
      <c r="AY230" s="635" t="str">
        <f t="shared" si="337"/>
        <v/>
      </c>
      <c r="AZ230" s="635" t="str">
        <f t="shared" si="338"/>
        <v/>
      </c>
      <c r="BA230" s="635" t="str">
        <f t="shared" si="339"/>
        <v/>
      </c>
      <c r="BB230" s="635" t="str">
        <f t="shared" si="340"/>
        <v/>
      </c>
      <c r="BC230" s="633" t="str">
        <f t="shared" si="341"/>
        <v/>
      </c>
      <c r="BD230" s="633"/>
      <c r="BE230" s="634">
        <v>0</v>
      </c>
      <c r="BF230" s="633" t="str">
        <f t="shared" si="342"/>
        <v/>
      </c>
      <c r="BG230" s="634">
        <f t="shared" si="305"/>
        <v>0</v>
      </c>
      <c r="BH230" s="633">
        <f t="shared" si="343"/>
        <v>0</v>
      </c>
      <c r="BI230" s="633">
        <f t="shared" si="306"/>
        <v>0</v>
      </c>
      <c r="BJ230" s="633">
        <f t="shared" si="307"/>
        <v>0</v>
      </c>
      <c r="BK230" s="633" t="str">
        <f t="shared" si="308"/>
        <v/>
      </c>
      <c r="BL230" s="635" t="str">
        <f t="shared" si="344"/>
        <v/>
      </c>
      <c r="BM230" s="635" t="str">
        <f t="shared" si="345"/>
        <v/>
      </c>
      <c r="BN230" s="633"/>
      <c r="BO230" s="633"/>
      <c r="BP230" s="635" t="str">
        <f t="shared" si="346"/>
        <v/>
      </c>
      <c r="BQ230" s="619">
        <f t="shared" si="309"/>
        <v>0</v>
      </c>
      <c r="BR230" s="619">
        <f t="shared" si="310"/>
        <v>1</v>
      </c>
      <c r="BS230" s="619">
        <f t="shared" si="311"/>
        <v>0</v>
      </c>
      <c r="BT230" s="619">
        <f t="shared" si="312"/>
        <v>0</v>
      </c>
      <c r="BU230" s="619">
        <f t="shared" si="313"/>
        <v>0</v>
      </c>
      <c r="BV230" s="619">
        <f t="shared" si="314"/>
        <v>1</v>
      </c>
      <c r="BW230" s="603">
        <f t="shared" si="315"/>
        <v>0</v>
      </c>
      <c r="BX230" s="636">
        <f t="shared" si="316"/>
        <v>1</v>
      </c>
      <c r="BY230" s="603">
        <f t="shared" si="317"/>
        <v>0</v>
      </c>
      <c r="BZ230" s="603">
        <f t="shared" si="318"/>
        <v>0</v>
      </c>
      <c r="CA230" s="589" t="str">
        <f t="shared" si="319"/>
        <v/>
      </c>
      <c r="CB230" s="1097"/>
      <c r="CC230" s="589" t="str">
        <f>IF(I230="","",MAX($CC$228:CC229)+1)</f>
        <v/>
      </c>
      <c r="CD230" s="589"/>
      <c r="CE230" s="589"/>
      <c r="CF230" s="589"/>
      <c r="CG230" s="589"/>
      <c r="CH230" s="589"/>
      <c r="CI230" s="589"/>
      <c r="CJ230" s="589"/>
      <c r="CK230" s="589"/>
      <c r="CL230" s="589"/>
      <c r="CM230" s="589"/>
      <c r="CN230" s="589"/>
      <c r="CO230" s="589"/>
      <c r="CP230" s="589"/>
      <c r="CQ230" s="589"/>
      <c r="CR230" s="589"/>
      <c r="CS230" s="589"/>
      <c r="CT230" s="589"/>
      <c r="CU230" s="589"/>
      <c r="CV230" s="589"/>
      <c r="CW230" s="589"/>
      <c r="CX230" s="589"/>
      <c r="CY230" s="589"/>
    </row>
    <row r="231" spans="1:103" s="620" customFormat="1">
      <c r="A231" s="620" t="str">
        <f t="shared" si="320"/>
        <v/>
      </c>
      <c r="B231" s="624">
        <v>2202</v>
      </c>
      <c r="C231" s="624">
        <v>4</v>
      </c>
      <c r="D231" s="644" t="str">
        <f>IF(ISNA(VLOOKUP(C231,Master!BD$60:BP$107,3,FALSE)),"",VLOOKUP(C231,Master!BD$60:BP$107,3,FALSE))</f>
        <v/>
      </c>
      <c r="E231" s="625" t="str">
        <f>IF(ISNA(VLOOKUP(C231,Master!BD$60:BP$107,7,FALSE)),"",VLOOKUP(C231,Master!BD$60:BP$107,7,FALSE))</f>
        <v/>
      </c>
      <c r="F231" s="625" t="str">
        <f>IF(ISNA(VLOOKUP(C231,Master!BD$60:BP$107,8,FALSE)),"",VLOOKUP(C231,Master!BD$60:BP$107,8,FALSE))</f>
        <v/>
      </c>
      <c r="G231" s="627" t="str">
        <f>IF(ISNA(VLOOKUP(C231,Master!BD$60:BP$107,4,FALSE)),"",VLOOKUP(C231,Master!BD$60:BP$107,4,FALSE))</f>
        <v/>
      </c>
      <c r="H231" s="672" t="str">
        <f>IF(ISNA(VLOOKUP(C231,Master!BD$60:BP$107,5,FALSE)),"",VLOOKUP(C231,Master!BD$60:BP$107,5,FALSE))</f>
        <v/>
      </c>
      <c r="I231" s="629" t="str">
        <f t="shared" si="301"/>
        <v/>
      </c>
      <c r="J231" s="624" t="str">
        <f t="shared" si="321"/>
        <v/>
      </c>
      <c r="K231" s="625" t="str">
        <f t="shared" si="322"/>
        <v/>
      </c>
      <c r="L231" s="624" t="str">
        <f t="shared" si="323"/>
        <v/>
      </c>
      <c r="M231" s="624" t="str">
        <f t="shared" si="324"/>
        <v/>
      </c>
      <c r="N231" s="624" t="str">
        <f t="shared" si="325"/>
        <v/>
      </c>
      <c r="O231" s="629" t="str">
        <f t="shared" si="326"/>
        <v/>
      </c>
      <c r="P231" s="673"/>
      <c r="Q231" s="673"/>
      <c r="R231" s="673"/>
      <c r="S231" s="673">
        <v>0</v>
      </c>
      <c r="T231" s="591"/>
      <c r="U231" s="674"/>
      <c r="V231" s="623"/>
      <c r="W231" s="623"/>
      <c r="X231" s="674"/>
      <c r="Y231" s="623">
        <f>'[2]Data Entry'!BJ62</f>
        <v>0</v>
      </c>
      <c r="Z231" s="634"/>
      <c r="AA231" s="634"/>
      <c r="AB231" s="634"/>
      <c r="AC231" s="634"/>
      <c r="AD231" s="634"/>
      <c r="AE231" s="634"/>
      <c r="AF231" s="635" t="str">
        <f t="shared" si="327"/>
        <v/>
      </c>
      <c r="AG231" s="635" t="str">
        <f t="shared" si="328"/>
        <v/>
      </c>
      <c r="AH231" s="635" t="str">
        <f t="shared" si="329"/>
        <v/>
      </c>
      <c r="AI231" s="635" t="str">
        <f t="shared" si="330"/>
        <v/>
      </c>
      <c r="AJ231" s="635" t="str">
        <f t="shared" si="331"/>
        <v/>
      </c>
      <c r="AK231" s="633" t="str">
        <f t="shared" si="332"/>
        <v/>
      </c>
      <c r="AL231" s="633">
        <v>0</v>
      </c>
      <c r="AM231" s="634">
        <v>0</v>
      </c>
      <c r="AN231" s="633" t="str">
        <f t="shared" si="333"/>
        <v/>
      </c>
      <c r="AO231" s="634">
        <f t="shared" si="302"/>
        <v>0</v>
      </c>
      <c r="AP231" s="633">
        <f t="shared" si="303"/>
        <v>0</v>
      </c>
      <c r="AQ231" s="633">
        <f t="shared" si="304"/>
        <v>0</v>
      </c>
      <c r="AR231" s="633"/>
      <c r="AS231" s="633">
        <f t="shared" si="299"/>
        <v>0</v>
      </c>
      <c r="AT231" s="635" t="str">
        <f t="shared" si="334"/>
        <v/>
      </c>
      <c r="AU231" s="635" t="str">
        <f t="shared" si="335"/>
        <v/>
      </c>
      <c r="AV231" s="633"/>
      <c r="AW231" s="633"/>
      <c r="AX231" s="635" t="str">
        <f t="shared" si="336"/>
        <v/>
      </c>
      <c r="AY231" s="635" t="str">
        <f t="shared" si="337"/>
        <v/>
      </c>
      <c r="AZ231" s="635" t="str">
        <f t="shared" si="338"/>
        <v/>
      </c>
      <c r="BA231" s="635" t="str">
        <f t="shared" si="339"/>
        <v/>
      </c>
      <c r="BB231" s="635" t="str">
        <f t="shared" si="340"/>
        <v/>
      </c>
      <c r="BC231" s="633" t="str">
        <f t="shared" si="341"/>
        <v/>
      </c>
      <c r="BD231" s="633"/>
      <c r="BE231" s="634">
        <v>0</v>
      </c>
      <c r="BF231" s="633" t="str">
        <f t="shared" si="342"/>
        <v/>
      </c>
      <c r="BG231" s="634">
        <f t="shared" si="305"/>
        <v>0</v>
      </c>
      <c r="BH231" s="633">
        <f t="shared" si="343"/>
        <v>0</v>
      </c>
      <c r="BI231" s="633">
        <f t="shared" si="306"/>
        <v>0</v>
      </c>
      <c r="BJ231" s="633">
        <f t="shared" si="307"/>
        <v>0</v>
      </c>
      <c r="BK231" s="633" t="str">
        <f t="shared" si="308"/>
        <v/>
      </c>
      <c r="BL231" s="635" t="str">
        <f t="shared" si="344"/>
        <v/>
      </c>
      <c r="BM231" s="635" t="str">
        <f t="shared" si="345"/>
        <v/>
      </c>
      <c r="BN231" s="633"/>
      <c r="BO231" s="633"/>
      <c r="BP231" s="635" t="str">
        <f t="shared" si="346"/>
        <v/>
      </c>
      <c r="BQ231" s="619">
        <f t="shared" si="309"/>
        <v>0</v>
      </c>
      <c r="BR231" s="619">
        <f t="shared" si="310"/>
        <v>1</v>
      </c>
      <c r="BS231" s="619">
        <f t="shared" si="311"/>
        <v>0</v>
      </c>
      <c r="BT231" s="619">
        <f t="shared" si="312"/>
        <v>0</v>
      </c>
      <c r="BU231" s="619">
        <f t="shared" si="313"/>
        <v>0</v>
      </c>
      <c r="BV231" s="619">
        <f t="shared" si="314"/>
        <v>1</v>
      </c>
      <c r="BW231" s="603">
        <f t="shared" si="315"/>
        <v>0</v>
      </c>
      <c r="BX231" s="636">
        <f t="shared" si="316"/>
        <v>1</v>
      </c>
      <c r="BY231" s="603">
        <f t="shared" si="317"/>
        <v>0</v>
      </c>
      <c r="BZ231" s="603">
        <f t="shared" si="318"/>
        <v>0</v>
      </c>
      <c r="CA231" s="589" t="str">
        <f t="shared" si="319"/>
        <v/>
      </c>
      <c r="CB231" s="1097"/>
      <c r="CC231" s="589" t="str">
        <f>IF(I231="","",MAX($CC$228:CC230)+1)</f>
        <v/>
      </c>
      <c r="CD231" s="589"/>
      <c r="CE231" s="589"/>
      <c r="CF231" s="589"/>
      <c r="CG231" s="589"/>
      <c r="CH231" s="589"/>
      <c r="CI231" s="589"/>
      <c r="CJ231" s="589"/>
      <c r="CK231" s="589"/>
      <c r="CL231" s="589"/>
      <c r="CM231" s="589"/>
      <c r="CN231" s="589"/>
      <c r="CO231" s="589"/>
      <c r="CP231" s="589"/>
      <c r="CQ231" s="589"/>
      <c r="CR231" s="589"/>
      <c r="CS231" s="589"/>
      <c r="CT231" s="589"/>
      <c r="CU231" s="589"/>
      <c r="CV231" s="589"/>
      <c r="CW231" s="589"/>
      <c r="CX231" s="589"/>
      <c r="CY231" s="589"/>
    </row>
    <row r="232" spans="1:103" s="620" customFormat="1">
      <c r="A232" s="620" t="str">
        <f t="shared" si="320"/>
        <v/>
      </c>
      <c r="B232" s="624">
        <v>2202</v>
      </c>
      <c r="C232" s="624">
        <v>5</v>
      </c>
      <c r="D232" s="644" t="str">
        <f>IF(ISNA(VLOOKUP(C232,Master!BD$60:BP$107,3,FALSE)),"",VLOOKUP(C232,Master!BD$60:BP$107,3,FALSE))</f>
        <v/>
      </c>
      <c r="E232" s="625" t="str">
        <f>IF(ISNA(VLOOKUP(C232,Master!BD$60:BP$107,7,FALSE)),"",VLOOKUP(C232,Master!BD$60:BP$107,7,FALSE))</f>
        <v/>
      </c>
      <c r="F232" s="625" t="str">
        <f>IF(ISNA(VLOOKUP(C232,Master!BD$60:BP$107,8,FALSE)),"",VLOOKUP(C232,Master!BD$60:BP$107,8,FALSE))</f>
        <v/>
      </c>
      <c r="G232" s="627" t="str">
        <f>IF(ISNA(VLOOKUP(C232,Master!BD$60:BP$107,4,FALSE)),"",VLOOKUP(C232,Master!BD$60:BP$107,4,FALSE))</f>
        <v/>
      </c>
      <c r="H232" s="672" t="str">
        <f>IF(ISNA(VLOOKUP(C232,Master!BD$60:BP$107,5,FALSE)),"",VLOOKUP(C232,Master!BD$60:BP$107,5,FALSE))</f>
        <v/>
      </c>
      <c r="I232" s="629" t="str">
        <f t="shared" si="301"/>
        <v/>
      </c>
      <c r="J232" s="624" t="str">
        <f t="shared" si="321"/>
        <v/>
      </c>
      <c r="K232" s="625" t="str">
        <f t="shared" si="322"/>
        <v/>
      </c>
      <c r="L232" s="624" t="str">
        <f t="shared" si="323"/>
        <v/>
      </c>
      <c r="M232" s="624" t="str">
        <f t="shared" si="324"/>
        <v/>
      </c>
      <c r="N232" s="624" t="str">
        <f t="shared" si="325"/>
        <v/>
      </c>
      <c r="O232" s="629" t="str">
        <f t="shared" si="326"/>
        <v/>
      </c>
      <c r="P232" s="673"/>
      <c r="Q232" s="673"/>
      <c r="R232" s="673"/>
      <c r="S232" s="673">
        <v>0</v>
      </c>
      <c r="T232" s="591"/>
      <c r="U232" s="674"/>
      <c r="V232" s="623"/>
      <c r="W232" s="623"/>
      <c r="X232" s="674"/>
      <c r="Y232" s="623">
        <f>'[2]Data Entry'!BJ63</f>
        <v>0</v>
      </c>
      <c r="Z232" s="634"/>
      <c r="AA232" s="634"/>
      <c r="AB232" s="634"/>
      <c r="AC232" s="634"/>
      <c r="AD232" s="634"/>
      <c r="AE232" s="634"/>
      <c r="AF232" s="635" t="str">
        <f t="shared" si="327"/>
        <v/>
      </c>
      <c r="AG232" s="635" t="str">
        <f t="shared" si="328"/>
        <v/>
      </c>
      <c r="AH232" s="635" t="str">
        <f t="shared" si="329"/>
        <v/>
      </c>
      <c r="AI232" s="635" t="str">
        <f t="shared" si="330"/>
        <v/>
      </c>
      <c r="AJ232" s="635" t="str">
        <f t="shared" si="331"/>
        <v/>
      </c>
      <c r="AK232" s="633" t="str">
        <f t="shared" si="332"/>
        <v/>
      </c>
      <c r="AL232" s="633">
        <v>0</v>
      </c>
      <c r="AM232" s="634">
        <v>0</v>
      </c>
      <c r="AN232" s="633" t="str">
        <f t="shared" si="333"/>
        <v/>
      </c>
      <c r="AO232" s="634">
        <f t="shared" si="302"/>
        <v>0</v>
      </c>
      <c r="AP232" s="633">
        <f t="shared" si="303"/>
        <v>0</v>
      </c>
      <c r="AQ232" s="633">
        <f t="shared" si="304"/>
        <v>0</v>
      </c>
      <c r="AR232" s="633"/>
      <c r="AS232" s="633">
        <f t="shared" si="299"/>
        <v>0</v>
      </c>
      <c r="AT232" s="635" t="str">
        <f t="shared" si="334"/>
        <v/>
      </c>
      <c r="AU232" s="635" t="str">
        <f t="shared" si="335"/>
        <v/>
      </c>
      <c r="AV232" s="633"/>
      <c r="AW232" s="633"/>
      <c r="AX232" s="635" t="str">
        <f t="shared" si="336"/>
        <v/>
      </c>
      <c r="AY232" s="635" t="str">
        <f t="shared" si="337"/>
        <v/>
      </c>
      <c r="AZ232" s="635" t="str">
        <f t="shared" si="338"/>
        <v/>
      </c>
      <c r="BA232" s="635" t="str">
        <f t="shared" si="339"/>
        <v/>
      </c>
      <c r="BB232" s="635" t="str">
        <f t="shared" si="340"/>
        <v/>
      </c>
      <c r="BC232" s="633" t="str">
        <f t="shared" si="341"/>
        <v/>
      </c>
      <c r="BD232" s="633"/>
      <c r="BE232" s="634">
        <v>0</v>
      </c>
      <c r="BF232" s="633" t="str">
        <f t="shared" si="342"/>
        <v/>
      </c>
      <c r="BG232" s="634">
        <f t="shared" si="305"/>
        <v>0</v>
      </c>
      <c r="BH232" s="633">
        <f t="shared" si="343"/>
        <v>0</v>
      </c>
      <c r="BI232" s="633">
        <f t="shared" si="306"/>
        <v>0</v>
      </c>
      <c r="BJ232" s="633">
        <f t="shared" si="307"/>
        <v>0</v>
      </c>
      <c r="BK232" s="633" t="str">
        <f t="shared" si="308"/>
        <v/>
      </c>
      <c r="BL232" s="635" t="str">
        <f t="shared" si="344"/>
        <v/>
      </c>
      <c r="BM232" s="635" t="str">
        <f t="shared" si="345"/>
        <v/>
      </c>
      <c r="BN232" s="633"/>
      <c r="BO232" s="633"/>
      <c r="BP232" s="635" t="str">
        <f t="shared" si="346"/>
        <v/>
      </c>
      <c r="BQ232" s="619">
        <f t="shared" si="309"/>
        <v>0</v>
      </c>
      <c r="BR232" s="619">
        <f t="shared" si="310"/>
        <v>1</v>
      </c>
      <c r="BS232" s="619">
        <f t="shared" si="311"/>
        <v>0</v>
      </c>
      <c r="BT232" s="619">
        <f t="shared" si="312"/>
        <v>0</v>
      </c>
      <c r="BU232" s="619">
        <f t="shared" si="313"/>
        <v>0</v>
      </c>
      <c r="BV232" s="619">
        <f t="shared" si="314"/>
        <v>1</v>
      </c>
      <c r="BW232" s="603">
        <f t="shared" si="315"/>
        <v>0</v>
      </c>
      <c r="BX232" s="636">
        <f t="shared" si="316"/>
        <v>1</v>
      </c>
      <c r="BY232" s="603">
        <f t="shared" si="317"/>
        <v>0</v>
      </c>
      <c r="BZ232" s="603">
        <f t="shared" si="318"/>
        <v>0</v>
      </c>
      <c r="CA232" s="589" t="str">
        <f t="shared" si="319"/>
        <v/>
      </c>
      <c r="CB232" s="1097"/>
      <c r="CC232" s="589" t="str">
        <f>IF(I232="","",MAX($CC$228:CC231)+1)</f>
        <v/>
      </c>
      <c r="CD232" s="589"/>
      <c r="CE232" s="589"/>
      <c r="CF232" s="589"/>
      <c r="CG232" s="589"/>
      <c r="CH232" s="589"/>
      <c r="CI232" s="589"/>
      <c r="CJ232" s="589"/>
      <c r="CK232" s="589"/>
      <c r="CL232" s="589"/>
      <c r="CM232" s="589"/>
      <c r="CN232" s="589"/>
      <c r="CO232" s="589"/>
      <c r="CP232" s="589"/>
      <c r="CQ232" s="589"/>
      <c r="CR232" s="589"/>
      <c r="CS232" s="589"/>
      <c r="CT232" s="589"/>
      <c r="CU232" s="589"/>
      <c r="CV232" s="589"/>
      <c r="CW232" s="589"/>
      <c r="CX232" s="589"/>
      <c r="CY232" s="589"/>
    </row>
    <row r="233" spans="1:103" s="620" customFormat="1">
      <c r="A233" s="620" t="str">
        <f t="shared" si="320"/>
        <v/>
      </c>
      <c r="B233" s="624">
        <v>2202</v>
      </c>
      <c r="C233" s="624">
        <v>6</v>
      </c>
      <c r="D233" s="644" t="str">
        <f>IF(ISNA(VLOOKUP(C233,Master!BD$60:BP$107,3,FALSE)),"",VLOOKUP(C233,Master!BD$60:BP$107,3,FALSE))</f>
        <v/>
      </c>
      <c r="E233" s="625" t="str">
        <f>IF(ISNA(VLOOKUP(C233,Master!BD$60:BP$107,7,FALSE)),"",VLOOKUP(C233,Master!BD$60:BP$107,7,FALSE))</f>
        <v/>
      </c>
      <c r="F233" s="625" t="str">
        <f>IF(ISNA(VLOOKUP(C233,Master!BD$60:BP$107,8,FALSE)),"",VLOOKUP(C233,Master!BD$60:BP$107,8,FALSE))</f>
        <v/>
      </c>
      <c r="G233" s="627" t="str">
        <f>IF(ISNA(VLOOKUP(C233,Master!BD$60:BP$107,4,FALSE)),"",VLOOKUP(C233,Master!BD$60:BP$107,4,FALSE))</f>
        <v/>
      </c>
      <c r="H233" s="672" t="str">
        <f>IF(ISNA(VLOOKUP(C233,Master!BD$60:BP$107,5,FALSE)),"",VLOOKUP(C233,Master!BD$60:BP$107,5,FALSE))</f>
        <v/>
      </c>
      <c r="I233" s="629" t="str">
        <f t="shared" si="301"/>
        <v/>
      </c>
      <c r="J233" s="624" t="str">
        <f t="shared" si="321"/>
        <v/>
      </c>
      <c r="K233" s="625" t="str">
        <f t="shared" si="322"/>
        <v/>
      </c>
      <c r="L233" s="624" t="str">
        <f t="shared" si="323"/>
        <v/>
      </c>
      <c r="M233" s="624" t="str">
        <f t="shared" si="324"/>
        <v/>
      </c>
      <c r="N233" s="624" t="str">
        <f t="shared" si="325"/>
        <v/>
      </c>
      <c r="O233" s="629" t="str">
        <f t="shared" si="326"/>
        <v/>
      </c>
      <c r="P233" s="673"/>
      <c r="Q233" s="673"/>
      <c r="R233" s="673"/>
      <c r="S233" s="673">
        <v>0</v>
      </c>
      <c r="T233" s="591"/>
      <c r="U233" s="674"/>
      <c r="V233" s="623"/>
      <c r="W233" s="623"/>
      <c r="X233" s="674"/>
      <c r="Y233" s="623">
        <f>'[2]Data Entry'!BJ64</f>
        <v>0</v>
      </c>
      <c r="Z233" s="634"/>
      <c r="AA233" s="634"/>
      <c r="AB233" s="634"/>
      <c r="AC233" s="634"/>
      <c r="AD233" s="634"/>
      <c r="AE233" s="634"/>
      <c r="AF233" s="635" t="str">
        <f t="shared" si="327"/>
        <v/>
      </c>
      <c r="AG233" s="635" t="str">
        <f t="shared" si="328"/>
        <v/>
      </c>
      <c r="AH233" s="635" t="str">
        <f t="shared" si="329"/>
        <v/>
      </c>
      <c r="AI233" s="635" t="str">
        <f t="shared" si="330"/>
        <v/>
      </c>
      <c r="AJ233" s="635" t="str">
        <f t="shared" si="331"/>
        <v/>
      </c>
      <c r="AK233" s="633" t="str">
        <f t="shared" si="332"/>
        <v/>
      </c>
      <c r="AL233" s="633">
        <v>0</v>
      </c>
      <c r="AM233" s="634">
        <v>0</v>
      </c>
      <c r="AN233" s="633" t="str">
        <f t="shared" si="333"/>
        <v/>
      </c>
      <c r="AO233" s="634">
        <f t="shared" si="302"/>
        <v>0</v>
      </c>
      <c r="AP233" s="633">
        <f t="shared" si="303"/>
        <v>0</v>
      </c>
      <c r="AQ233" s="633">
        <f t="shared" si="304"/>
        <v>0</v>
      </c>
      <c r="AR233" s="633"/>
      <c r="AS233" s="633">
        <f t="shared" si="299"/>
        <v>0</v>
      </c>
      <c r="AT233" s="635" t="str">
        <f t="shared" si="334"/>
        <v/>
      </c>
      <c r="AU233" s="635" t="str">
        <f t="shared" si="335"/>
        <v/>
      </c>
      <c r="AV233" s="633"/>
      <c r="AW233" s="633"/>
      <c r="AX233" s="635" t="str">
        <f t="shared" si="336"/>
        <v/>
      </c>
      <c r="AY233" s="635" t="str">
        <f t="shared" si="337"/>
        <v/>
      </c>
      <c r="AZ233" s="635" t="str">
        <f t="shared" si="338"/>
        <v/>
      </c>
      <c r="BA233" s="635" t="str">
        <f t="shared" si="339"/>
        <v/>
      </c>
      <c r="BB233" s="635" t="str">
        <f t="shared" si="340"/>
        <v/>
      </c>
      <c r="BC233" s="633" t="str">
        <f t="shared" si="341"/>
        <v/>
      </c>
      <c r="BD233" s="633"/>
      <c r="BE233" s="634">
        <v>0</v>
      </c>
      <c r="BF233" s="633" t="str">
        <f t="shared" si="342"/>
        <v/>
      </c>
      <c r="BG233" s="634">
        <f t="shared" si="305"/>
        <v>0</v>
      </c>
      <c r="BH233" s="633">
        <f t="shared" si="343"/>
        <v>0</v>
      </c>
      <c r="BI233" s="633">
        <f t="shared" si="306"/>
        <v>0</v>
      </c>
      <c r="BJ233" s="633">
        <f t="shared" si="307"/>
        <v>0</v>
      </c>
      <c r="BK233" s="633" t="str">
        <f t="shared" si="308"/>
        <v/>
      </c>
      <c r="BL233" s="635" t="str">
        <f t="shared" si="344"/>
        <v/>
      </c>
      <c r="BM233" s="635" t="str">
        <f t="shared" si="345"/>
        <v/>
      </c>
      <c r="BN233" s="633"/>
      <c r="BO233" s="633"/>
      <c r="BP233" s="635" t="str">
        <f t="shared" si="346"/>
        <v/>
      </c>
      <c r="BQ233" s="619">
        <f t="shared" si="309"/>
        <v>0</v>
      </c>
      <c r="BR233" s="619">
        <f t="shared" si="310"/>
        <v>1</v>
      </c>
      <c r="BS233" s="619">
        <f t="shared" si="311"/>
        <v>0</v>
      </c>
      <c r="BT233" s="619">
        <f t="shared" si="312"/>
        <v>0</v>
      </c>
      <c r="BU233" s="619">
        <f t="shared" si="313"/>
        <v>0</v>
      </c>
      <c r="BV233" s="619">
        <f t="shared" si="314"/>
        <v>1</v>
      </c>
      <c r="BW233" s="603">
        <f t="shared" si="315"/>
        <v>0</v>
      </c>
      <c r="BX233" s="636">
        <f t="shared" si="316"/>
        <v>1</v>
      </c>
      <c r="BY233" s="603">
        <f t="shared" si="317"/>
        <v>0</v>
      </c>
      <c r="BZ233" s="603">
        <f t="shared" si="318"/>
        <v>0</v>
      </c>
      <c r="CA233" s="589" t="str">
        <f t="shared" si="319"/>
        <v/>
      </c>
      <c r="CB233" s="1097"/>
      <c r="CC233" s="589" t="str">
        <f>IF(I233="","",MAX($CC$228:CC232)+1)</f>
        <v/>
      </c>
      <c r="CD233" s="589"/>
      <c r="CE233" s="589"/>
      <c r="CF233" s="589"/>
      <c r="CG233" s="589"/>
      <c r="CH233" s="589"/>
      <c r="CI233" s="589"/>
      <c r="CJ233" s="589"/>
      <c r="CK233" s="589"/>
      <c r="CL233" s="589"/>
      <c r="CM233" s="589"/>
      <c r="CN233" s="589"/>
      <c r="CO233" s="589"/>
      <c r="CP233" s="589"/>
      <c r="CQ233" s="589"/>
      <c r="CR233" s="589"/>
      <c r="CS233" s="589"/>
      <c r="CT233" s="589"/>
      <c r="CU233" s="589"/>
      <c r="CV233" s="589"/>
      <c r="CW233" s="589"/>
      <c r="CX233" s="589"/>
      <c r="CY233" s="589"/>
    </row>
    <row r="234" spans="1:103" s="620" customFormat="1">
      <c r="A234" s="620" t="str">
        <f t="shared" si="320"/>
        <v/>
      </c>
      <c r="B234" s="624">
        <v>2202</v>
      </c>
      <c r="C234" s="624">
        <v>7</v>
      </c>
      <c r="D234" s="644" t="str">
        <f>IF(ISNA(VLOOKUP(C234,Master!BD$60:BP$107,3,FALSE)),"",VLOOKUP(C234,Master!BD$60:BP$107,3,FALSE))</f>
        <v/>
      </c>
      <c r="E234" s="625" t="str">
        <f>IF(ISNA(VLOOKUP(C234,Master!BD$60:BP$107,7,FALSE)),"",VLOOKUP(C234,Master!BD$60:BP$107,7,FALSE))</f>
        <v/>
      </c>
      <c r="F234" s="625" t="str">
        <f>IF(ISNA(VLOOKUP(C234,Master!BD$60:BP$107,8,FALSE)),"",VLOOKUP(C234,Master!BD$60:BP$107,8,FALSE))</f>
        <v/>
      </c>
      <c r="G234" s="627" t="str">
        <f>IF(ISNA(VLOOKUP(C234,Master!BD$60:BP$107,4,FALSE)),"",VLOOKUP(C234,Master!BD$60:BP$107,4,FALSE))</f>
        <v/>
      </c>
      <c r="H234" s="672" t="str">
        <f>IF(ISNA(VLOOKUP(C234,Master!BD$60:BP$107,5,FALSE)),"",VLOOKUP(C234,Master!BD$60:BP$107,5,FALSE))</f>
        <v/>
      </c>
      <c r="I234" s="629" t="str">
        <f t="shared" si="301"/>
        <v/>
      </c>
      <c r="J234" s="624" t="str">
        <f t="shared" si="321"/>
        <v/>
      </c>
      <c r="K234" s="625" t="str">
        <f t="shared" si="322"/>
        <v/>
      </c>
      <c r="L234" s="624" t="str">
        <f t="shared" si="323"/>
        <v/>
      </c>
      <c r="M234" s="624" t="str">
        <f t="shared" si="324"/>
        <v/>
      </c>
      <c r="N234" s="624" t="str">
        <f t="shared" si="325"/>
        <v/>
      </c>
      <c r="O234" s="629" t="str">
        <f t="shared" si="326"/>
        <v/>
      </c>
      <c r="P234" s="673"/>
      <c r="Q234" s="673"/>
      <c r="R234" s="673"/>
      <c r="S234" s="673">
        <v>0</v>
      </c>
      <c r="T234" s="591"/>
      <c r="U234" s="674"/>
      <c r="V234" s="623"/>
      <c r="W234" s="623"/>
      <c r="X234" s="674"/>
      <c r="Y234" s="623">
        <f>'[2]Data Entry'!BJ65</f>
        <v>0</v>
      </c>
      <c r="Z234" s="634"/>
      <c r="AA234" s="634"/>
      <c r="AB234" s="634"/>
      <c r="AC234" s="634"/>
      <c r="AD234" s="634"/>
      <c r="AE234" s="634"/>
      <c r="AF234" s="635" t="str">
        <f t="shared" si="327"/>
        <v/>
      </c>
      <c r="AG234" s="635" t="str">
        <f t="shared" si="328"/>
        <v/>
      </c>
      <c r="AH234" s="635" t="str">
        <f t="shared" si="329"/>
        <v/>
      </c>
      <c r="AI234" s="635" t="str">
        <f t="shared" si="330"/>
        <v/>
      </c>
      <c r="AJ234" s="635" t="str">
        <f t="shared" si="331"/>
        <v/>
      </c>
      <c r="AK234" s="633" t="str">
        <f t="shared" si="332"/>
        <v/>
      </c>
      <c r="AL234" s="633">
        <v>0</v>
      </c>
      <c r="AM234" s="634">
        <v>0</v>
      </c>
      <c r="AN234" s="633" t="str">
        <f t="shared" si="333"/>
        <v/>
      </c>
      <c r="AO234" s="634">
        <f t="shared" si="302"/>
        <v>0</v>
      </c>
      <c r="AP234" s="633">
        <f t="shared" si="303"/>
        <v>0</v>
      </c>
      <c r="AQ234" s="633">
        <f t="shared" si="304"/>
        <v>0</v>
      </c>
      <c r="AR234" s="633"/>
      <c r="AS234" s="633">
        <f t="shared" si="299"/>
        <v>0</v>
      </c>
      <c r="AT234" s="635" t="str">
        <f t="shared" si="334"/>
        <v/>
      </c>
      <c r="AU234" s="635" t="str">
        <f t="shared" si="335"/>
        <v/>
      </c>
      <c r="AV234" s="633"/>
      <c r="AW234" s="633"/>
      <c r="AX234" s="635" t="str">
        <f t="shared" si="336"/>
        <v/>
      </c>
      <c r="AY234" s="635" t="str">
        <f t="shared" si="337"/>
        <v/>
      </c>
      <c r="AZ234" s="635" t="str">
        <f t="shared" si="338"/>
        <v/>
      </c>
      <c r="BA234" s="635" t="str">
        <f t="shared" si="339"/>
        <v/>
      </c>
      <c r="BB234" s="635" t="str">
        <f t="shared" si="340"/>
        <v/>
      </c>
      <c r="BC234" s="633" t="str">
        <f t="shared" si="341"/>
        <v/>
      </c>
      <c r="BD234" s="633"/>
      <c r="BE234" s="634">
        <v>0</v>
      </c>
      <c r="BF234" s="633" t="str">
        <f t="shared" si="342"/>
        <v/>
      </c>
      <c r="BG234" s="634">
        <f t="shared" si="305"/>
        <v>0</v>
      </c>
      <c r="BH234" s="633">
        <f t="shared" si="343"/>
        <v>0</v>
      </c>
      <c r="BI234" s="633">
        <f t="shared" si="306"/>
        <v>0</v>
      </c>
      <c r="BJ234" s="633">
        <f t="shared" si="307"/>
        <v>0</v>
      </c>
      <c r="BK234" s="633" t="str">
        <f t="shared" si="308"/>
        <v/>
      </c>
      <c r="BL234" s="635" t="str">
        <f t="shared" si="344"/>
        <v/>
      </c>
      <c r="BM234" s="635" t="str">
        <f t="shared" si="345"/>
        <v/>
      </c>
      <c r="BN234" s="633"/>
      <c r="BO234" s="633"/>
      <c r="BP234" s="635" t="str">
        <f t="shared" si="346"/>
        <v/>
      </c>
      <c r="BQ234" s="619">
        <f t="shared" si="309"/>
        <v>0</v>
      </c>
      <c r="BR234" s="619">
        <f t="shared" si="310"/>
        <v>1</v>
      </c>
      <c r="BS234" s="619">
        <f t="shared" si="311"/>
        <v>0</v>
      </c>
      <c r="BT234" s="619">
        <f t="shared" si="312"/>
        <v>0</v>
      </c>
      <c r="BU234" s="619">
        <f t="shared" si="313"/>
        <v>0</v>
      </c>
      <c r="BV234" s="619">
        <f t="shared" si="314"/>
        <v>1</v>
      </c>
      <c r="BW234" s="603">
        <f t="shared" si="315"/>
        <v>0</v>
      </c>
      <c r="BX234" s="636">
        <f t="shared" si="316"/>
        <v>1</v>
      </c>
      <c r="BY234" s="603">
        <f t="shared" si="317"/>
        <v>0</v>
      </c>
      <c r="BZ234" s="603">
        <f t="shared" si="318"/>
        <v>0</v>
      </c>
      <c r="CA234" s="589" t="str">
        <f t="shared" si="319"/>
        <v/>
      </c>
      <c r="CB234" s="1097"/>
      <c r="CC234" s="589" t="str">
        <f>IF(I234="","",MAX($CC$228:CC233)+1)</f>
        <v/>
      </c>
      <c r="CD234" s="589"/>
      <c r="CE234" s="589"/>
      <c r="CF234" s="589"/>
      <c r="CG234" s="589"/>
      <c r="CH234" s="589"/>
      <c r="CI234" s="589"/>
      <c r="CJ234" s="589"/>
      <c r="CK234" s="589"/>
      <c r="CL234" s="589"/>
      <c r="CM234" s="589"/>
      <c r="CN234" s="589"/>
      <c r="CO234" s="589"/>
      <c r="CP234" s="589"/>
      <c r="CQ234" s="589"/>
      <c r="CR234" s="589"/>
      <c r="CS234" s="589"/>
      <c r="CT234" s="589"/>
      <c r="CU234" s="589"/>
      <c r="CV234" s="589"/>
      <c r="CW234" s="589"/>
      <c r="CX234" s="589"/>
      <c r="CY234" s="589"/>
    </row>
    <row r="235" spans="1:103" s="620" customFormat="1">
      <c r="A235" s="620" t="str">
        <f t="shared" si="320"/>
        <v/>
      </c>
      <c r="B235" s="624">
        <v>2202</v>
      </c>
      <c r="C235" s="624">
        <v>8</v>
      </c>
      <c r="D235" s="644" t="str">
        <f>IF(ISNA(VLOOKUP(C235,Master!BD$60:BP$107,3,FALSE)),"",VLOOKUP(C235,Master!BD$60:BP$107,3,FALSE))</f>
        <v/>
      </c>
      <c r="E235" s="625" t="str">
        <f>IF(ISNA(VLOOKUP(C235,Master!BD$60:BP$107,7,FALSE)),"",VLOOKUP(C235,Master!BD$60:BP$107,7,FALSE))</f>
        <v/>
      </c>
      <c r="F235" s="625" t="str">
        <f>IF(ISNA(VLOOKUP(C235,Master!BD$60:BP$107,8,FALSE)),"",VLOOKUP(C235,Master!BD$60:BP$107,8,FALSE))</f>
        <v/>
      </c>
      <c r="G235" s="627" t="str">
        <f>IF(ISNA(VLOOKUP(C235,Master!BD$60:BP$107,4,FALSE)),"",VLOOKUP(C235,Master!BD$60:BP$107,4,FALSE))</f>
        <v/>
      </c>
      <c r="H235" s="672" t="str">
        <f>IF(ISNA(VLOOKUP(C235,Master!BD$60:BP$107,5,FALSE)),"",VLOOKUP(C235,Master!BD$60:BP$107,5,FALSE))</f>
        <v/>
      </c>
      <c r="I235" s="629" t="str">
        <f t="shared" si="301"/>
        <v/>
      </c>
      <c r="J235" s="624" t="str">
        <f t="shared" si="321"/>
        <v/>
      </c>
      <c r="K235" s="625" t="str">
        <f t="shared" si="322"/>
        <v/>
      </c>
      <c r="L235" s="624" t="str">
        <f t="shared" si="323"/>
        <v/>
      </c>
      <c r="M235" s="624" t="str">
        <f t="shared" si="324"/>
        <v/>
      </c>
      <c r="N235" s="624" t="str">
        <f t="shared" si="325"/>
        <v/>
      </c>
      <c r="O235" s="629" t="str">
        <f t="shared" si="326"/>
        <v/>
      </c>
      <c r="P235" s="673"/>
      <c r="Q235" s="673"/>
      <c r="R235" s="673"/>
      <c r="S235" s="673">
        <v>0</v>
      </c>
      <c r="T235" s="591"/>
      <c r="U235" s="674"/>
      <c r="V235" s="623"/>
      <c r="W235" s="623"/>
      <c r="X235" s="674"/>
      <c r="Y235" s="623">
        <f>'[2]Data Entry'!BJ66</f>
        <v>0</v>
      </c>
      <c r="Z235" s="634"/>
      <c r="AA235" s="634"/>
      <c r="AB235" s="634"/>
      <c r="AC235" s="634"/>
      <c r="AD235" s="634"/>
      <c r="AE235" s="634"/>
      <c r="AF235" s="635" t="str">
        <f t="shared" si="327"/>
        <v/>
      </c>
      <c r="AG235" s="635" t="str">
        <f t="shared" si="328"/>
        <v/>
      </c>
      <c r="AH235" s="635" t="str">
        <f t="shared" si="329"/>
        <v/>
      </c>
      <c r="AI235" s="635" t="str">
        <f t="shared" si="330"/>
        <v/>
      </c>
      <c r="AJ235" s="635" t="str">
        <f t="shared" si="331"/>
        <v/>
      </c>
      <c r="AK235" s="633" t="str">
        <f t="shared" si="332"/>
        <v/>
      </c>
      <c r="AL235" s="633">
        <v>0</v>
      </c>
      <c r="AM235" s="634">
        <v>0</v>
      </c>
      <c r="AN235" s="633" t="str">
        <f t="shared" si="333"/>
        <v/>
      </c>
      <c r="AO235" s="634">
        <f t="shared" si="302"/>
        <v>0</v>
      </c>
      <c r="AP235" s="633">
        <f t="shared" si="303"/>
        <v>0</v>
      </c>
      <c r="AQ235" s="633">
        <f t="shared" si="304"/>
        <v>0</v>
      </c>
      <c r="AR235" s="633"/>
      <c r="AS235" s="633">
        <f t="shared" si="299"/>
        <v>0</v>
      </c>
      <c r="AT235" s="635" t="str">
        <f t="shared" si="334"/>
        <v/>
      </c>
      <c r="AU235" s="635" t="str">
        <f t="shared" si="335"/>
        <v/>
      </c>
      <c r="AV235" s="633"/>
      <c r="AW235" s="633"/>
      <c r="AX235" s="635" t="str">
        <f t="shared" si="336"/>
        <v/>
      </c>
      <c r="AY235" s="635" t="str">
        <f t="shared" si="337"/>
        <v/>
      </c>
      <c r="AZ235" s="635" t="str">
        <f t="shared" si="338"/>
        <v/>
      </c>
      <c r="BA235" s="635" t="str">
        <f t="shared" si="339"/>
        <v/>
      </c>
      <c r="BB235" s="635" t="str">
        <f t="shared" si="340"/>
        <v/>
      </c>
      <c r="BC235" s="633" t="str">
        <f t="shared" si="341"/>
        <v/>
      </c>
      <c r="BD235" s="633"/>
      <c r="BE235" s="634">
        <v>0</v>
      </c>
      <c r="BF235" s="633" t="str">
        <f t="shared" si="342"/>
        <v/>
      </c>
      <c r="BG235" s="634">
        <f t="shared" si="305"/>
        <v>0</v>
      </c>
      <c r="BH235" s="633">
        <f t="shared" si="343"/>
        <v>0</v>
      </c>
      <c r="BI235" s="633">
        <f t="shared" si="306"/>
        <v>0</v>
      </c>
      <c r="BJ235" s="633">
        <f t="shared" si="307"/>
        <v>0</v>
      </c>
      <c r="BK235" s="633" t="str">
        <f t="shared" si="308"/>
        <v/>
      </c>
      <c r="BL235" s="635" t="str">
        <f t="shared" si="344"/>
        <v/>
      </c>
      <c r="BM235" s="635" t="str">
        <f t="shared" si="345"/>
        <v/>
      </c>
      <c r="BN235" s="633"/>
      <c r="BO235" s="633"/>
      <c r="BP235" s="635" t="str">
        <f t="shared" si="346"/>
        <v/>
      </c>
      <c r="BQ235" s="619">
        <f t="shared" si="309"/>
        <v>0</v>
      </c>
      <c r="BR235" s="619">
        <f t="shared" si="310"/>
        <v>1</v>
      </c>
      <c r="BS235" s="619">
        <f t="shared" si="311"/>
        <v>0</v>
      </c>
      <c r="BT235" s="619">
        <f t="shared" si="312"/>
        <v>0</v>
      </c>
      <c r="BU235" s="619">
        <f t="shared" si="313"/>
        <v>0</v>
      </c>
      <c r="BV235" s="619">
        <f t="shared" si="314"/>
        <v>1</v>
      </c>
      <c r="BW235" s="603">
        <f t="shared" si="315"/>
        <v>0</v>
      </c>
      <c r="BX235" s="636">
        <f t="shared" si="316"/>
        <v>1</v>
      </c>
      <c r="BY235" s="603">
        <f t="shared" si="317"/>
        <v>0</v>
      </c>
      <c r="BZ235" s="603">
        <f t="shared" si="318"/>
        <v>0</v>
      </c>
      <c r="CA235" s="589" t="str">
        <f t="shared" si="319"/>
        <v/>
      </c>
      <c r="CB235" s="1097"/>
      <c r="CC235" s="589" t="str">
        <f>IF(I235="","",MAX($CC$228:CC234)+1)</f>
        <v/>
      </c>
      <c r="CD235" s="589"/>
      <c r="CE235" s="589"/>
      <c r="CF235" s="589"/>
      <c r="CG235" s="589"/>
      <c r="CH235" s="589"/>
      <c r="CI235" s="589"/>
      <c r="CJ235" s="589"/>
      <c r="CK235" s="589"/>
      <c r="CL235" s="589"/>
      <c r="CM235" s="589"/>
      <c r="CN235" s="589"/>
      <c r="CO235" s="589"/>
      <c r="CP235" s="589"/>
      <c r="CQ235" s="589"/>
      <c r="CR235" s="589"/>
      <c r="CS235" s="589"/>
      <c r="CT235" s="589"/>
      <c r="CU235" s="589"/>
      <c r="CV235" s="589"/>
      <c r="CW235" s="589"/>
      <c r="CX235" s="589"/>
      <c r="CY235" s="589"/>
    </row>
    <row r="236" spans="1:103" s="620" customFormat="1">
      <c r="A236" s="620">
        <f t="shared" si="320"/>
        <v>0</v>
      </c>
      <c r="B236" s="645"/>
      <c r="C236" s="646"/>
      <c r="D236" s="646"/>
      <c r="E236" s="646"/>
      <c r="F236" s="646"/>
      <c r="G236" s="638" t="s">
        <v>184</v>
      </c>
      <c r="H236" s="642"/>
      <c r="I236" s="642"/>
      <c r="J236" s="654">
        <f>SUM(J228:J235)</f>
        <v>0</v>
      </c>
      <c r="K236" s="654"/>
      <c r="L236" s="654">
        <f>SUM(L228:L235)</f>
        <v>0</v>
      </c>
      <c r="M236" s="654">
        <f>SUM(M228:M235)</f>
        <v>0</v>
      </c>
      <c r="N236" s="654">
        <f>SUM(N228:N235)</f>
        <v>0</v>
      </c>
      <c r="O236" s="651"/>
      <c r="P236" s="652"/>
      <c r="Q236" s="652"/>
      <c r="R236" s="652"/>
      <c r="S236" s="652"/>
      <c r="T236" s="591"/>
      <c r="U236" s="674"/>
      <c r="V236" s="633"/>
      <c r="W236" s="633"/>
      <c r="X236" s="674"/>
      <c r="Y236" s="633"/>
      <c r="Z236" s="633"/>
      <c r="AA236" s="633"/>
      <c r="AB236" s="633"/>
      <c r="AC236" s="633"/>
      <c r="AD236" s="633"/>
      <c r="AE236" s="633"/>
      <c r="AF236" s="635"/>
      <c r="AG236" s="635"/>
      <c r="AH236" s="635"/>
      <c r="AI236" s="635"/>
      <c r="AJ236" s="635"/>
      <c r="AK236" s="633"/>
      <c r="AL236" s="633"/>
      <c r="AM236" s="633"/>
      <c r="AN236" s="633"/>
      <c r="AO236" s="633"/>
      <c r="AP236" s="633"/>
      <c r="AQ236" s="633"/>
      <c r="AR236" s="633"/>
      <c r="AS236" s="633">
        <f t="shared" si="299"/>
        <v>0</v>
      </c>
      <c r="AT236" s="635"/>
      <c r="AU236" s="635"/>
      <c r="AV236" s="633"/>
      <c r="AW236" s="633"/>
      <c r="AX236" s="635"/>
      <c r="AY236" s="635"/>
      <c r="AZ236" s="635"/>
      <c r="BA236" s="635"/>
      <c r="BB236" s="635"/>
      <c r="BC236" s="633"/>
      <c r="BD236" s="633"/>
      <c r="BE236" s="633"/>
      <c r="BF236" s="633"/>
      <c r="BG236" s="634"/>
      <c r="BH236" s="633"/>
      <c r="BI236" s="633"/>
      <c r="BJ236" s="633"/>
      <c r="BK236" s="633"/>
      <c r="BL236" s="635"/>
      <c r="BM236" s="635"/>
      <c r="BN236" s="633"/>
      <c r="BO236" s="633"/>
      <c r="BP236" s="635"/>
      <c r="BQ236" s="619"/>
      <c r="BR236" s="619"/>
      <c r="BS236" s="619"/>
      <c r="BT236" s="619"/>
      <c r="BU236" s="619"/>
      <c r="BV236" s="619"/>
      <c r="BW236" s="603"/>
      <c r="BX236" s="603"/>
      <c r="BY236" s="603"/>
      <c r="BZ236" s="603"/>
      <c r="CA236" s="589"/>
      <c r="CB236" s="1097"/>
      <c r="CC236" s="589"/>
      <c r="CD236" s="589"/>
      <c r="CE236" s="589"/>
      <c r="CF236" s="589"/>
      <c r="CG236" s="589"/>
      <c r="CH236" s="589"/>
      <c r="CI236" s="589"/>
      <c r="CJ236" s="589"/>
      <c r="CK236" s="589"/>
      <c r="CL236" s="589"/>
      <c r="CM236" s="589"/>
      <c r="CN236" s="589"/>
      <c r="CO236" s="589"/>
      <c r="CP236" s="589"/>
      <c r="CQ236" s="589"/>
      <c r="CR236" s="589"/>
      <c r="CS236" s="589"/>
      <c r="CT236" s="589"/>
      <c r="CU236" s="589"/>
      <c r="CV236" s="589"/>
      <c r="CW236" s="589"/>
      <c r="CX236" s="589"/>
      <c r="CY236" s="589"/>
    </row>
    <row r="237" spans="1:103" s="620" customFormat="1" ht="12.75" customHeight="1">
      <c r="A237" s="620">
        <f t="shared" si="320"/>
        <v>0</v>
      </c>
      <c r="B237" s="675"/>
      <c r="C237" s="1111" t="s">
        <v>185</v>
      </c>
      <c r="D237" s="1111"/>
      <c r="E237" s="1111"/>
      <c r="F237" s="1111"/>
      <c r="G237" s="1111"/>
      <c r="H237" s="1111"/>
      <c r="I237" s="1111"/>
      <c r="J237" s="1111"/>
      <c r="K237" s="1111"/>
      <c r="L237" s="1111"/>
      <c r="M237" s="1111"/>
      <c r="N237" s="1111"/>
      <c r="O237" s="1112"/>
      <c r="P237" s="652"/>
      <c r="Q237" s="652"/>
      <c r="R237" s="652"/>
      <c r="S237" s="652"/>
      <c r="T237" s="591"/>
      <c r="U237" s="674"/>
      <c r="V237" s="633"/>
      <c r="W237" s="633"/>
      <c r="X237" s="674"/>
      <c r="Y237" s="633"/>
      <c r="Z237" s="633"/>
      <c r="AA237" s="633"/>
      <c r="AB237" s="633"/>
      <c r="AC237" s="633"/>
      <c r="AD237" s="633"/>
      <c r="AE237" s="633"/>
      <c r="AF237" s="635"/>
      <c r="AG237" s="635"/>
      <c r="AH237" s="635"/>
      <c r="AI237" s="635"/>
      <c r="AJ237" s="635"/>
      <c r="AK237" s="633"/>
      <c r="AL237" s="633"/>
      <c r="AM237" s="633"/>
      <c r="AN237" s="633"/>
      <c r="AO237" s="633"/>
      <c r="AP237" s="633"/>
      <c r="AQ237" s="633"/>
      <c r="AR237" s="633"/>
      <c r="AS237" s="633">
        <f t="shared" si="299"/>
        <v>0</v>
      </c>
      <c r="AT237" s="635"/>
      <c r="AU237" s="635"/>
      <c r="AV237" s="633"/>
      <c r="AW237" s="633"/>
      <c r="AX237" s="635"/>
      <c r="AY237" s="635"/>
      <c r="AZ237" s="635"/>
      <c r="BA237" s="635"/>
      <c r="BB237" s="635"/>
      <c r="BC237" s="633"/>
      <c r="BD237" s="633"/>
      <c r="BE237" s="633"/>
      <c r="BF237" s="633"/>
      <c r="BG237" s="634"/>
      <c r="BH237" s="633"/>
      <c r="BI237" s="633"/>
      <c r="BJ237" s="633"/>
      <c r="BK237" s="633"/>
      <c r="BL237" s="635"/>
      <c r="BM237" s="635"/>
      <c r="BN237" s="633"/>
      <c r="BO237" s="633"/>
      <c r="BP237" s="635"/>
      <c r="BQ237" s="619"/>
      <c r="BR237" s="619"/>
      <c r="BS237" s="619"/>
      <c r="BT237" s="619"/>
      <c r="BU237" s="619"/>
      <c r="BV237" s="619"/>
      <c r="BW237" s="603"/>
      <c r="BX237" s="603"/>
      <c r="BY237" s="603"/>
      <c r="BZ237" s="603"/>
      <c r="CA237" s="589"/>
      <c r="CB237" s="1097"/>
      <c r="CC237" s="589"/>
      <c r="CD237" s="589"/>
      <c r="CE237" s="589"/>
      <c r="CF237" s="589"/>
      <c r="CG237" s="589"/>
      <c r="CH237" s="589"/>
      <c r="CI237" s="589"/>
      <c r="CJ237" s="589"/>
      <c r="CK237" s="589"/>
      <c r="CL237" s="589"/>
      <c r="CM237" s="589"/>
      <c r="CN237" s="589"/>
      <c r="CO237" s="589"/>
      <c r="CP237" s="589"/>
      <c r="CQ237" s="589"/>
      <c r="CR237" s="589"/>
      <c r="CS237" s="589"/>
      <c r="CT237" s="589"/>
      <c r="CU237" s="589"/>
      <c r="CV237" s="589"/>
      <c r="CW237" s="589"/>
      <c r="CX237" s="589"/>
      <c r="CY237" s="589"/>
    </row>
    <row r="238" spans="1:103" s="620" customFormat="1" ht="16.149999999999999" customHeight="1">
      <c r="A238" s="620">
        <f t="shared" si="320"/>
        <v>2</v>
      </c>
      <c r="B238" s="624">
        <v>2202</v>
      </c>
      <c r="C238" s="624">
        <v>1</v>
      </c>
      <c r="D238" s="644" t="str">
        <f>IF(ISNA(VLOOKUP(C238,Master!BQ$60:CC$285,3,FALSE)),"",VLOOKUP(C238,Master!BQ$60:CC$285,3,FALSE))</f>
        <v>DFBDZFB</v>
      </c>
      <c r="E238" s="625" t="str">
        <f>IF(ISNA(VLOOKUP(C238,Master!BQ$60:CC$285,7,FALSE)),"",VLOOKUP(C238,Master!BQ$60:CC$285,7,FALSE))</f>
        <v>RJJO201825018004</v>
      </c>
      <c r="F238" s="626">
        <f>IF(ISNA(VLOOKUP(C238,Master!BQ$60:CC$285,8,FALSE)),"",VLOOKUP(C238,Master!BQ$60:CC$285,8,FALSE))</f>
        <v>0</v>
      </c>
      <c r="G238" s="627" t="str">
        <f>IF(ISNA(VLOOKUP(C238,Master!BQ$60:CC$285,4,FALSE)),"",VLOOKUP(C238,Master!BQ$60:CC$285,4,FALSE))</f>
        <v>TEACHER-III</v>
      </c>
      <c r="H238" s="672" t="str">
        <f>IF(ISNA(VLOOKUP(C238,Master!BQ$60:CC$285,5,FALSE)),"",VLOOKUP(C238,Master!BQ$60:CC$285,5,FALSE))</f>
        <v>L-10</v>
      </c>
      <c r="I238" s="629">
        <f>IF(ISNA(VLOOKUP(C238,Master!BQ$60:CC$285,6,FALSE)),"",VLOOKUP(C238,Master!BQ$60:CC$285,6,FALSE))</f>
        <v>40300</v>
      </c>
      <c r="J238" s="624">
        <f>IF(AND(H238=""),"",I238*12)</f>
        <v>483600</v>
      </c>
      <c r="K238" s="625" t="str">
        <f>IF(AND(H238=""),"","Not Applicable")</f>
        <v>Not Applicable</v>
      </c>
      <c r="L238" s="624" t="str">
        <f>IF(AND(H238=""),"","0")</f>
        <v>0</v>
      </c>
      <c r="M238" s="624">
        <f>IF(AND(H238=""),"",J238+L238)</f>
        <v>483600</v>
      </c>
      <c r="N238" s="624">
        <f>IF(AND(H238=""),"",M238)</f>
        <v>483600</v>
      </c>
      <c r="O238" s="629" t="str">
        <f>IF(AND(H238=""),"","FIX PAY")</f>
        <v>FIX PAY</v>
      </c>
      <c r="P238" s="673"/>
      <c r="Q238" s="673"/>
      <c r="R238" s="673"/>
      <c r="S238" s="673">
        <v>0</v>
      </c>
      <c r="T238" s="591"/>
      <c r="U238" s="622">
        <f>IF(ISNA(VLOOKUP(C238,Master!BQ$60:CC$285,10,FALSE)),"",VLOOKUP(C238,Master!BQ$60:CC$285,10,FALSE))</f>
        <v>0</v>
      </c>
      <c r="V238" s="632"/>
      <c r="W238" s="632"/>
      <c r="X238" s="633">
        <f>IF(ISNA(VLOOKUP(C238,Master!BQ$60:CC$285,11,FALSE)),"",VLOOKUP(C238,Master!BQ$60:CC$285,11,FALSE))</f>
        <v>0</v>
      </c>
      <c r="Y238" s="633">
        <f>IF(ISNA(VLOOKUP(C238,Master!BQ$60:CC$285,9,FALSE)),"",VLOOKUP(C238,Master!BQ$60:CC$285,9,FALSE))</f>
        <v>0</v>
      </c>
      <c r="Z238" s="634">
        <f>IF(Y238="MALE",1,0)*(IF(G238="JAMADAR",1,0))*(IF(I238&lt;=0,0,1))</f>
        <v>0</v>
      </c>
      <c r="AA238" s="634">
        <f>IF(Y238="FEMALE",1,0)*(IF(G238="JAMADAR",1,0))*(IF(I238&lt;=0,0,1))</f>
        <v>0</v>
      </c>
      <c r="AB238" s="634">
        <f>IF(Y238="MALE",1,0)*(IF(G238="LAB BOY",1,0))*(IF(I238&lt;=0,0,1))</f>
        <v>0</v>
      </c>
      <c r="AC238" s="634">
        <f>IF(Y238="FEMALE",1,0)*(IF(G238="LAB BOY",1,0))*(IF(I238&lt;=0,0,1))</f>
        <v>0</v>
      </c>
      <c r="AD238" s="634">
        <f>IF(Y238="MALE",1,0)*(IF(G238="PEON",1,0))*(IF(I238&lt;=0,0,1))</f>
        <v>0</v>
      </c>
      <c r="AE238" s="634">
        <f>IF(Y238="FEMALE",1,0)*(IF(G238="PEON",1,0))*(IF(I238&lt;=0,0,1))</f>
        <v>0</v>
      </c>
      <c r="AF238" s="635">
        <f>IF(AND(I238=""),"",I238-ROUNDUP(ROUND((I238*3%)-(I238*3%)*2.9%,-2),0))</f>
        <v>39100</v>
      </c>
      <c r="AG238" s="635">
        <f>IF(AND(I238=""),"",$M238*$BQ238)</f>
        <v>0</v>
      </c>
      <c r="AH238" s="635">
        <f>IF(AND(I238=""),"",$M238*$BR238)</f>
        <v>0</v>
      </c>
      <c r="AI238" s="635">
        <f>IF(AND(I238=""),"",$M238*$BS238)</f>
        <v>0</v>
      </c>
      <c r="AJ238" s="635">
        <f>IF(AND(I238=""),"",$M238*$BT238)</f>
        <v>483600</v>
      </c>
      <c r="AK238" s="633">
        <f>IF(AND(I238=""),"",ROUND((AG238+AH238)*$AK$10,0)*BU238)</f>
        <v>0</v>
      </c>
      <c r="AL238" s="633">
        <v>0</v>
      </c>
      <c r="AM238" s="634">
        <v>0</v>
      </c>
      <c r="AN238" s="633">
        <f>IF(AND(I238=""),"",ROUND((AG238+AH238)*$AN$10,0)*BU238)</f>
        <v>0</v>
      </c>
      <c r="AO238" s="634">
        <f>$G$221*BR238*BU238*(IF(I238&lt;=0,0,1))*(IF(H238&lt;=4800,1,0))</f>
        <v>0</v>
      </c>
      <c r="AP238" s="633">
        <f>IF(AND(I238=""),0,ROUND((I238+ROUND(I238*$AK$10,0))/2,0)*(IF(O238="FIX PAY",0,1)))</f>
        <v>0</v>
      </c>
      <c r="AQ238" s="633">
        <f>IF(G238="CLERK GRADE I",1,IF(G238="CLERK GRADE II",1,0))*75*12*BU238*(IF(I238&lt;=0,0,1))*BV238</f>
        <v>0</v>
      </c>
      <c r="AR238" s="633">
        <f>IF(AND(I238=""),0,(IF(G238="ASSISTANT",12,IF(G238="CLERK GRADE I",12,IF(G238="CLERK GRADE II",12,IF(G238="FIELDMAN &amp; FIELD REC",12,IF(G238="LAB BOY",12,IF(G238="JAMADAR",12,IF(G238="PEON",12,10))))))))*(MINA(ROUND(I238*6%,0),600))*(IF($U238="yes",1,0)))</f>
        <v>0</v>
      </c>
      <c r="AS238" s="633">
        <f t="shared" si="299"/>
        <v>0</v>
      </c>
      <c r="AT238" s="635">
        <f>IF(AND(G238=""),0,SUM(AK238:AS238)+AG238+AH238)</f>
        <v>0</v>
      </c>
      <c r="AU238" s="635">
        <f>IF(AND(G238=""),0,AT238)</f>
        <v>0</v>
      </c>
      <c r="AV238" s="633"/>
      <c r="AW238" s="633"/>
      <c r="AX238" s="635">
        <f>AU238+AV238+AW238</f>
        <v>0</v>
      </c>
      <c r="AY238" s="635">
        <f>IF(AND(G238=""),0,N238*BQ238)</f>
        <v>0</v>
      </c>
      <c r="AZ238" s="635">
        <f>IF(AND(G238=""),0,N238*BR238)</f>
        <v>0</v>
      </c>
      <c r="BA238" s="635">
        <f>IF(AND(G238=""),0,N238*BS238)</f>
        <v>0</v>
      </c>
      <c r="BB238" s="635">
        <f>IF(AND(G238=""),0,N238*BT238)</f>
        <v>483600</v>
      </c>
      <c r="BC238" s="633">
        <f>ROUND((AY238+AZ238)*$BC$10,0)*BU238</f>
        <v>0</v>
      </c>
      <c r="BD238" s="633">
        <f>IF(AND(G238=""),0,ROUND((IF(O238="FIX PAY",0,AF238))*$BD$10*2,0)*BU238)</f>
        <v>0</v>
      </c>
      <c r="BE238" s="634">
        <v>0</v>
      </c>
      <c r="BF238" s="633">
        <f>ROUND((AY238+AZ238)*$BF$10,0)*BU238</f>
        <v>0</v>
      </c>
      <c r="BG238" s="634">
        <f>3387*2*BR238*BU238*(IF(I238&lt;=0,0,1))*(IF(H238&lt;=4800,1,0))</f>
        <v>0</v>
      </c>
      <c r="BH238" s="633">
        <f>IF(AND(I238=""),0,ROUND((AF238+ROUND(AF238*$AK$10,0))/2,0)*(IF(O238="FIX PAY",0,1)))</f>
        <v>0</v>
      </c>
      <c r="BI238" s="633">
        <f>IF(G238="CLERK GRADE I",1,IF(G238="CLERK GRADE II",1,0))*75*12*BU238*(IF(I238&lt;=0,0,1))*BV238</f>
        <v>0</v>
      </c>
      <c r="BJ238" s="633">
        <f>IF(AND(G238=""),0,(IF(G238="ASSISTANT",12,IF(G238="CLERK GRADE I",12,IF(G238="CLERK GRADE II",12,IF(G238="FIELDMAN &amp; FIELD REC",12,IF(G238="LAB BOY",12,IF(G238="JAMADAR",12,IF(G238="PEON",12,10))))))))*(MINA(ROUND(AF238*6%,0),600))*(IF($U238="yes",1,)))</f>
        <v>0</v>
      </c>
      <c r="BK238" s="633">
        <f>(IF(G238="LAB BOY",150,IF(G238="JAMADAR",150,IF(G238="PEON",150,0))))*12*BU238*(IF(I238&lt;=0,0,1))</f>
        <v>0</v>
      </c>
      <c r="BL238" s="635">
        <f>SUM(BC238:BK238)+AY238+AZ238</f>
        <v>0</v>
      </c>
      <c r="BM238" s="635">
        <f>BL238</f>
        <v>0</v>
      </c>
      <c r="BN238" s="633"/>
      <c r="BO238" s="633"/>
      <c r="BP238" s="635">
        <f>BM238+BN238+BO238</f>
        <v>0</v>
      </c>
      <c r="BQ238" s="619">
        <f>(IF(G238="PRINCIPAL",1,IF(G238="H M",1,IF(G238="AGRICULTURE INST",1,IF(G238="TEACHER-1ST",1,IF(G238="PTI  I  (13)",1,IF(G238="AGRICULTURE TEACH",1,IF(G238="INSTRUCTOR",1,0))))))))+(IF(G238="JR TEACHER",1,IF(G238="LIBRARIAN I",1,0)))*(IF(O238="FIX PAY",0,1))</f>
        <v>0</v>
      </c>
      <c r="BR238" s="619">
        <f>IF(BQ238&lt;=0,1,0)*(IF(O238="FIX PAY",0,1))</f>
        <v>0</v>
      </c>
      <c r="BS238" s="619">
        <f>(IF(G238="PRINCIPAL (16)",1,IF(G238="V P (14)",1,IF(G238="H M (14)",1,IF(G238="AGRICULTURE INST (13)",1,IF(G238="TEACHER-1ST (13)",1,IF(G238="PTI  I  (13)",1,IF(G238="AGRICULTURE TEACH (13)",1,IF(G238="INSTRUCTOR (13)",1,0))))))))+(IF(G238="JR TEACHER (13)",1,IF(G238="LIBRARIAN I (13)",1,0))))*(IF(O238="FIX PAY",1,0))</f>
        <v>0</v>
      </c>
      <c r="BT238" s="619">
        <f>IF(BS238&lt;=0,1,0)*(IF(O238="FIX PAY",1,0))</f>
        <v>1</v>
      </c>
      <c r="BU238" s="619">
        <f>IF(O238="FIX PAY",1,0)</f>
        <v>1</v>
      </c>
      <c r="BV238" s="619">
        <f>IF(X238="No",0,1)</f>
        <v>1</v>
      </c>
      <c r="BW238" s="603">
        <f t="shared" ref="BW238:BW269" si="347">IF((ROUND((SUMPRODUCT(MID(0&amp;E238,LARGE(INDEX(ISNUMBER(--MID(E238,ROW($1:$25),1))* ROW($1:$25),0),ROW($1:$25))+1,1)*10^ROW($1:$25)/10)),-8)/100000000)&gt;=2004,1,0)</f>
        <v>1</v>
      </c>
      <c r="BX238" s="636">
        <f>IF(I238&lt;=0,0,1)</f>
        <v>1</v>
      </c>
      <c r="BY238" s="603">
        <f>IF(O238="SANVIDA",1,0)</f>
        <v>0</v>
      </c>
      <c r="BZ238" s="603">
        <f>IF(BY238&gt;0,I238,0)</f>
        <v>0</v>
      </c>
      <c r="CA238" s="589">
        <f t="shared" ref="CA238:CA269" si="348">IF(AND(E238=""),"",IF(AND(E238&lt;=0),"",IF((ROUND((SUMPRODUCT(MID(0&amp;E238,LARGE(INDEX(ISNUMBER(--MID(E238,ROW($1:$70),1))* ROW($1:$70),0),ROW($1:$70))+1,1)*10^ROW($1:$70)/10)),-8)/100000000)&lt;2004,1,0)))</f>
        <v>0</v>
      </c>
      <c r="CB238" s="1097"/>
      <c r="CC238" s="589">
        <f>IF(I238="","",MAX($CC$228:CC235)+1)</f>
        <v>2</v>
      </c>
      <c r="CD238" s="589"/>
      <c r="CE238" s="589"/>
      <c r="CF238" s="589"/>
      <c r="CG238" s="589"/>
      <c r="CH238" s="589"/>
      <c r="CI238" s="589"/>
      <c r="CJ238" s="589"/>
      <c r="CK238" s="589"/>
      <c r="CL238" s="589"/>
      <c r="CM238" s="589"/>
      <c r="CN238" s="589"/>
      <c r="CO238" s="589"/>
      <c r="CP238" s="589"/>
      <c r="CQ238" s="589"/>
      <c r="CR238" s="589"/>
      <c r="CS238" s="589"/>
      <c r="CT238" s="589"/>
      <c r="CU238" s="589"/>
      <c r="CV238" s="589"/>
      <c r="CW238" s="589"/>
      <c r="CX238" s="589"/>
      <c r="CY238" s="589"/>
    </row>
    <row r="239" spans="1:103" s="620" customFormat="1" ht="16.149999999999999" customHeight="1">
      <c r="A239" s="620" t="str">
        <f t="shared" si="320"/>
        <v/>
      </c>
      <c r="B239" s="624">
        <v>2202</v>
      </c>
      <c r="C239" s="624">
        <v>2</v>
      </c>
      <c r="D239" s="644" t="str">
        <f>IF(ISNA(VLOOKUP(C239,Master!BQ$60:CC$285,3,FALSE)),"",VLOOKUP(C239,Master!BQ$60:CC$285,3,FALSE))</f>
        <v/>
      </c>
      <c r="E239" s="625" t="str">
        <f>IF(ISNA(VLOOKUP(C239,Master!BQ$60:CC$285,7,FALSE)),"",VLOOKUP(C239,Master!BQ$60:CC$285,7,FALSE))</f>
        <v/>
      </c>
      <c r="F239" s="626" t="str">
        <f>IF(ISNA(VLOOKUP(C239,Master!BQ$60:CC$285,8,FALSE)),"",VLOOKUP(C239,Master!BQ$60:CC$285,8,FALSE))</f>
        <v/>
      </c>
      <c r="G239" s="627" t="str">
        <f>IF(ISNA(VLOOKUP(C239,Master!BQ$60:CC$285,4,FALSE)),"",VLOOKUP(C239,Master!BQ$60:CC$285,4,FALSE))</f>
        <v/>
      </c>
      <c r="H239" s="672" t="str">
        <f>IF(ISNA(VLOOKUP(C239,Master!BQ$60:CC$285,5,FALSE)),"",VLOOKUP(C239,Master!BQ$60:CC$285,5,FALSE))</f>
        <v/>
      </c>
      <c r="I239" s="629" t="str">
        <f>IF(ISNA(VLOOKUP(C239,Master!BQ$60:CC$285,6,FALSE)),"",VLOOKUP(C239,Master!BQ$60:CC$285,6,FALSE))</f>
        <v/>
      </c>
      <c r="J239" s="624" t="str">
        <f t="shared" ref="J239:J302" si="349">IF(AND(H239=""),"",I239*12)</f>
        <v/>
      </c>
      <c r="K239" s="625" t="str">
        <f t="shared" ref="K239:K302" si="350">IF(AND(H239=""),"","Not Applicable")</f>
        <v/>
      </c>
      <c r="L239" s="624" t="str">
        <f t="shared" ref="L239:L302" si="351">IF(AND(H239=""),"","0")</f>
        <v/>
      </c>
      <c r="M239" s="624" t="str">
        <f t="shared" ref="M239:M302" si="352">IF(AND(H239=""),"",J239+L239)</f>
        <v/>
      </c>
      <c r="N239" s="624" t="str">
        <f t="shared" ref="N239:N302" si="353">IF(AND(H239=""),"",M239)</f>
        <v/>
      </c>
      <c r="O239" s="629" t="str">
        <f t="shared" ref="O239:O302" si="354">IF(AND(H239=""),"","FIX PAY")</f>
        <v/>
      </c>
      <c r="P239" s="673"/>
      <c r="Q239" s="673"/>
      <c r="R239" s="673"/>
      <c r="S239" s="673">
        <v>0</v>
      </c>
      <c r="T239" s="591"/>
      <c r="U239" s="622" t="str">
        <f>IF(ISNA(VLOOKUP(C239,Master!BQ$60:CC$285,10,FALSE)),"",VLOOKUP(C239,Master!BQ$60:CC$285,10,FALSE))</f>
        <v/>
      </c>
      <c r="V239" s="632"/>
      <c r="W239" s="632"/>
      <c r="X239" s="633" t="str">
        <f>IF(ISNA(VLOOKUP(C239,Master!BQ$60:CC$285,11,FALSE)),"",VLOOKUP(C239,Master!BQ$60:CC$285,11,FALSE))</f>
        <v/>
      </c>
      <c r="Y239" s="633" t="str">
        <f>IF(ISNA(VLOOKUP(C239,Master!BQ$60:CC$285,9,FALSE)),"",VLOOKUP(C239,Master!BQ$60:CC$285,9,FALSE))</f>
        <v/>
      </c>
      <c r="Z239" s="634">
        <f t="shared" ref="Z239:Z302" si="355">IF(Y239="MALE",1,0)*(IF(G239="JAMADAR",1,0))*(IF(I239&lt;=0,0,1))</f>
        <v>0</v>
      </c>
      <c r="AA239" s="634">
        <f t="shared" ref="AA239:AA302" si="356">IF(Y239="FEMALE",1,0)*(IF(G239="JAMADAR",1,0))*(IF(I239&lt;=0,0,1))</f>
        <v>0</v>
      </c>
      <c r="AB239" s="634">
        <f t="shared" ref="AB239:AB302" si="357">IF(Y239="MALE",1,0)*(IF(G239="LAB BOY",1,0))*(IF(I239&lt;=0,0,1))</f>
        <v>0</v>
      </c>
      <c r="AC239" s="634">
        <f t="shared" ref="AC239:AC302" si="358">IF(Y239="FEMALE",1,0)*(IF(G239="LAB BOY",1,0))*(IF(I239&lt;=0,0,1))</f>
        <v>0</v>
      </c>
      <c r="AD239" s="634">
        <f t="shared" ref="AD239:AD302" si="359">IF(Y239="MALE",1,0)*(IF(G239="PEON",1,0))*(IF(I239&lt;=0,0,1))</f>
        <v>0</v>
      </c>
      <c r="AE239" s="634">
        <f t="shared" ref="AE239:AE302" si="360">IF(Y239="FEMALE",1,0)*(IF(G239="PEON",1,0))*(IF(I239&lt;=0,0,1))</f>
        <v>0</v>
      </c>
      <c r="AF239" s="635" t="str">
        <f t="shared" ref="AF239:AF302" si="361">IF(AND(I239=""),"",I239-ROUNDUP(ROUND((I239*3%)-(I239*3%)*2.9%,-2),0))</f>
        <v/>
      </c>
      <c r="AG239" s="635" t="str">
        <f t="shared" ref="AG239:AG302" si="362">IF(AND(I239=""),"",$M239*$BQ239)</f>
        <v/>
      </c>
      <c r="AH239" s="635" t="str">
        <f t="shared" ref="AH239:AH302" si="363">IF(AND(I239=""),"",$M239*$BR239)</f>
        <v/>
      </c>
      <c r="AI239" s="635" t="str">
        <f t="shared" ref="AI239:AI302" si="364">IF(AND(I239=""),"",$M239*$BS239)</f>
        <v/>
      </c>
      <c r="AJ239" s="635" t="str">
        <f t="shared" ref="AJ239:AJ302" si="365">IF(AND(I239=""),"",$M239*$BT239)</f>
        <v/>
      </c>
      <c r="AK239" s="633" t="str">
        <f t="shared" ref="AK239:AK302" si="366">IF(AND(I239=""),"",ROUND((AG239+AH239)*$AK$10,0)*BU239)</f>
        <v/>
      </c>
      <c r="AL239" s="633">
        <v>0</v>
      </c>
      <c r="AM239" s="634">
        <v>0</v>
      </c>
      <c r="AN239" s="633" t="str">
        <f t="shared" ref="AN239:AN302" si="367">IF(AND(I239=""),"",ROUND((AG239+AH239)*$AN$10,0)*BU239)</f>
        <v/>
      </c>
      <c r="AO239" s="634">
        <f t="shared" ref="AO239:AO302" si="368">$G$221*BR239*BU239*(IF(I239&lt;=0,0,1))*(IF(H239&lt;=4800,1,0))</f>
        <v>0</v>
      </c>
      <c r="AP239" s="633">
        <f t="shared" ref="AP239:AP302" si="369">IF(AND(I239=""),0,ROUND((I239+ROUND(I239*$AK$10,0))/2,0)*(IF(O239="FIX PAY",0,1)))</f>
        <v>0</v>
      </c>
      <c r="AQ239" s="633">
        <f t="shared" ref="AQ239:AQ302" si="370">IF(G239="CLERK GRADE I",1,IF(G239="CLERK GRADE II",1,0))*75*12*BU239*(IF(I239&lt;=0,0,1))*BV239</f>
        <v>0</v>
      </c>
      <c r="AR239" s="633">
        <f t="shared" ref="AR239:AR302" si="371">IF(AND(I239=""),0,(IF(G239="ASSISTANT",12,IF(G239="CLERK GRADE I",12,IF(G239="CLERK GRADE II",12,IF(G239="FIELDMAN &amp; FIELD REC",12,IF(G239="LAB BOY",12,IF(G239="JAMADAR",12,IF(G239="PEON",12,10))))))))*(MINA(ROUND(I239*6%,0),600))*(IF($U239="yes",1,0)))</f>
        <v>0</v>
      </c>
      <c r="AS239" s="633">
        <f t="shared" si="299"/>
        <v>0</v>
      </c>
      <c r="AT239" s="635">
        <f t="shared" ref="AT239:AT302" si="372">IF(AND(G239=""),0,SUM(AK239:AS239)+AG239+AH239)</f>
        <v>0</v>
      </c>
      <c r="AU239" s="635">
        <f t="shared" ref="AU239:AU302" si="373">IF(AND(G239=""),0,AT239)</f>
        <v>0</v>
      </c>
      <c r="AV239" s="633"/>
      <c r="AW239" s="633"/>
      <c r="AX239" s="635">
        <f t="shared" ref="AX239:AX302" si="374">AU239+AV239+AW239</f>
        <v>0</v>
      </c>
      <c r="AY239" s="635">
        <f t="shared" ref="AY239:AY302" si="375">IF(AND(G239=""),0,N239*BQ239)</f>
        <v>0</v>
      </c>
      <c r="AZ239" s="635">
        <f t="shared" ref="AZ239:AZ302" si="376">IF(AND(G239=""),0,N239*BR239)</f>
        <v>0</v>
      </c>
      <c r="BA239" s="635">
        <f t="shared" ref="BA239:BA302" si="377">IF(AND(G239=""),0,N239*BS239)</f>
        <v>0</v>
      </c>
      <c r="BB239" s="635">
        <f t="shared" ref="BB239:BB302" si="378">IF(AND(G239=""),0,N239*BT239)</f>
        <v>0</v>
      </c>
      <c r="BC239" s="633">
        <f t="shared" ref="BC239:BC302" si="379">ROUND((AY239+AZ239)*$BC$10,0)*BU239</f>
        <v>0</v>
      </c>
      <c r="BD239" s="633">
        <f t="shared" ref="BD239:BD302" si="380">IF(AND(G239=""),0,ROUND((IF(O239="FIX PAY",0,AF239))*$BD$10*2,0)*BU239)</f>
        <v>0</v>
      </c>
      <c r="BE239" s="634">
        <v>0</v>
      </c>
      <c r="BF239" s="633">
        <f t="shared" ref="BF239:BF302" si="381">ROUND((AY239+AZ239)*$BF$10,0)*BU239</f>
        <v>0</v>
      </c>
      <c r="BG239" s="634">
        <f t="shared" ref="BG239:BG302" si="382">3387*2*BR239*BU239*(IF(I239&lt;=0,0,1))*(IF(H239&lt;=4800,1,0))</f>
        <v>0</v>
      </c>
      <c r="BH239" s="633">
        <f t="shared" ref="BH239:BH302" si="383">IF(AND(I239=""),0,ROUND((AF239+ROUND(AF239*$AK$10,0))/2,0)*(IF(O239="FIX PAY",0,1)))</f>
        <v>0</v>
      </c>
      <c r="BI239" s="633">
        <f t="shared" ref="BI239:BI302" si="384">IF(G239="CLERK GRADE I",1,IF(G239="CLERK GRADE II",1,0))*75*12*BU239*(IF(I239&lt;=0,0,1))*BV239</f>
        <v>0</v>
      </c>
      <c r="BJ239" s="633">
        <f t="shared" ref="BJ239:BJ302" si="385">IF(AND(G239=""),0,(IF(G239="ASSISTANT",12,IF(G239="CLERK GRADE I",12,IF(G239="CLERK GRADE II",12,IF(G239="FIELDMAN &amp; FIELD REC",12,IF(G239="LAB BOY",12,IF(G239="JAMADAR",12,IF(G239="PEON",12,10))))))))*(MINA(ROUND(AF239*6%,0),600))*(IF($U239="yes",1,)))</f>
        <v>0</v>
      </c>
      <c r="BK239" s="633">
        <f t="shared" ref="BK239:BK302" si="386">(IF(G239="LAB BOY",150,IF(G239="JAMADAR",150,IF(G239="PEON",150,0))))*12*BU239*(IF(I239&lt;=0,0,1))</f>
        <v>0</v>
      </c>
      <c r="BL239" s="635">
        <f t="shared" ref="BL239:BL302" si="387">SUM(BC239:BK239)+AY239+AZ239</f>
        <v>0</v>
      </c>
      <c r="BM239" s="635">
        <f t="shared" ref="BM239:BM302" si="388">BL239</f>
        <v>0</v>
      </c>
      <c r="BN239" s="633"/>
      <c r="BO239" s="633"/>
      <c r="BP239" s="635">
        <f t="shared" ref="BP239:BP302" si="389">BM239+BN239+BO239</f>
        <v>0</v>
      </c>
      <c r="BQ239" s="619">
        <f t="shared" ref="BQ239:BQ302" si="390">(IF(G239="PRINCIPAL",1,IF(G239="H M",1,IF(G239="AGRICULTURE INST",1,IF(G239="TEACHER-1ST",1,IF(G239="PTI  I  (13)",1,IF(G239="AGRICULTURE TEACH",1,IF(G239="INSTRUCTOR",1,0))))))))+(IF(G239="JR TEACHER",1,IF(G239="LIBRARIAN I",1,0)))*(IF(O239="FIX PAY",0,1))</f>
        <v>0</v>
      </c>
      <c r="BR239" s="619">
        <f t="shared" ref="BR239:BR302" si="391">IF(BQ239&lt;=0,1,0)*(IF(O239="FIX PAY",0,1))</f>
        <v>1</v>
      </c>
      <c r="BS239" s="619">
        <f t="shared" ref="BS239:BS302" si="392">(IF(G239="PRINCIPAL (16)",1,IF(G239="V P (14)",1,IF(G239="H M (14)",1,IF(G239="AGRICULTURE INST (13)",1,IF(G239="TEACHER-1ST (13)",1,IF(G239="PTI  I  (13)",1,IF(G239="AGRICULTURE TEACH (13)",1,IF(G239="INSTRUCTOR (13)",1,0))))))))+(IF(G239="JR TEACHER (13)",1,IF(G239="LIBRARIAN I (13)",1,0))))*(IF(O239="FIX PAY",1,0))</f>
        <v>0</v>
      </c>
      <c r="BT239" s="619">
        <f t="shared" ref="BT239:BT302" si="393">IF(BS239&lt;=0,1,0)*(IF(O239="FIX PAY",1,0))</f>
        <v>0</v>
      </c>
      <c r="BU239" s="619">
        <f t="shared" ref="BU239:BU302" si="394">IF(O239="FIX PAY",1,0)</f>
        <v>0</v>
      </c>
      <c r="BV239" s="619">
        <f t="shared" ref="BV239:BV302" si="395">IF(X239="No",0,1)</f>
        <v>1</v>
      </c>
      <c r="BW239" s="603">
        <f t="shared" si="347"/>
        <v>0</v>
      </c>
      <c r="BX239" s="636">
        <f t="shared" ref="BX239:BX302" si="396">IF(I239&lt;=0,0,1)</f>
        <v>1</v>
      </c>
      <c r="BY239" s="603">
        <f t="shared" ref="BY239:BY302" si="397">IF(O239="SANVIDA",1,0)</f>
        <v>0</v>
      </c>
      <c r="BZ239" s="603">
        <f t="shared" ref="BZ239:BZ302" si="398">IF(BY239&gt;0,I239,0)</f>
        <v>0</v>
      </c>
      <c r="CA239" s="589" t="str">
        <f t="shared" si="348"/>
        <v/>
      </c>
      <c r="CB239" s="1097"/>
      <c r="CC239" s="589" t="str">
        <f>IF(I239="","",MAX($CC$228:$CC$235,CC238)+1)</f>
        <v/>
      </c>
      <c r="CD239" s="589"/>
      <c r="CE239" s="589"/>
      <c r="CF239" s="589"/>
      <c r="CG239" s="589"/>
      <c r="CH239" s="589"/>
      <c r="CI239" s="589"/>
      <c r="CJ239" s="589"/>
      <c r="CK239" s="589"/>
      <c r="CL239" s="589"/>
      <c r="CM239" s="589"/>
      <c r="CN239" s="589"/>
      <c r="CO239" s="589"/>
      <c r="CP239" s="589"/>
      <c r="CQ239" s="589"/>
      <c r="CR239" s="589"/>
      <c r="CS239" s="589"/>
      <c r="CT239" s="589"/>
      <c r="CU239" s="589"/>
      <c r="CV239" s="589"/>
      <c r="CW239" s="589"/>
      <c r="CX239" s="589"/>
      <c r="CY239" s="589"/>
    </row>
    <row r="240" spans="1:103" s="620" customFormat="1" ht="16.149999999999999" customHeight="1">
      <c r="A240" s="620" t="str">
        <f t="shared" si="320"/>
        <v/>
      </c>
      <c r="B240" s="624">
        <v>2202</v>
      </c>
      <c r="C240" s="624">
        <v>3</v>
      </c>
      <c r="D240" s="644" t="str">
        <f>IF(ISNA(VLOOKUP(C240,Master!BQ$60:CC$285,3,FALSE)),"",VLOOKUP(C240,Master!BQ$60:CC$285,3,FALSE))</f>
        <v/>
      </c>
      <c r="E240" s="625" t="str">
        <f>IF(ISNA(VLOOKUP(C240,Master!BQ$60:CC$285,7,FALSE)),"",VLOOKUP(C240,Master!BQ$60:CC$285,7,FALSE))</f>
        <v/>
      </c>
      <c r="F240" s="626" t="str">
        <f>IF(ISNA(VLOOKUP(C240,Master!BQ$60:CC$285,8,FALSE)),"",VLOOKUP(C240,Master!BQ$60:CC$285,8,FALSE))</f>
        <v/>
      </c>
      <c r="G240" s="627" t="str">
        <f>IF(ISNA(VLOOKUP(C240,Master!BQ$60:CC$285,4,FALSE)),"",VLOOKUP(C240,Master!BQ$60:CC$285,4,FALSE))</f>
        <v/>
      </c>
      <c r="H240" s="672" t="str">
        <f>IF(ISNA(VLOOKUP(C240,Master!BQ$60:CC$285,5,FALSE)),"",VLOOKUP(C240,Master!BQ$60:CC$285,5,FALSE))</f>
        <v/>
      </c>
      <c r="I240" s="629" t="str">
        <f>IF(ISNA(VLOOKUP(C240,Master!BQ$60:CC$285,6,FALSE)),"",VLOOKUP(C240,Master!BQ$60:CC$285,6,FALSE))</f>
        <v/>
      </c>
      <c r="J240" s="624" t="str">
        <f t="shared" si="349"/>
        <v/>
      </c>
      <c r="K240" s="625" t="str">
        <f t="shared" si="350"/>
        <v/>
      </c>
      <c r="L240" s="624" t="str">
        <f t="shared" si="351"/>
        <v/>
      </c>
      <c r="M240" s="624" t="str">
        <f t="shared" si="352"/>
        <v/>
      </c>
      <c r="N240" s="624" t="str">
        <f t="shared" si="353"/>
        <v/>
      </c>
      <c r="O240" s="629" t="str">
        <f t="shared" si="354"/>
        <v/>
      </c>
      <c r="P240" s="673"/>
      <c r="Q240" s="673"/>
      <c r="R240" s="673"/>
      <c r="S240" s="673">
        <v>0</v>
      </c>
      <c r="T240" s="591"/>
      <c r="U240" s="622" t="str">
        <f>IF(ISNA(VLOOKUP(C240,Master!BQ$60:CC$285,10,FALSE)),"",VLOOKUP(C240,Master!BQ$60:CC$285,10,FALSE))</f>
        <v/>
      </c>
      <c r="V240" s="632"/>
      <c r="W240" s="632"/>
      <c r="X240" s="633" t="str">
        <f>IF(ISNA(VLOOKUP(C240,Master!BQ$60:CC$285,11,FALSE)),"",VLOOKUP(C240,Master!BQ$60:CC$285,11,FALSE))</f>
        <v/>
      </c>
      <c r="Y240" s="633" t="str">
        <f>IF(ISNA(VLOOKUP(C240,Master!BQ$60:CC$285,9,FALSE)),"",VLOOKUP(C240,Master!BQ$60:CC$285,9,FALSE))</f>
        <v/>
      </c>
      <c r="Z240" s="634">
        <f t="shared" si="355"/>
        <v>0</v>
      </c>
      <c r="AA240" s="634">
        <f t="shared" si="356"/>
        <v>0</v>
      </c>
      <c r="AB240" s="634">
        <f t="shared" si="357"/>
        <v>0</v>
      </c>
      <c r="AC240" s="634">
        <f t="shared" si="358"/>
        <v>0</v>
      </c>
      <c r="AD240" s="634">
        <f t="shared" si="359"/>
        <v>0</v>
      </c>
      <c r="AE240" s="634">
        <f t="shared" si="360"/>
        <v>0</v>
      </c>
      <c r="AF240" s="635" t="str">
        <f t="shared" si="361"/>
        <v/>
      </c>
      <c r="AG240" s="635" t="str">
        <f t="shared" si="362"/>
        <v/>
      </c>
      <c r="AH240" s="635" t="str">
        <f t="shared" si="363"/>
        <v/>
      </c>
      <c r="AI240" s="635" t="str">
        <f t="shared" si="364"/>
        <v/>
      </c>
      <c r="AJ240" s="635" t="str">
        <f t="shared" si="365"/>
        <v/>
      </c>
      <c r="AK240" s="633" t="str">
        <f t="shared" si="366"/>
        <v/>
      </c>
      <c r="AL240" s="633">
        <v>0</v>
      </c>
      <c r="AM240" s="634">
        <v>0</v>
      </c>
      <c r="AN240" s="633" t="str">
        <f t="shared" si="367"/>
        <v/>
      </c>
      <c r="AO240" s="634">
        <f t="shared" si="368"/>
        <v>0</v>
      </c>
      <c r="AP240" s="633">
        <f t="shared" si="369"/>
        <v>0</v>
      </c>
      <c r="AQ240" s="633">
        <f t="shared" si="370"/>
        <v>0</v>
      </c>
      <c r="AR240" s="633">
        <f t="shared" si="371"/>
        <v>0</v>
      </c>
      <c r="AS240" s="633">
        <f t="shared" si="299"/>
        <v>0</v>
      </c>
      <c r="AT240" s="635">
        <f t="shared" si="372"/>
        <v>0</v>
      </c>
      <c r="AU240" s="635">
        <f t="shared" si="373"/>
        <v>0</v>
      </c>
      <c r="AV240" s="633"/>
      <c r="AW240" s="633"/>
      <c r="AX240" s="635">
        <f t="shared" si="374"/>
        <v>0</v>
      </c>
      <c r="AY240" s="635">
        <f t="shared" si="375"/>
        <v>0</v>
      </c>
      <c r="AZ240" s="635">
        <f t="shared" si="376"/>
        <v>0</v>
      </c>
      <c r="BA240" s="635">
        <f t="shared" si="377"/>
        <v>0</v>
      </c>
      <c r="BB240" s="635">
        <f t="shared" si="378"/>
        <v>0</v>
      </c>
      <c r="BC240" s="633">
        <f t="shared" si="379"/>
        <v>0</v>
      </c>
      <c r="BD240" s="633">
        <f t="shared" si="380"/>
        <v>0</v>
      </c>
      <c r="BE240" s="634">
        <v>0</v>
      </c>
      <c r="BF240" s="633">
        <f t="shared" si="381"/>
        <v>0</v>
      </c>
      <c r="BG240" s="634">
        <f t="shared" si="382"/>
        <v>0</v>
      </c>
      <c r="BH240" s="633">
        <f t="shared" si="383"/>
        <v>0</v>
      </c>
      <c r="BI240" s="633">
        <f t="shared" si="384"/>
        <v>0</v>
      </c>
      <c r="BJ240" s="633">
        <f t="shared" si="385"/>
        <v>0</v>
      </c>
      <c r="BK240" s="633">
        <f t="shared" si="386"/>
        <v>0</v>
      </c>
      <c r="BL240" s="635">
        <f t="shared" si="387"/>
        <v>0</v>
      </c>
      <c r="BM240" s="635">
        <f t="shared" si="388"/>
        <v>0</v>
      </c>
      <c r="BN240" s="633"/>
      <c r="BO240" s="633"/>
      <c r="BP240" s="635">
        <f t="shared" si="389"/>
        <v>0</v>
      </c>
      <c r="BQ240" s="619">
        <f t="shared" si="390"/>
        <v>0</v>
      </c>
      <c r="BR240" s="619">
        <f t="shared" si="391"/>
        <v>1</v>
      </c>
      <c r="BS240" s="619">
        <f t="shared" si="392"/>
        <v>0</v>
      </c>
      <c r="BT240" s="619">
        <f t="shared" si="393"/>
        <v>0</v>
      </c>
      <c r="BU240" s="619">
        <f t="shared" si="394"/>
        <v>0</v>
      </c>
      <c r="BV240" s="619">
        <f t="shared" si="395"/>
        <v>1</v>
      </c>
      <c r="BW240" s="603">
        <f t="shared" si="347"/>
        <v>0</v>
      </c>
      <c r="BX240" s="636">
        <f t="shared" si="396"/>
        <v>1</v>
      </c>
      <c r="BY240" s="603">
        <f t="shared" si="397"/>
        <v>0</v>
      </c>
      <c r="BZ240" s="603">
        <f t="shared" si="398"/>
        <v>0</v>
      </c>
      <c r="CA240" s="589" t="str">
        <f t="shared" si="348"/>
        <v/>
      </c>
      <c r="CB240" s="1097"/>
      <c r="CC240" s="589" t="str">
        <f>IF(I240="","",MAX($CC$228:$CC$235,$CC$238:CC239)+1)</f>
        <v/>
      </c>
      <c r="CD240" s="589"/>
      <c r="CE240" s="589"/>
      <c r="CF240" s="589"/>
      <c r="CG240" s="589"/>
      <c r="CH240" s="589"/>
      <c r="CI240" s="589"/>
      <c r="CJ240" s="589"/>
      <c r="CK240" s="589"/>
      <c r="CL240" s="589"/>
      <c r="CM240" s="589"/>
      <c r="CN240" s="589"/>
      <c r="CO240" s="589"/>
      <c r="CP240" s="589"/>
      <c r="CQ240" s="589"/>
      <c r="CR240" s="589"/>
      <c r="CS240" s="589"/>
      <c r="CT240" s="589"/>
      <c r="CU240" s="589"/>
      <c r="CV240" s="589"/>
      <c r="CW240" s="589"/>
      <c r="CX240" s="589"/>
      <c r="CY240" s="589"/>
    </row>
    <row r="241" spans="1:103" s="620" customFormat="1" ht="16.149999999999999" customHeight="1">
      <c r="A241" s="620" t="str">
        <f t="shared" si="320"/>
        <v/>
      </c>
      <c r="B241" s="624">
        <v>2202</v>
      </c>
      <c r="C241" s="624">
        <v>4</v>
      </c>
      <c r="D241" s="644" t="str">
        <f>IF(ISNA(VLOOKUP(C241,Master!BQ$60:CC$285,3,FALSE)),"",VLOOKUP(C241,Master!BQ$60:CC$285,3,FALSE))</f>
        <v/>
      </c>
      <c r="E241" s="625" t="str">
        <f>IF(ISNA(VLOOKUP(C241,Master!BQ$60:CC$285,7,FALSE)),"",VLOOKUP(C241,Master!BQ$60:CC$285,7,FALSE))</f>
        <v/>
      </c>
      <c r="F241" s="626" t="str">
        <f>IF(ISNA(VLOOKUP(C241,Master!BQ$60:CC$285,8,FALSE)),"",VLOOKUP(C241,Master!BQ$60:CC$285,8,FALSE))</f>
        <v/>
      </c>
      <c r="G241" s="627" t="str">
        <f>IF(ISNA(VLOOKUP(C241,Master!BQ$60:CC$285,4,FALSE)),"",VLOOKUP(C241,Master!BQ$60:CC$285,4,FALSE))</f>
        <v/>
      </c>
      <c r="H241" s="672" t="str">
        <f>IF(ISNA(VLOOKUP(C241,Master!BQ$60:CC$285,5,FALSE)),"",VLOOKUP(C241,Master!BQ$60:CC$285,5,FALSE))</f>
        <v/>
      </c>
      <c r="I241" s="629" t="str">
        <f>IF(ISNA(VLOOKUP(C241,Master!BQ$60:CC$285,6,FALSE)),"",VLOOKUP(C241,Master!BQ$60:CC$285,6,FALSE))</f>
        <v/>
      </c>
      <c r="J241" s="624" t="str">
        <f t="shared" si="349"/>
        <v/>
      </c>
      <c r="K241" s="625" t="str">
        <f t="shared" si="350"/>
        <v/>
      </c>
      <c r="L241" s="624" t="str">
        <f t="shared" si="351"/>
        <v/>
      </c>
      <c r="M241" s="624" t="str">
        <f t="shared" si="352"/>
        <v/>
      </c>
      <c r="N241" s="624" t="str">
        <f t="shared" si="353"/>
        <v/>
      </c>
      <c r="O241" s="629" t="str">
        <f t="shared" si="354"/>
        <v/>
      </c>
      <c r="P241" s="673"/>
      <c r="Q241" s="673"/>
      <c r="R241" s="673"/>
      <c r="S241" s="673">
        <v>0</v>
      </c>
      <c r="T241" s="591"/>
      <c r="U241" s="622" t="str">
        <f>IF(ISNA(VLOOKUP(C241,Master!BQ$60:CC$285,10,FALSE)),"",VLOOKUP(C241,Master!BQ$60:CC$285,10,FALSE))</f>
        <v/>
      </c>
      <c r="V241" s="632"/>
      <c r="W241" s="632"/>
      <c r="X241" s="633" t="str">
        <f>IF(ISNA(VLOOKUP(C241,Master!BQ$60:CC$285,11,FALSE)),"",VLOOKUP(C241,Master!BQ$60:CC$285,11,FALSE))</f>
        <v/>
      </c>
      <c r="Y241" s="633" t="str">
        <f>IF(ISNA(VLOOKUP(C241,Master!BQ$60:CC$285,9,FALSE)),"",VLOOKUP(C241,Master!BQ$60:CC$285,9,FALSE))</f>
        <v/>
      </c>
      <c r="Z241" s="634">
        <f t="shared" si="355"/>
        <v>0</v>
      </c>
      <c r="AA241" s="634">
        <f t="shared" si="356"/>
        <v>0</v>
      </c>
      <c r="AB241" s="634">
        <f t="shared" si="357"/>
        <v>0</v>
      </c>
      <c r="AC241" s="634">
        <f t="shared" si="358"/>
        <v>0</v>
      </c>
      <c r="AD241" s="634">
        <f t="shared" si="359"/>
        <v>0</v>
      </c>
      <c r="AE241" s="634">
        <f t="shared" si="360"/>
        <v>0</v>
      </c>
      <c r="AF241" s="635" t="str">
        <f t="shared" si="361"/>
        <v/>
      </c>
      <c r="AG241" s="635" t="str">
        <f t="shared" si="362"/>
        <v/>
      </c>
      <c r="AH241" s="635" t="str">
        <f t="shared" si="363"/>
        <v/>
      </c>
      <c r="AI241" s="635" t="str">
        <f t="shared" si="364"/>
        <v/>
      </c>
      <c r="AJ241" s="635" t="str">
        <f t="shared" si="365"/>
        <v/>
      </c>
      <c r="AK241" s="633" t="str">
        <f t="shared" si="366"/>
        <v/>
      </c>
      <c r="AL241" s="633">
        <v>0</v>
      </c>
      <c r="AM241" s="634">
        <v>0</v>
      </c>
      <c r="AN241" s="633" t="str">
        <f t="shared" si="367"/>
        <v/>
      </c>
      <c r="AO241" s="634">
        <f t="shared" si="368"/>
        <v>0</v>
      </c>
      <c r="AP241" s="633">
        <f t="shared" si="369"/>
        <v>0</v>
      </c>
      <c r="AQ241" s="633">
        <f t="shared" si="370"/>
        <v>0</v>
      </c>
      <c r="AR241" s="633">
        <f t="shared" si="371"/>
        <v>0</v>
      </c>
      <c r="AS241" s="633">
        <f t="shared" si="299"/>
        <v>0</v>
      </c>
      <c r="AT241" s="635">
        <f t="shared" si="372"/>
        <v>0</v>
      </c>
      <c r="AU241" s="635">
        <f t="shared" si="373"/>
        <v>0</v>
      </c>
      <c r="AV241" s="633"/>
      <c r="AW241" s="633"/>
      <c r="AX241" s="635">
        <f t="shared" si="374"/>
        <v>0</v>
      </c>
      <c r="AY241" s="635">
        <f t="shared" si="375"/>
        <v>0</v>
      </c>
      <c r="AZ241" s="635">
        <f t="shared" si="376"/>
        <v>0</v>
      </c>
      <c r="BA241" s="635">
        <f t="shared" si="377"/>
        <v>0</v>
      </c>
      <c r="BB241" s="635">
        <f t="shared" si="378"/>
        <v>0</v>
      </c>
      <c r="BC241" s="633">
        <f t="shared" si="379"/>
        <v>0</v>
      </c>
      <c r="BD241" s="633">
        <f t="shared" si="380"/>
        <v>0</v>
      </c>
      <c r="BE241" s="634">
        <v>0</v>
      </c>
      <c r="BF241" s="633">
        <f t="shared" si="381"/>
        <v>0</v>
      </c>
      <c r="BG241" s="634">
        <f t="shared" si="382"/>
        <v>0</v>
      </c>
      <c r="BH241" s="633">
        <f t="shared" si="383"/>
        <v>0</v>
      </c>
      <c r="BI241" s="633">
        <f t="shared" si="384"/>
        <v>0</v>
      </c>
      <c r="BJ241" s="633">
        <f t="shared" si="385"/>
        <v>0</v>
      </c>
      <c r="BK241" s="633">
        <f t="shared" si="386"/>
        <v>0</v>
      </c>
      <c r="BL241" s="635">
        <f t="shared" si="387"/>
        <v>0</v>
      </c>
      <c r="BM241" s="635">
        <f t="shared" si="388"/>
        <v>0</v>
      </c>
      <c r="BN241" s="633"/>
      <c r="BO241" s="633"/>
      <c r="BP241" s="635">
        <f t="shared" si="389"/>
        <v>0</v>
      </c>
      <c r="BQ241" s="619">
        <f t="shared" si="390"/>
        <v>0</v>
      </c>
      <c r="BR241" s="619">
        <f t="shared" si="391"/>
        <v>1</v>
      </c>
      <c r="BS241" s="619">
        <f t="shared" si="392"/>
        <v>0</v>
      </c>
      <c r="BT241" s="619">
        <f t="shared" si="393"/>
        <v>0</v>
      </c>
      <c r="BU241" s="619">
        <f t="shared" si="394"/>
        <v>0</v>
      </c>
      <c r="BV241" s="619">
        <f t="shared" si="395"/>
        <v>1</v>
      </c>
      <c r="BW241" s="603">
        <f t="shared" si="347"/>
        <v>0</v>
      </c>
      <c r="BX241" s="636">
        <f t="shared" si="396"/>
        <v>1</v>
      </c>
      <c r="BY241" s="603">
        <f t="shared" si="397"/>
        <v>0</v>
      </c>
      <c r="BZ241" s="603">
        <f t="shared" si="398"/>
        <v>0</v>
      </c>
      <c r="CA241" s="589" t="str">
        <f t="shared" si="348"/>
        <v/>
      </c>
      <c r="CB241" s="1097"/>
      <c r="CC241" s="589" t="str">
        <f>IF(I241="","",MAX($CC$228:$CC$235,$CC$238:CC240)+1)</f>
        <v/>
      </c>
      <c r="CD241" s="589"/>
      <c r="CE241" s="589"/>
      <c r="CF241" s="589"/>
      <c r="CG241" s="589"/>
      <c r="CH241" s="589"/>
      <c r="CI241" s="589"/>
      <c r="CJ241" s="589"/>
      <c r="CK241" s="589"/>
      <c r="CL241" s="589"/>
      <c r="CM241" s="589"/>
      <c r="CN241" s="589"/>
      <c r="CO241" s="589"/>
      <c r="CP241" s="589"/>
      <c r="CQ241" s="589"/>
      <c r="CR241" s="589"/>
      <c r="CS241" s="589"/>
      <c r="CT241" s="589"/>
      <c r="CU241" s="589"/>
      <c r="CV241" s="589"/>
      <c r="CW241" s="589"/>
      <c r="CX241" s="589"/>
      <c r="CY241" s="589"/>
    </row>
    <row r="242" spans="1:103" s="620" customFormat="1" ht="16.149999999999999" customHeight="1">
      <c r="A242" s="620" t="str">
        <f t="shared" si="320"/>
        <v/>
      </c>
      <c r="B242" s="624">
        <v>2202</v>
      </c>
      <c r="C242" s="624">
        <v>5</v>
      </c>
      <c r="D242" s="644" t="str">
        <f>IF(ISNA(VLOOKUP(C242,Master!BQ$60:CC$285,3,FALSE)),"",VLOOKUP(C242,Master!BQ$60:CC$285,3,FALSE))</f>
        <v/>
      </c>
      <c r="E242" s="625" t="str">
        <f>IF(ISNA(VLOOKUP(C242,Master!BQ$60:CC$285,7,FALSE)),"",VLOOKUP(C242,Master!BQ$60:CC$285,7,FALSE))</f>
        <v/>
      </c>
      <c r="F242" s="626" t="str">
        <f>IF(ISNA(VLOOKUP(C242,Master!BQ$60:CC$285,8,FALSE)),"",VLOOKUP(C242,Master!BQ$60:CC$285,8,FALSE))</f>
        <v/>
      </c>
      <c r="G242" s="627" t="str">
        <f>IF(ISNA(VLOOKUP(C242,Master!BQ$60:CC$285,4,FALSE)),"",VLOOKUP(C242,Master!BQ$60:CC$285,4,FALSE))</f>
        <v/>
      </c>
      <c r="H242" s="672" t="str">
        <f>IF(ISNA(VLOOKUP(C242,Master!BQ$60:CC$285,5,FALSE)),"",VLOOKUP(C242,Master!BQ$60:CC$285,5,FALSE))</f>
        <v/>
      </c>
      <c r="I242" s="629" t="str">
        <f>IF(ISNA(VLOOKUP(C242,Master!BQ$60:CC$285,6,FALSE)),"",VLOOKUP(C242,Master!BQ$60:CC$285,6,FALSE))</f>
        <v/>
      </c>
      <c r="J242" s="624" t="str">
        <f t="shared" si="349"/>
        <v/>
      </c>
      <c r="K242" s="625" t="str">
        <f t="shared" si="350"/>
        <v/>
      </c>
      <c r="L242" s="624" t="str">
        <f t="shared" si="351"/>
        <v/>
      </c>
      <c r="M242" s="624" t="str">
        <f t="shared" si="352"/>
        <v/>
      </c>
      <c r="N242" s="624" t="str">
        <f t="shared" si="353"/>
        <v/>
      </c>
      <c r="O242" s="629" t="str">
        <f t="shared" si="354"/>
        <v/>
      </c>
      <c r="P242" s="673"/>
      <c r="Q242" s="673"/>
      <c r="R242" s="673"/>
      <c r="S242" s="673">
        <v>0</v>
      </c>
      <c r="T242" s="591"/>
      <c r="U242" s="622" t="str">
        <f>IF(ISNA(VLOOKUP(C242,Master!BQ$60:CC$285,10,FALSE)),"",VLOOKUP(C242,Master!BQ$60:CC$285,10,FALSE))</f>
        <v/>
      </c>
      <c r="V242" s="632"/>
      <c r="W242" s="632"/>
      <c r="X242" s="633" t="str">
        <f>IF(ISNA(VLOOKUP(C242,Master!BQ$60:CC$285,11,FALSE)),"",VLOOKUP(C242,Master!BQ$60:CC$285,11,FALSE))</f>
        <v/>
      </c>
      <c r="Y242" s="633" t="str">
        <f>IF(ISNA(VLOOKUP(C242,Master!BQ$60:CC$285,9,FALSE)),"",VLOOKUP(C242,Master!BQ$60:CC$285,9,FALSE))</f>
        <v/>
      </c>
      <c r="Z242" s="634">
        <f t="shared" si="355"/>
        <v>0</v>
      </c>
      <c r="AA242" s="634">
        <f t="shared" si="356"/>
        <v>0</v>
      </c>
      <c r="AB242" s="634">
        <f t="shared" si="357"/>
        <v>0</v>
      </c>
      <c r="AC242" s="634">
        <f t="shared" si="358"/>
        <v>0</v>
      </c>
      <c r="AD242" s="634">
        <f t="shared" si="359"/>
        <v>0</v>
      </c>
      <c r="AE242" s="634">
        <f t="shared" si="360"/>
        <v>0</v>
      </c>
      <c r="AF242" s="635" t="str">
        <f t="shared" si="361"/>
        <v/>
      </c>
      <c r="AG242" s="635" t="str">
        <f t="shared" si="362"/>
        <v/>
      </c>
      <c r="AH242" s="635" t="str">
        <f t="shared" si="363"/>
        <v/>
      </c>
      <c r="AI242" s="635" t="str">
        <f t="shared" si="364"/>
        <v/>
      </c>
      <c r="AJ242" s="635" t="str">
        <f t="shared" si="365"/>
        <v/>
      </c>
      <c r="AK242" s="633" t="str">
        <f t="shared" si="366"/>
        <v/>
      </c>
      <c r="AL242" s="633">
        <v>0</v>
      </c>
      <c r="AM242" s="634">
        <v>0</v>
      </c>
      <c r="AN242" s="633" t="str">
        <f t="shared" si="367"/>
        <v/>
      </c>
      <c r="AO242" s="634">
        <f t="shared" si="368"/>
        <v>0</v>
      </c>
      <c r="AP242" s="633">
        <f t="shared" si="369"/>
        <v>0</v>
      </c>
      <c r="AQ242" s="633">
        <f t="shared" si="370"/>
        <v>0</v>
      </c>
      <c r="AR242" s="633">
        <f t="shared" si="371"/>
        <v>0</v>
      </c>
      <c r="AS242" s="633">
        <f t="shared" si="299"/>
        <v>0</v>
      </c>
      <c r="AT242" s="635">
        <f t="shared" si="372"/>
        <v>0</v>
      </c>
      <c r="AU242" s="635">
        <f t="shared" si="373"/>
        <v>0</v>
      </c>
      <c r="AV242" s="633"/>
      <c r="AW242" s="633"/>
      <c r="AX242" s="635">
        <f t="shared" si="374"/>
        <v>0</v>
      </c>
      <c r="AY242" s="635">
        <f t="shared" si="375"/>
        <v>0</v>
      </c>
      <c r="AZ242" s="635">
        <f t="shared" si="376"/>
        <v>0</v>
      </c>
      <c r="BA242" s="635">
        <f t="shared" si="377"/>
        <v>0</v>
      </c>
      <c r="BB242" s="635">
        <f t="shared" si="378"/>
        <v>0</v>
      </c>
      <c r="BC242" s="633">
        <f t="shared" si="379"/>
        <v>0</v>
      </c>
      <c r="BD242" s="633">
        <f t="shared" si="380"/>
        <v>0</v>
      </c>
      <c r="BE242" s="634">
        <v>0</v>
      </c>
      <c r="BF242" s="633">
        <f t="shared" si="381"/>
        <v>0</v>
      </c>
      <c r="BG242" s="634">
        <f t="shared" si="382"/>
        <v>0</v>
      </c>
      <c r="BH242" s="633">
        <f t="shared" si="383"/>
        <v>0</v>
      </c>
      <c r="BI242" s="633">
        <f t="shared" si="384"/>
        <v>0</v>
      </c>
      <c r="BJ242" s="633">
        <f t="shared" si="385"/>
        <v>0</v>
      </c>
      <c r="BK242" s="633">
        <f t="shared" si="386"/>
        <v>0</v>
      </c>
      <c r="BL242" s="635">
        <f t="shared" si="387"/>
        <v>0</v>
      </c>
      <c r="BM242" s="635">
        <f t="shared" si="388"/>
        <v>0</v>
      </c>
      <c r="BN242" s="633"/>
      <c r="BO242" s="633"/>
      <c r="BP242" s="635">
        <f t="shared" si="389"/>
        <v>0</v>
      </c>
      <c r="BQ242" s="619">
        <f t="shared" si="390"/>
        <v>0</v>
      </c>
      <c r="BR242" s="619">
        <f t="shared" si="391"/>
        <v>1</v>
      </c>
      <c r="BS242" s="619">
        <f t="shared" si="392"/>
        <v>0</v>
      </c>
      <c r="BT242" s="619">
        <f t="shared" si="393"/>
        <v>0</v>
      </c>
      <c r="BU242" s="619">
        <f t="shared" si="394"/>
        <v>0</v>
      </c>
      <c r="BV242" s="619">
        <f t="shared" si="395"/>
        <v>1</v>
      </c>
      <c r="BW242" s="603">
        <f t="shared" si="347"/>
        <v>0</v>
      </c>
      <c r="BX242" s="636">
        <f t="shared" si="396"/>
        <v>1</v>
      </c>
      <c r="BY242" s="603">
        <f t="shared" si="397"/>
        <v>0</v>
      </c>
      <c r="BZ242" s="603">
        <f t="shared" si="398"/>
        <v>0</v>
      </c>
      <c r="CA242" s="589" t="str">
        <f t="shared" si="348"/>
        <v/>
      </c>
      <c r="CB242" s="1097"/>
      <c r="CC242" s="589" t="str">
        <f>IF(I242="","",MAX($CC$228:$CC$235,$CC$238:CC241)+1)</f>
        <v/>
      </c>
      <c r="CD242" s="589"/>
      <c r="CE242" s="589"/>
      <c r="CF242" s="589"/>
      <c r="CG242" s="589"/>
      <c r="CH242" s="589"/>
      <c r="CI242" s="589"/>
      <c r="CJ242" s="589"/>
      <c r="CK242" s="589"/>
      <c r="CL242" s="589"/>
      <c r="CM242" s="589"/>
      <c r="CN242" s="589"/>
      <c r="CO242" s="589"/>
      <c r="CP242" s="589"/>
      <c r="CQ242" s="589"/>
      <c r="CR242" s="589"/>
      <c r="CS242" s="589"/>
      <c r="CT242" s="589"/>
      <c r="CU242" s="589"/>
      <c r="CV242" s="589"/>
      <c r="CW242" s="589"/>
      <c r="CX242" s="589"/>
      <c r="CY242" s="589"/>
    </row>
    <row r="243" spans="1:103" s="620" customFormat="1" ht="16.149999999999999" customHeight="1">
      <c r="A243" s="620" t="str">
        <f t="shared" si="320"/>
        <v/>
      </c>
      <c r="B243" s="624">
        <v>2202</v>
      </c>
      <c r="C243" s="624">
        <v>6</v>
      </c>
      <c r="D243" s="644" t="str">
        <f>IF(ISNA(VLOOKUP(C243,Master!BQ$60:CC$285,3,FALSE)),"",VLOOKUP(C243,Master!BQ$60:CC$285,3,FALSE))</f>
        <v/>
      </c>
      <c r="E243" s="625" t="str">
        <f>IF(ISNA(VLOOKUP(C243,Master!BQ$60:CC$285,7,FALSE)),"",VLOOKUP(C243,Master!BQ$60:CC$285,7,FALSE))</f>
        <v/>
      </c>
      <c r="F243" s="626" t="str">
        <f>IF(ISNA(VLOOKUP(C243,Master!BQ$60:CC$285,8,FALSE)),"",VLOOKUP(C243,Master!BQ$60:CC$285,8,FALSE))</f>
        <v/>
      </c>
      <c r="G243" s="627" t="str">
        <f>IF(ISNA(VLOOKUP(C243,Master!BQ$60:CC$285,4,FALSE)),"",VLOOKUP(C243,Master!BQ$60:CC$285,4,FALSE))</f>
        <v/>
      </c>
      <c r="H243" s="672" t="str">
        <f>IF(ISNA(VLOOKUP(C243,Master!BQ$60:CC$285,5,FALSE)),"",VLOOKUP(C243,Master!BQ$60:CC$285,5,FALSE))</f>
        <v/>
      </c>
      <c r="I243" s="629" t="str">
        <f>IF(ISNA(VLOOKUP(C243,Master!BQ$60:CC$285,6,FALSE)),"",VLOOKUP(C243,Master!BQ$60:CC$285,6,FALSE))</f>
        <v/>
      </c>
      <c r="J243" s="624" t="str">
        <f t="shared" si="349"/>
        <v/>
      </c>
      <c r="K243" s="625" t="str">
        <f t="shared" si="350"/>
        <v/>
      </c>
      <c r="L243" s="624" t="str">
        <f t="shared" si="351"/>
        <v/>
      </c>
      <c r="M243" s="624" t="str">
        <f t="shared" si="352"/>
        <v/>
      </c>
      <c r="N243" s="624" t="str">
        <f t="shared" si="353"/>
        <v/>
      </c>
      <c r="O243" s="629" t="str">
        <f t="shared" si="354"/>
        <v/>
      </c>
      <c r="P243" s="673"/>
      <c r="Q243" s="673"/>
      <c r="R243" s="673"/>
      <c r="S243" s="673">
        <v>0</v>
      </c>
      <c r="T243" s="591"/>
      <c r="U243" s="622" t="str">
        <f>IF(ISNA(VLOOKUP(C243,Master!BQ$60:CC$285,10,FALSE)),"",VLOOKUP(C243,Master!BQ$60:CC$285,10,FALSE))</f>
        <v/>
      </c>
      <c r="V243" s="632"/>
      <c r="W243" s="632"/>
      <c r="X243" s="633" t="str">
        <f>IF(ISNA(VLOOKUP(C243,Master!BQ$60:CC$285,11,FALSE)),"",VLOOKUP(C243,Master!BQ$60:CC$285,11,FALSE))</f>
        <v/>
      </c>
      <c r="Y243" s="633" t="str">
        <f>IF(ISNA(VLOOKUP(C243,Master!BQ$60:CC$285,9,FALSE)),"",VLOOKUP(C243,Master!BQ$60:CC$285,9,FALSE))</f>
        <v/>
      </c>
      <c r="Z243" s="634">
        <f t="shared" si="355"/>
        <v>0</v>
      </c>
      <c r="AA243" s="634">
        <f t="shared" si="356"/>
        <v>0</v>
      </c>
      <c r="AB243" s="634">
        <f t="shared" si="357"/>
        <v>0</v>
      </c>
      <c r="AC243" s="634">
        <f t="shared" si="358"/>
        <v>0</v>
      </c>
      <c r="AD243" s="634">
        <f t="shared" si="359"/>
        <v>0</v>
      </c>
      <c r="AE243" s="634">
        <f t="shared" si="360"/>
        <v>0</v>
      </c>
      <c r="AF243" s="635" t="str">
        <f t="shared" si="361"/>
        <v/>
      </c>
      <c r="AG243" s="635" t="str">
        <f t="shared" si="362"/>
        <v/>
      </c>
      <c r="AH243" s="635" t="str">
        <f t="shared" si="363"/>
        <v/>
      </c>
      <c r="AI243" s="635" t="str">
        <f t="shared" si="364"/>
        <v/>
      </c>
      <c r="AJ243" s="635" t="str">
        <f t="shared" si="365"/>
        <v/>
      </c>
      <c r="AK243" s="633" t="str">
        <f t="shared" si="366"/>
        <v/>
      </c>
      <c r="AL243" s="633">
        <v>0</v>
      </c>
      <c r="AM243" s="634">
        <v>0</v>
      </c>
      <c r="AN243" s="633" t="str">
        <f t="shared" si="367"/>
        <v/>
      </c>
      <c r="AO243" s="634">
        <f t="shared" si="368"/>
        <v>0</v>
      </c>
      <c r="AP243" s="633">
        <f t="shared" si="369"/>
        <v>0</v>
      </c>
      <c r="AQ243" s="633">
        <f t="shared" si="370"/>
        <v>0</v>
      </c>
      <c r="AR243" s="633">
        <f t="shared" si="371"/>
        <v>0</v>
      </c>
      <c r="AS243" s="633">
        <f t="shared" si="299"/>
        <v>0</v>
      </c>
      <c r="AT243" s="635">
        <f t="shared" si="372"/>
        <v>0</v>
      </c>
      <c r="AU243" s="635">
        <f t="shared" si="373"/>
        <v>0</v>
      </c>
      <c r="AV243" s="633"/>
      <c r="AW243" s="633"/>
      <c r="AX243" s="635">
        <f t="shared" si="374"/>
        <v>0</v>
      </c>
      <c r="AY243" s="635">
        <f t="shared" si="375"/>
        <v>0</v>
      </c>
      <c r="AZ243" s="635">
        <f t="shared" si="376"/>
        <v>0</v>
      </c>
      <c r="BA243" s="635">
        <f t="shared" si="377"/>
        <v>0</v>
      </c>
      <c r="BB243" s="635">
        <f t="shared" si="378"/>
        <v>0</v>
      </c>
      <c r="BC243" s="633">
        <f t="shared" si="379"/>
        <v>0</v>
      </c>
      <c r="BD243" s="633">
        <f t="shared" si="380"/>
        <v>0</v>
      </c>
      <c r="BE243" s="634">
        <v>0</v>
      </c>
      <c r="BF243" s="633">
        <f t="shared" si="381"/>
        <v>0</v>
      </c>
      <c r="BG243" s="634">
        <f t="shared" si="382"/>
        <v>0</v>
      </c>
      <c r="BH243" s="633">
        <f t="shared" si="383"/>
        <v>0</v>
      </c>
      <c r="BI243" s="633">
        <f t="shared" si="384"/>
        <v>0</v>
      </c>
      <c r="BJ243" s="633">
        <f t="shared" si="385"/>
        <v>0</v>
      </c>
      <c r="BK243" s="633">
        <f t="shared" si="386"/>
        <v>0</v>
      </c>
      <c r="BL243" s="635">
        <f t="shared" si="387"/>
        <v>0</v>
      </c>
      <c r="BM243" s="635">
        <f t="shared" si="388"/>
        <v>0</v>
      </c>
      <c r="BN243" s="633"/>
      <c r="BO243" s="633"/>
      <c r="BP243" s="635">
        <f t="shared" si="389"/>
        <v>0</v>
      </c>
      <c r="BQ243" s="619">
        <f t="shared" si="390"/>
        <v>0</v>
      </c>
      <c r="BR243" s="619">
        <f t="shared" si="391"/>
        <v>1</v>
      </c>
      <c r="BS243" s="619">
        <f t="shared" si="392"/>
        <v>0</v>
      </c>
      <c r="BT243" s="619">
        <f t="shared" si="393"/>
        <v>0</v>
      </c>
      <c r="BU243" s="619">
        <f t="shared" si="394"/>
        <v>0</v>
      </c>
      <c r="BV243" s="619">
        <f t="shared" si="395"/>
        <v>1</v>
      </c>
      <c r="BW243" s="603">
        <f t="shared" si="347"/>
        <v>0</v>
      </c>
      <c r="BX243" s="636">
        <f t="shared" si="396"/>
        <v>1</v>
      </c>
      <c r="BY243" s="603">
        <f t="shared" si="397"/>
        <v>0</v>
      </c>
      <c r="BZ243" s="603">
        <f t="shared" si="398"/>
        <v>0</v>
      </c>
      <c r="CA243" s="589" t="str">
        <f t="shared" si="348"/>
        <v/>
      </c>
      <c r="CB243" s="1097"/>
      <c r="CC243" s="589" t="str">
        <f>IF(I243="","",MAX($CC$228:$CC$235,$CC$238:CC242)+1)</f>
        <v/>
      </c>
      <c r="CD243" s="589"/>
      <c r="CE243" s="589"/>
      <c r="CF243" s="589"/>
      <c r="CG243" s="589"/>
      <c r="CH243" s="589"/>
      <c r="CI243" s="589"/>
      <c r="CJ243" s="589"/>
      <c r="CK243" s="589"/>
      <c r="CL243" s="589"/>
      <c r="CM243" s="589"/>
      <c r="CN243" s="589"/>
      <c r="CO243" s="589"/>
      <c r="CP243" s="589"/>
      <c r="CQ243" s="589"/>
      <c r="CR243" s="589"/>
      <c r="CS243" s="589"/>
      <c r="CT243" s="589"/>
      <c r="CU243" s="589"/>
      <c r="CV243" s="589"/>
      <c r="CW243" s="589"/>
      <c r="CX243" s="589"/>
      <c r="CY243" s="589"/>
    </row>
    <row r="244" spans="1:103" s="620" customFormat="1" ht="16.149999999999999" customHeight="1">
      <c r="A244" s="620" t="str">
        <f t="shared" si="320"/>
        <v/>
      </c>
      <c r="B244" s="624">
        <v>2202</v>
      </c>
      <c r="C244" s="624">
        <v>7</v>
      </c>
      <c r="D244" s="644" t="str">
        <f>IF(ISNA(VLOOKUP(C244,Master!BQ$60:CC$285,3,FALSE)),"",VLOOKUP(C244,Master!BQ$60:CC$285,3,FALSE))</f>
        <v/>
      </c>
      <c r="E244" s="625" t="str">
        <f>IF(ISNA(VLOOKUP(C244,Master!BQ$60:CC$285,7,FALSE)),"",VLOOKUP(C244,Master!BQ$60:CC$285,7,FALSE))</f>
        <v/>
      </c>
      <c r="F244" s="626" t="str">
        <f>IF(ISNA(VLOOKUP(C244,Master!BQ$60:CC$285,8,FALSE)),"",VLOOKUP(C244,Master!BQ$60:CC$285,8,FALSE))</f>
        <v/>
      </c>
      <c r="G244" s="627" t="str">
        <f>IF(ISNA(VLOOKUP(C244,Master!BQ$60:CC$285,4,FALSE)),"",VLOOKUP(C244,Master!BQ$60:CC$285,4,FALSE))</f>
        <v/>
      </c>
      <c r="H244" s="672" t="str">
        <f>IF(ISNA(VLOOKUP(C244,Master!BQ$60:CC$285,5,FALSE)),"",VLOOKUP(C244,Master!BQ$60:CC$285,5,FALSE))</f>
        <v/>
      </c>
      <c r="I244" s="629" t="str">
        <f>IF(ISNA(VLOOKUP(C244,Master!BQ$60:CC$285,6,FALSE)),"",VLOOKUP(C244,Master!BQ$60:CC$285,6,FALSE))</f>
        <v/>
      </c>
      <c r="J244" s="624" t="str">
        <f t="shared" si="349"/>
        <v/>
      </c>
      <c r="K244" s="625" t="str">
        <f t="shared" si="350"/>
        <v/>
      </c>
      <c r="L244" s="624" t="str">
        <f t="shared" si="351"/>
        <v/>
      </c>
      <c r="M244" s="624" t="str">
        <f t="shared" si="352"/>
        <v/>
      </c>
      <c r="N244" s="624" t="str">
        <f t="shared" si="353"/>
        <v/>
      </c>
      <c r="O244" s="629" t="str">
        <f t="shared" si="354"/>
        <v/>
      </c>
      <c r="P244" s="673"/>
      <c r="Q244" s="673"/>
      <c r="R244" s="673"/>
      <c r="S244" s="673">
        <v>0</v>
      </c>
      <c r="T244" s="591"/>
      <c r="U244" s="622" t="str">
        <f>IF(ISNA(VLOOKUP(C244,Master!BQ$60:CC$285,10,FALSE)),"",VLOOKUP(C244,Master!BQ$60:CC$285,10,FALSE))</f>
        <v/>
      </c>
      <c r="V244" s="632"/>
      <c r="W244" s="632"/>
      <c r="X244" s="633" t="str">
        <f>IF(ISNA(VLOOKUP(C244,Master!BQ$60:CC$285,11,FALSE)),"",VLOOKUP(C244,Master!BQ$60:CC$285,11,FALSE))</f>
        <v/>
      </c>
      <c r="Y244" s="633" t="str">
        <f>IF(ISNA(VLOOKUP(C244,Master!BQ$60:CC$285,9,FALSE)),"",VLOOKUP(C244,Master!BQ$60:CC$285,9,FALSE))</f>
        <v/>
      </c>
      <c r="Z244" s="634">
        <f t="shared" si="355"/>
        <v>0</v>
      </c>
      <c r="AA244" s="634">
        <f t="shared" si="356"/>
        <v>0</v>
      </c>
      <c r="AB244" s="634">
        <f t="shared" si="357"/>
        <v>0</v>
      </c>
      <c r="AC244" s="634">
        <f t="shared" si="358"/>
        <v>0</v>
      </c>
      <c r="AD244" s="634">
        <f t="shared" si="359"/>
        <v>0</v>
      </c>
      <c r="AE244" s="634">
        <f t="shared" si="360"/>
        <v>0</v>
      </c>
      <c r="AF244" s="635" t="str">
        <f t="shared" si="361"/>
        <v/>
      </c>
      <c r="AG244" s="635" t="str">
        <f t="shared" si="362"/>
        <v/>
      </c>
      <c r="AH244" s="635" t="str">
        <f t="shared" si="363"/>
        <v/>
      </c>
      <c r="AI244" s="635" t="str">
        <f t="shared" si="364"/>
        <v/>
      </c>
      <c r="AJ244" s="635" t="str">
        <f t="shared" si="365"/>
        <v/>
      </c>
      <c r="AK244" s="633" t="str">
        <f t="shared" si="366"/>
        <v/>
      </c>
      <c r="AL244" s="633">
        <v>0</v>
      </c>
      <c r="AM244" s="634">
        <v>0</v>
      </c>
      <c r="AN244" s="633" t="str">
        <f t="shared" si="367"/>
        <v/>
      </c>
      <c r="AO244" s="634">
        <f t="shared" si="368"/>
        <v>0</v>
      </c>
      <c r="AP244" s="633">
        <f t="shared" si="369"/>
        <v>0</v>
      </c>
      <c r="AQ244" s="633">
        <f t="shared" si="370"/>
        <v>0</v>
      </c>
      <c r="AR244" s="633">
        <f t="shared" si="371"/>
        <v>0</v>
      </c>
      <c r="AS244" s="633">
        <f t="shared" si="299"/>
        <v>0</v>
      </c>
      <c r="AT244" s="635">
        <f t="shared" si="372"/>
        <v>0</v>
      </c>
      <c r="AU244" s="635">
        <f t="shared" si="373"/>
        <v>0</v>
      </c>
      <c r="AV244" s="633"/>
      <c r="AW244" s="633"/>
      <c r="AX244" s="635">
        <f t="shared" si="374"/>
        <v>0</v>
      </c>
      <c r="AY244" s="635">
        <f t="shared" si="375"/>
        <v>0</v>
      </c>
      <c r="AZ244" s="635">
        <f t="shared" si="376"/>
        <v>0</v>
      </c>
      <c r="BA244" s="635">
        <f t="shared" si="377"/>
        <v>0</v>
      </c>
      <c r="BB244" s="635">
        <f t="shared" si="378"/>
        <v>0</v>
      </c>
      <c r="BC244" s="633">
        <f t="shared" si="379"/>
        <v>0</v>
      </c>
      <c r="BD244" s="633">
        <f t="shared" si="380"/>
        <v>0</v>
      </c>
      <c r="BE244" s="634">
        <v>0</v>
      </c>
      <c r="BF244" s="633">
        <f t="shared" si="381"/>
        <v>0</v>
      </c>
      <c r="BG244" s="634">
        <f t="shared" si="382"/>
        <v>0</v>
      </c>
      <c r="BH244" s="633">
        <f t="shared" si="383"/>
        <v>0</v>
      </c>
      <c r="BI244" s="633">
        <f t="shared" si="384"/>
        <v>0</v>
      </c>
      <c r="BJ244" s="633">
        <f t="shared" si="385"/>
        <v>0</v>
      </c>
      <c r="BK244" s="633">
        <f t="shared" si="386"/>
        <v>0</v>
      </c>
      <c r="BL244" s="635">
        <f t="shared" si="387"/>
        <v>0</v>
      </c>
      <c r="BM244" s="635">
        <f t="shared" si="388"/>
        <v>0</v>
      </c>
      <c r="BN244" s="633"/>
      <c r="BO244" s="633"/>
      <c r="BP244" s="635">
        <f t="shared" si="389"/>
        <v>0</v>
      </c>
      <c r="BQ244" s="619">
        <f t="shared" si="390"/>
        <v>0</v>
      </c>
      <c r="BR244" s="619">
        <f t="shared" si="391"/>
        <v>1</v>
      </c>
      <c r="BS244" s="619">
        <f t="shared" si="392"/>
        <v>0</v>
      </c>
      <c r="BT244" s="619">
        <f t="shared" si="393"/>
        <v>0</v>
      </c>
      <c r="BU244" s="619">
        <f t="shared" si="394"/>
        <v>0</v>
      </c>
      <c r="BV244" s="619">
        <f t="shared" si="395"/>
        <v>1</v>
      </c>
      <c r="BW244" s="603">
        <f t="shared" si="347"/>
        <v>0</v>
      </c>
      <c r="BX244" s="636">
        <f t="shared" si="396"/>
        <v>1</v>
      </c>
      <c r="BY244" s="603">
        <f t="shared" si="397"/>
        <v>0</v>
      </c>
      <c r="BZ244" s="603">
        <f t="shared" si="398"/>
        <v>0</v>
      </c>
      <c r="CA244" s="589" t="str">
        <f t="shared" si="348"/>
        <v/>
      </c>
      <c r="CB244" s="1097"/>
      <c r="CC244" s="589" t="str">
        <f>IF(I244="","",MAX($CC$228:$CC$235,$CC$238:CC243)+1)</f>
        <v/>
      </c>
      <c r="CD244" s="589"/>
      <c r="CE244" s="589"/>
      <c r="CF244" s="589"/>
      <c r="CG244" s="589"/>
      <c r="CH244" s="589"/>
      <c r="CI244" s="589"/>
      <c r="CJ244" s="589"/>
      <c r="CK244" s="589"/>
      <c r="CL244" s="589"/>
      <c r="CM244" s="589"/>
      <c r="CN244" s="589"/>
      <c r="CO244" s="589"/>
      <c r="CP244" s="589"/>
      <c r="CQ244" s="589"/>
      <c r="CR244" s="589"/>
      <c r="CS244" s="589"/>
      <c r="CT244" s="589"/>
      <c r="CU244" s="589"/>
      <c r="CV244" s="589"/>
      <c r="CW244" s="589"/>
      <c r="CX244" s="589"/>
      <c r="CY244" s="589"/>
    </row>
    <row r="245" spans="1:103" s="620" customFormat="1" ht="16.149999999999999" customHeight="1">
      <c r="A245" s="620" t="str">
        <f t="shared" si="320"/>
        <v/>
      </c>
      <c r="B245" s="624">
        <v>2202</v>
      </c>
      <c r="C245" s="624">
        <v>8</v>
      </c>
      <c r="D245" s="644" t="str">
        <f>IF(ISNA(VLOOKUP(C245,Master!BQ$60:CC$285,3,FALSE)),"",VLOOKUP(C245,Master!BQ$60:CC$285,3,FALSE))</f>
        <v/>
      </c>
      <c r="E245" s="625" t="str">
        <f>IF(ISNA(VLOOKUP(C245,Master!BQ$60:CC$285,7,FALSE)),"",VLOOKUP(C245,Master!BQ$60:CC$285,7,FALSE))</f>
        <v/>
      </c>
      <c r="F245" s="626" t="str">
        <f>IF(ISNA(VLOOKUP(C245,Master!BQ$60:CC$285,8,FALSE)),"",VLOOKUP(C245,Master!BQ$60:CC$285,8,FALSE))</f>
        <v/>
      </c>
      <c r="G245" s="627" t="str">
        <f>IF(ISNA(VLOOKUP(C245,Master!BQ$60:CC$285,4,FALSE)),"",VLOOKUP(C245,Master!BQ$60:CC$285,4,FALSE))</f>
        <v/>
      </c>
      <c r="H245" s="672" t="str">
        <f>IF(ISNA(VLOOKUP(C245,Master!BQ$60:CC$285,5,FALSE)),"",VLOOKUP(C245,Master!BQ$60:CC$285,5,FALSE))</f>
        <v/>
      </c>
      <c r="I245" s="629" t="str">
        <f>IF(ISNA(VLOOKUP(C245,Master!BQ$60:CC$285,6,FALSE)),"",VLOOKUP(C245,Master!BQ$60:CC$285,6,FALSE))</f>
        <v/>
      </c>
      <c r="J245" s="624" t="str">
        <f t="shared" si="349"/>
        <v/>
      </c>
      <c r="K245" s="625" t="str">
        <f t="shared" si="350"/>
        <v/>
      </c>
      <c r="L245" s="624" t="str">
        <f t="shared" si="351"/>
        <v/>
      </c>
      <c r="M245" s="624" t="str">
        <f t="shared" si="352"/>
        <v/>
      </c>
      <c r="N245" s="624" t="str">
        <f t="shared" si="353"/>
        <v/>
      </c>
      <c r="O245" s="629" t="str">
        <f t="shared" si="354"/>
        <v/>
      </c>
      <c r="P245" s="673"/>
      <c r="Q245" s="673"/>
      <c r="R245" s="673"/>
      <c r="S245" s="673">
        <v>0</v>
      </c>
      <c r="T245" s="591"/>
      <c r="U245" s="622" t="str">
        <f>IF(ISNA(VLOOKUP(C245,Master!BQ$60:CC$285,10,FALSE)),"",VLOOKUP(C245,Master!BQ$60:CC$285,10,FALSE))</f>
        <v/>
      </c>
      <c r="V245" s="632"/>
      <c r="W245" s="632"/>
      <c r="X245" s="633" t="str">
        <f>IF(ISNA(VLOOKUP(C245,Master!BQ$60:CC$285,11,FALSE)),"",VLOOKUP(C245,Master!BQ$60:CC$285,11,FALSE))</f>
        <v/>
      </c>
      <c r="Y245" s="633" t="str">
        <f>IF(ISNA(VLOOKUP(C245,Master!BQ$60:CC$285,9,FALSE)),"",VLOOKUP(C245,Master!BQ$60:CC$285,9,FALSE))</f>
        <v/>
      </c>
      <c r="Z245" s="634">
        <f t="shared" si="355"/>
        <v>0</v>
      </c>
      <c r="AA245" s="634">
        <f t="shared" si="356"/>
        <v>0</v>
      </c>
      <c r="AB245" s="634">
        <f t="shared" si="357"/>
        <v>0</v>
      </c>
      <c r="AC245" s="634">
        <f t="shared" si="358"/>
        <v>0</v>
      </c>
      <c r="AD245" s="634">
        <f t="shared" si="359"/>
        <v>0</v>
      </c>
      <c r="AE245" s="634">
        <f t="shared" si="360"/>
        <v>0</v>
      </c>
      <c r="AF245" s="635" t="str">
        <f t="shared" si="361"/>
        <v/>
      </c>
      <c r="AG245" s="635" t="str">
        <f t="shared" si="362"/>
        <v/>
      </c>
      <c r="AH245" s="635" t="str">
        <f t="shared" si="363"/>
        <v/>
      </c>
      <c r="AI245" s="635" t="str">
        <f t="shared" si="364"/>
        <v/>
      </c>
      <c r="AJ245" s="635" t="str">
        <f t="shared" si="365"/>
        <v/>
      </c>
      <c r="AK245" s="633" t="str">
        <f t="shared" si="366"/>
        <v/>
      </c>
      <c r="AL245" s="633">
        <v>0</v>
      </c>
      <c r="AM245" s="634">
        <v>0</v>
      </c>
      <c r="AN245" s="633" t="str">
        <f t="shared" si="367"/>
        <v/>
      </c>
      <c r="AO245" s="634">
        <f t="shared" si="368"/>
        <v>0</v>
      </c>
      <c r="AP245" s="633">
        <f t="shared" si="369"/>
        <v>0</v>
      </c>
      <c r="AQ245" s="633">
        <f t="shared" si="370"/>
        <v>0</v>
      </c>
      <c r="AR245" s="633">
        <f t="shared" si="371"/>
        <v>0</v>
      </c>
      <c r="AS245" s="633">
        <f t="shared" si="299"/>
        <v>0</v>
      </c>
      <c r="AT245" s="635">
        <f t="shared" si="372"/>
        <v>0</v>
      </c>
      <c r="AU245" s="635">
        <f t="shared" si="373"/>
        <v>0</v>
      </c>
      <c r="AV245" s="633"/>
      <c r="AW245" s="633"/>
      <c r="AX245" s="635">
        <f t="shared" si="374"/>
        <v>0</v>
      </c>
      <c r="AY245" s="635">
        <f t="shared" si="375"/>
        <v>0</v>
      </c>
      <c r="AZ245" s="635">
        <f t="shared" si="376"/>
        <v>0</v>
      </c>
      <c r="BA245" s="635">
        <f t="shared" si="377"/>
        <v>0</v>
      </c>
      <c r="BB245" s="635">
        <f t="shared" si="378"/>
        <v>0</v>
      </c>
      <c r="BC245" s="633">
        <f t="shared" si="379"/>
        <v>0</v>
      </c>
      <c r="BD245" s="633">
        <f t="shared" si="380"/>
        <v>0</v>
      </c>
      <c r="BE245" s="634">
        <v>0</v>
      </c>
      <c r="BF245" s="633">
        <f t="shared" si="381"/>
        <v>0</v>
      </c>
      <c r="BG245" s="634">
        <f t="shared" si="382"/>
        <v>0</v>
      </c>
      <c r="BH245" s="633">
        <f t="shared" si="383"/>
        <v>0</v>
      </c>
      <c r="BI245" s="633">
        <f t="shared" si="384"/>
        <v>0</v>
      </c>
      <c r="BJ245" s="633">
        <f t="shared" si="385"/>
        <v>0</v>
      </c>
      <c r="BK245" s="633">
        <f t="shared" si="386"/>
        <v>0</v>
      </c>
      <c r="BL245" s="635">
        <f t="shared" si="387"/>
        <v>0</v>
      </c>
      <c r="BM245" s="635">
        <f t="shared" si="388"/>
        <v>0</v>
      </c>
      <c r="BN245" s="633"/>
      <c r="BO245" s="633"/>
      <c r="BP245" s="635">
        <f t="shared" si="389"/>
        <v>0</v>
      </c>
      <c r="BQ245" s="619">
        <f t="shared" si="390"/>
        <v>0</v>
      </c>
      <c r="BR245" s="619">
        <f t="shared" si="391"/>
        <v>1</v>
      </c>
      <c r="BS245" s="619">
        <f t="shared" si="392"/>
        <v>0</v>
      </c>
      <c r="BT245" s="619">
        <f t="shared" si="393"/>
        <v>0</v>
      </c>
      <c r="BU245" s="619">
        <f t="shared" si="394"/>
        <v>0</v>
      </c>
      <c r="BV245" s="619">
        <f t="shared" si="395"/>
        <v>1</v>
      </c>
      <c r="BW245" s="603">
        <f t="shared" si="347"/>
        <v>0</v>
      </c>
      <c r="BX245" s="636">
        <f t="shared" si="396"/>
        <v>1</v>
      </c>
      <c r="BY245" s="603">
        <f t="shared" si="397"/>
        <v>0</v>
      </c>
      <c r="BZ245" s="603">
        <f t="shared" si="398"/>
        <v>0</v>
      </c>
      <c r="CA245" s="589" t="str">
        <f t="shared" si="348"/>
        <v/>
      </c>
      <c r="CB245" s="1097"/>
      <c r="CC245" s="589" t="str">
        <f>IF(I245="","",MAX($CC$228:$CC$235,$CC$238:CC244)+1)</f>
        <v/>
      </c>
      <c r="CD245" s="589"/>
      <c r="CE245" s="589"/>
      <c r="CF245" s="589"/>
      <c r="CG245" s="589"/>
      <c r="CH245" s="589"/>
      <c r="CI245" s="589"/>
      <c r="CJ245" s="589"/>
      <c r="CK245" s="589"/>
      <c r="CL245" s="589"/>
      <c r="CM245" s="589"/>
      <c r="CN245" s="589"/>
      <c r="CO245" s="589"/>
      <c r="CP245" s="589"/>
      <c r="CQ245" s="589"/>
      <c r="CR245" s="589"/>
      <c r="CS245" s="589"/>
      <c r="CT245" s="589"/>
      <c r="CU245" s="589"/>
      <c r="CV245" s="589"/>
      <c r="CW245" s="589"/>
      <c r="CX245" s="589"/>
      <c r="CY245" s="589"/>
    </row>
    <row r="246" spans="1:103" s="620" customFormat="1" ht="16.149999999999999" customHeight="1">
      <c r="A246" s="620" t="str">
        <f t="shared" si="320"/>
        <v/>
      </c>
      <c r="B246" s="624">
        <v>2202</v>
      </c>
      <c r="C246" s="624">
        <v>9</v>
      </c>
      <c r="D246" s="644" t="str">
        <f>IF(ISNA(VLOOKUP(C246,Master!BQ$60:CC$285,3,FALSE)),"",VLOOKUP(C246,Master!BQ$60:CC$285,3,FALSE))</f>
        <v/>
      </c>
      <c r="E246" s="625" t="str">
        <f>IF(ISNA(VLOOKUP(C246,Master!BQ$60:CC$285,7,FALSE)),"",VLOOKUP(C246,Master!BQ$60:CC$285,7,FALSE))</f>
        <v/>
      </c>
      <c r="F246" s="626" t="str">
        <f>IF(ISNA(VLOOKUP(C246,Master!BQ$60:CC$285,8,FALSE)),"",VLOOKUP(C246,Master!BQ$60:CC$285,8,FALSE))</f>
        <v/>
      </c>
      <c r="G246" s="627" t="str">
        <f>IF(ISNA(VLOOKUP(C246,Master!BQ$60:CC$285,4,FALSE)),"",VLOOKUP(C246,Master!BQ$60:CC$285,4,FALSE))</f>
        <v/>
      </c>
      <c r="H246" s="672" t="str">
        <f>IF(ISNA(VLOOKUP(C246,Master!BQ$60:CC$285,5,FALSE)),"",VLOOKUP(C246,Master!BQ$60:CC$285,5,FALSE))</f>
        <v/>
      </c>
      <c r="I246" s="629" t="str">
        <f>IF(ISNA(VLOOKUP(C246,Master!BQ$60:CC$285,6,FALSE)),"",VLOOKUP(C246,Master!BQ$60:CC$285,6,FALSE))</f>
        <v/>
      </c>
      <c r="J246" s="624" t="str">
        <f t="shared" si="349"/>
        <v/>
      </c>
      <c r="K246" s="625" t="str">
        <f t="shared" si="350"/>
        <v/>
      </c>
      <c r="L246" s="624" t="str">
        <f t="shared" si="351"/>
        <v/>
      </c>
      <c r="M246" s="624" t="str">
        <f t="shared" si="352"/>
        <v/>
      </c>
      <c r="N246" s="624" t="str">
        <f t="shared" si="353"/>
        <v/>
      </c>
      <c r="O246" s="629" t="str">
        <f t="shared" si="354"/>
        <v/>
      </c>
      <c r="P246" s="673"/>
      <c r="Q246" s="673"/>
      <c r="R246" s="673"/>
      <c r="S246" s="673">
        <v>0</v>
      </c>
      <c r="T246" s="591"/>
      <c r="U246" s="622" t="str">
        <f>IF(ISNA(VLOOKUP(C246,Master!BQ$60:CC$285,10,FALSE)),"",VLOOKUP(C246,Master!BQ$60:CC$285,10,FALSE))</f>
        <v/>
      </c>
      <c r="V246" s="632"/>
      <c r="W246" s="632"/>
      <c r="X246" s="633" t="str">
        <f>IF(ISNA(VLOOKUP(C246,Master!BQ$60:CC$285,11,FALSE)),"",VLOOKUP(C246,Master!BQ$60:CC$285,11,FALSE))</f>
        <v/>
      </c>
      <c r="Y246" s="633" t="str">
        <f>IF(ISNA(VLOOKUP(C246,Master!BQ$60:CC$285,9,FALSE)),"",VLOOKUP(C246,Master!BQ$60:CC$285,9,FALSE))</f>
        <v/>
      </c>
      <c r="Z246" s="634">
        <f t="shared" si="355"/>
        <v>0</v>
      </c>
      <c r="AA246" s="634">
        <f t="shared" si="356"/>
        <v>0</v>
      </c>
      <c r="AB246" s="634">
        <f t="shared" si="357"/>
        <v>0</v>
      </c>
      <c r="AC246" s="634">
        <f t="shared" si="358"/>
        <v>0</v>
      </c>
      <c r="AD246" s="634">
        <f t="shared" si="359"/>
        <v>0</v>
      </c>
      <c r="AE246" s="634">
        <f t="shared" si="360"/>
        <v>0</v>
      </c>
      <c r="AF246" s="635" t="str">
        <f t="shared" si="361"/>
        <v/>
      </c>
      <c r="AG246" s="635" t="str">
        <f t="shared" si="362"/>
        <v/>
      </c>
      <c r="AH246" s="635" t="str">
        <f t="shared" si="363"/>
        <v/>
      </c>
      <c r="AI246" s="635" t="str">
        <f t="shared" si="364"/>
        <v/>
      </c>
      <c r="AJ246" s="635" t="str">
        <f t="shared" si="365"/>
        <v/>
      </c>
      <c r="AK246" s="633" t="str">
        <f t="shared" si="366"/>
        <v/>
      </c>
      <c r="AL246" s="633">
        <v>0</v>
      </c>
      <c r="AM246" s="634">
        <v>0</v>
      </c>
      <c r="AN246" s="633" t="str">
        <f t="shared" si="367"/>
        <v/>
      </c>
      <c r="AO246" s="634">
        <f t="shared" si="368"/>
        <v>0</v>
      </c>
      <c r="AP246" s="633">
        <f t="shared" si="369"/>
        <v>0</v>
      </c>
      <c r="AQ246" s="633">
        <f t="shared" si="370"/>
        <v>0</v>
      </c>
      <c r="AR246" s="633">
        <f t="shared" si="371"/>
        <v>0</v>
      </c>
      <c r="AS246" s="633">
        <f t="shared" si="299"/>
        <v>0</v>
      </c>
      <c r="AT246" s="635">
        <f t="shared" si="372"/>
        <v>0</v>
      </c>
      <c r="AU246" s="635">
        <f t="shared" si="373"/>
        <v>0</v>
      </c>
      <c r="AV246" s="633"/>
      <c r="AW246" s="633"/>
      <c r="AX246" s="635">
        <f t="shared" si="374"/>
        <v>0</v>
      </c>
      <c r="AY246" s="635">
        <f t="shared" si="375"/>
        <v>0</v>
      </c>
      <c r="AZ246" s="635">
        <f t="shared" si="376"/>
        <v>0</v>
      </c>
      <c r="BA246" s="635">
        <f t="shared" si="377"/>
        <v>0</v>
      </c>
      <c r="BB246" s="635">
        <f t="shared" si="378"/>
        <v>0</v>
      </c>
      <c r="BC246" s="633">
        <f t="shared" si="379"/>
        <v>0</v>
      </c>
      <c r="BD246" s="633">
        <f t="shared" si="380"/>
        <v>0</v>
      </c>
      <c r="BE246" s="634">
        <v>0</v>
      </c>
      <c r="BF246" s="633">
        <f t="shared" si="381"/>
        <v>0</v>
      </c>
      <c r="BG246" s="634">
        <f t="shared" si="382"/>
        <v>0</v>
      </c>
      <c r="BH246" s="633">
        <f t="shared" si="383"/>
        <v>0</v>
      </c>
      <c r="BI246" s="633">
        <f t="shared" si="384"/>
        <v>0</v>
      </c>
      <c r="BJ246" s="633">
        <f t="shared" si="385"/>
        <v>0</v>
      </c>
      <c r="BK246" s="633">
        <f t="shared" si="386"/>
        <v>0</v>
      </c>
      <c r="BL246" s="635">
        <f t="shared" si="387"/>
        <v>0</v>
      </c>
      <c r="BM246" s="635">
        <f t="shared" si="388"/>
        <v>0</v>
      </c>
      <c r="BN246" s="633"/>
      <c r="BO246" s="633"/>
      <c r="BP246" s="635">
        <f t="shared" si="389"/>
        <v>0</v>
      </c>
      <c r="BQ246" s="619">
        <f t="shared" si="390"/>
        <v>0</v>
      </c>
      <c r="BR246" s="619">
        <f t="shared" si="391"/>
        <v>1</v>
      </c>
      <c r="BS246" s="619">
        <f t="shared" si="392"/>
        <v>0</v>
      </c>
      <c r="BT246" s="619">
        <f t="shared" si="393"/>
        <v>0</v>
      </c>
      <c r="BU246" s="619">
        <f t="shared" si="394"/>
        <v>0</v>
      </c>
      <c r="BV246" s="619">
        <f t="shared" si="395"/>
        <v>1</v>
      </c>
      <c r="BW246" s="603">
        <f t="shared" si="347"/>
        <v>0</v>
      </c>
      <c r="BX246" s="636">
        <f t="shared" si="396"/>
        <v>1</v>
      </c>
      <c r="BY246" s="603">
        <f t="shared" si="397"/>
        <v>0</v>
      </c>
      <c r="BZ246" s="603">
        <f t="shared" si="398"/>
        <v>0</v>
      </c>
      <c r="CA246" s="589" t="str">
        <f t="shared" si="348"/>
        <v/>
      </c>
      <c r="CB246" s="1097"/>
      <c r="CC246" s="589" t="str">
        <f>IF(I246="","",MAX($CC$228:$CC$235,$CC$238:CC245)+1)</f>
        <v/>
      </c>
      <c r="CD246" s="589"/>
      <c r="CE246" s="589"/>
      <c r="CF246" s="589"/>
      <c r="CG246" s="589"/>
      <c r="CH246" s="589"/>
      <c r="CI246" s="589"/>
      <c r="CJ246" s="589"/>
      <c r="CK246" s="589"/>
      <c r="CL246" s="589"/>
      <c r="CM246" s="589"/>
      <c r="CN246" s="589"/>
      <c r="CO246" s="589"/>
      <c r="CP246" s="589"/>
      <c r="CQ246" s="589"/>
      <c r="CR246" s="589"/>
      <c r="CS246" s="589"/>
      <c r="CT246" s="589"/>
      <c r="CU246" s="589"/>
      <c r="CV246" s="589"/>
      <c r="CW246" s="589"/>
      <c r="CX246" s="589"/>
      <c r="CY246" s="589"/>
    </row>
    <row r="247" spans="1:103" s="620" customFormat="1" ht="16.149999999999999" customHeight="1">
      <c r="A247" s="620" t="str">
        <f t="shared" si="320"/>
        <v/>
      </c>
      <c r="B247" s="624">
        <v>2202</v>
      </c>
      <c r="C247" s="624">
        <v>10</v>
      </c>
      <c r="D247" s="644" t="str">
        <f>IF(ISNA(VLOOKUP(C247,Master!BQ$60:CC$285,3,FALSE)),"",VLOOKUP(C247,Master!BQ$60:CC$285,3,FALSE))</f>
        <v/>
      </c>
      <c r="E247" s="625" t="str">
        <f>IF(ISNA(VLOOKUP(C247,Master!BQ$60:CC$285,7,FALSE)),"",VLOOKUP(C247,Master!BQ$60:CC$285,7,FALSE))</f>
        <v/>
      </c>
      <c r="F247" s="626" t="str">
        <f>IF(ISNA(VLOOKUP(C247,Master!BQ$60:CC$285,8,FALSE)),"",VLOOKUP(C247,Master!BQ$60:CC$285,8,FALSE))</f>
        <v/>
      </c>
      <c r="G247" s="627" t="str">
        <f>IF(ISNA(VLOOKUP(C247,Master!BQ$60:CC$285,4,FALSE)),"",VLOOKUP(C247,Master!BQ$60:CC$285,4,FALSE))</f>
        <v/>
      </c>
      <c r="H247" s="672" t="str">
        <f>IF(ISNA(VLOOKUP(C247,Master!BQ$60:CC$285,5,FALSE)),"",VLOOKUP(C247,Master!BQ$60:CC$285,5,FALSE))</f>
        <v/>
      </c>
      <c r="I247" s="629" t="str">
        <f>IF(ISNA(VLOOKUP(C247,Master!BQ$60:CC$285,6,FALSE)),"",VLOOKUP(C247,Master!BQ$60:CC$285,6,FALSE))</f>
        <v/>
      </c>
      <c r="J247" s="624" t="str">
        <f t="shared" si="349"/>
        <v/>
      </c>
      <c r="K247" s="625" t="str">
        <f t="shared" si="350"/>
        <v/>
      </c>
      <c r="L247" s="624" t="str">
        <f t="shared" si="351"/>
        <v/>
      </c>
      <c r="M247" s="624" t="str">
        <f t="shared" si="352"/>
        <v/>
      </c>
      <c r="N247" s="624" t="str">
        <f t="shared" si="353"/>
        <v/>
      </c>
      <c r="O247" s="629" t="str">
        <f t="shared" si="354"/>
        <v/>
      </c>
      <c r="P247" s="673"/>
      <c r="Q247" s="673"/>
      <c r="R247" s="673"/>
      <c r="S247" s="673">
        <v>0</v>
      </c>
      <c r="T247" s="591"/>
      <c r="U247" s="622" t="str">
        <f>IF(ISNA(VLOOKUP(C247,Master!BQ$60:CC$285,10,FALSE)),"",VLOOKUP(C247,Master!BQ$60:CC$285,10,FALSE))</f>
        <v/>
      </c>
      <c r="V247" s="632"/>
      <c r="W247" s="632"/>
      <c r="X247" s="633" t="str">
        <f>IF(ISNA(VLOOKUP(C247,Master!BQ$60:CC$285,11,FALSE)),"",VLOOKUP(C247,Master!BQ$60:CC$285,11,FALSE))</f>
        <v/>
      </c>
      <c r="Y247" s="633" t="str">
        <f>IF(ISNA(VLOOKUP(C247,Master!BQ$60:CC$285,9,FALSE)),"",VLOOKUP(C247,Master!BQ$60:CC$285,9,FALSE))</f>
        <v/>
      </c>
      <c r="Z247" s="634">
        <f t="shared" si="355"/>
        <v>0</v>
      </c>
      <c r="AA247" s="634">
        <f t="shared" si="356"/>
        <v>0</v>
      </c>
      <c r="AB247" s="634">
        <f t="shared" si="357"/>
        <v>0</v>
      </c>
      <c r="AC247" s="634">
        <f t="shared" si="358"/>
        <v>0</v>
      </c>
      <c r="AD247" s="634">
        <f t="shared" si="359"/>
        <v>0</v>
      </c>
      <c r="AE247" s="634">
        <f t="shared" si="360"/>
        <v>0</v>
      </c>
      <c r="AF247" s="635" t="str">
        <f t="shared" si="361"/>
        <v/>
      </c>
      <c r="AG247" s="635" t="str">
        <f t="shared" si="362"/>
        <v/>
      </c>
      <c r="AH247" s="635" t="str">
        <f t="shared" si="363"/>
        <v/>
      </c>
      <c r="AI247" s="635" t="str">
        <f t="shared" si="364"/>
        <v/>
      </c>
      <c r="AJ247" s="635" t="str">
        <f t="shared" si="365"/>
        <v/>
      </c>
      <c r="AK247" s="633" t="str">
        <f t="shared" si="366"/>
        <v/>
      </c>
      <c r="AL247" s="633">
        <v>0</v>
      </c>
      <c r="AM247" s="634">
        <v>0</v>
      </c>
      <c r="AN247" s="633" t="str">
        <f t="shared" si="367"/>
        <v/>
      </c>
      <c r="AO247" s="634">
        <f t="shared" si="368"/>
        <v>0</v>
      </c>
      <c r="AP247" s="633">
        <f t="shared" si="369"/>
        <v>0</v>
      </c>
      <c r="AQ247" s="633">
        <f t="shared" si="370"/>
        <v>0</v>
      </c>
      <c r="AR247" s="633">
        <f t="shared" si="371"/>
        <v>0</v>
      </c>
      <c r="AS247" s="633">
        <f t="shared" si="299"/>
        <v>0</v>
      </c>
      <c r="AT247" s="635">
        <f t="shared" si="372"/>
        <v>0</v>
      </c>
      <c r="AU247" s="635">
        <f t="shared" si="373"/>
        <v>0</v>
      </c>
      <c r="AV247" s="633"/>
      <c r="AW247" s="633"/>
      <c r="AX247" s="635">
        <f t="shared" si="374"/>
        <v>0</v>
      </c>
      <c r="AY247" s="635">
        <f t="shared" si="375"/>
        <v>0</v>
      </c>
      <c r="AZ247" s="635">
        <f t="shared" si="376"/>
        <v>0</v>
      </c>
      <c r="BA247" s="635">
        <f t="shared" si="377"/>
        <v>0</v>
      </c>
      <c r="BB247" s="635">
        <f t="shared" si="378"/>
        <v>0</v>
      </c>
      <c r="BC247" s="633">
        <f t="shared" si="379"/>
        <v>0</v>
      </c>
      <c r="BD247" s="633">
        <f t="shared" si="380"/>
        <v>0</v>
      </c>
      <c r="BE247" s="634">
        <v>0</v>
      </c>
      <c r="BF247" s="633">
        <f t="shared" si="381"/>
        <v>0</v>
      </c>
      <c r="BG247" s="634">
        <f t="shared" si="382"/>
        <v>0</v>
      </c>
      <c r="BH247" s="633">
        <f t="shared" si="383"/>
        <v>0</v>
      </c>
      <c r="BI247" s="633">
        <f t="shared" si="384"/>
        <v>0</v>
      </c>
      <c r="BJ247" s="633">
        <f t="shared" si="385"/>
        <v>0</v>
      </c>
      <c r="BK247" s="633">
        <f t="shared" si="386"/>
        <v>0</v>
      </c>
      <c r="BL247" s="635">
        <f t="shared" si="387"/>
        <v>0</v>
      </c>
      <c r="BM247" s="635">
        <f t="shared" si="388"/>
        <v>0</v>
      </c>
      <c r="BN247" s="633"/>
      <c r="BO247" s="633"/>
      <c r="BP247" s="635">
        <f t="shared" si="389"/>
        <v>0</v>
      </c>
      <c r="BQ247" s="619">
        <f t="shared" si="390"/>
        <v>0</v>
      </c>
      <c r="BR247" s="619">
        <f t="shared" si="391"/>
        <v>1</v>
      </c>
      <c r="BS247" s="619">
        <f t="shared" si="392"/>
        <v>0</v>
      </c>
      <c r="BT247" s="619">
        <f t="shared" si="393"/>
        <v>0</v>
      </c>
      <c r="BU247" s="619">
        <f t="shared" si="394"/>
        <v>0</v>
      </c>
      <c r="BV247" s="619">
        <f t="shared" si="395"/>
        <v>1</v>
      </c>
      <c r="BW247" s="603">
        <f t="shared" si="347"/>
        <v>0</v>
      </c>
      <c r="BX247" s="636">
        <f t="shared" si="396"/>
        <v>1</v>
      </c>
      <c r="BY247" s="603">
        <f t="shared" si="397"/>
        <v>0</v>
      </c>
      <c r="BZ247" s="603">
        <f t="shared" si="398"/>
        <v>0</v>
      </c>
      <c r="CA247" s="589" t="str">
        <f t="shared" si="348"/>
        <v/>
      </c>
      <c r="CB247" s="1097"/>
      <c r="CC247" s="589" t="str">
        <f>IF(I247="","",MAX($CC$228:$CC$235,$CC$238:CC246)+1)</f>
        <v/>
      </c>
      <c r="CD247" s="589"/>
      <c r="CE247" s="589"/>
      <c r="CF247" s="589"/>
      <c r="CG247" s="589"/>
      <c r="CH247" s="589"/>
      <c r="CI247" s="589"/>
      <c r="CJ247" s="589"/>
      <c r="CK247" s="589"/>
      <c r="CL247" s="589"/>
      <c r="CM247" s="589"/>
      <c r="CN247" s="589"/>
      <c r="CO247" s="589"/>
      <c r="CP247" s="589"/>
      <c r="CQ247" s="589"/>
      <c r="CR247" s="589"/>
      <c r="CS247" s="589"/>
      <c r="CT247" s="589"/>
      <c r="CU247" s="589"/>
      <c r="CV247" s="589"/>
      <c r="CW247" s="589"/>
      <c r="CX247" s="589"/>
      <c r="CY247" s="589"/>
    </row>
    <row r="248" spans="1:103" s="620" customFormat="1" ht="16.149999999999999" customHeight="1">
      <c r="A248" s="620" t="str">
        <f t="shared" si="320"/>
        <v/>
      </c>
      <c r="B248" s="624">
        <v>2202</v>
      </c>
      <c r="C248" s="624">
        <v>11</v>
      </c>
      <c r="D248" s="644" t="str">
        <f>IF(ISNA(VLOOKUP(C248,Master!BQ$60:CC$285,3,FALSE)),"",VLOOKUP(C248,Master!BQ$60:CC$285,3,FALSE))</f>
        <v/>
      </c>
      <c r="E248" s="625" t="str">
        <f>IF(ISNA(VLOOKUP(C248,Master!BQ$60:CC$285,7,FALSE)),"",VLOOKUP(C248,Master!BQ$60:CC$285,7,FALSE))</f>
        <v/>
      </c>
      <c r="F248" s="626" t="str">
        <f>IF(ISNA(VLOOKUP(C248,Master!BQ$60:CC$285,8,FALSE)),"",VLOOKUP(C248,Master!BQ$60:CC$285,8,FALSE))</f>
        <v/>
      </c>
      <c r="G248" s="627" t="str">
        <f>IF(ISNA(VLOOKUP(C248,Master!BQ$60:CC$285,4,FALSE)),"",VLOOKUP(C248,Master!BQ$60:CC$285,4,FALSE))</f>
        <v/>
      </c>
      <c r="H248" s="672" t="str">
        <f>IF(ISNA(VLOOKUP(C248,Master!BQ$60:CC$285,5,FALSE)),"",VLOOKUP(C248,Master!BQ$60:CC$285,5,FALSE))</f>
        <v/>
      </c>
      <c r="I248" s="629" t="str">
        <f>IF(ISNA(VLOOKUP(C248,Master!BQ$60:CC$285,6,FALSE)),"",VLOOKUP(C248,Master!BQ$60:CC$285,6,FALSE))</f>
        <v/>
      </c>
      <c r="J248" s="624" t="str">
        <f t="shared" si="349"/>
        <v/>
      </c>
      <c r="K248" s="625" t="str">
        <f t="shared" si="350"/>
        <v/>
      </c>
      <c r="L248" s="624" t="str">
        <f t="shared" si="351"/>
        <v/>
      </c>
      <c r="M248" s="624" t="str">
        <f t="shared" si="352"/>
        <v/>
      </c>
      <c r="N248" s="624" t="str">
        <f t="shared" si="353"/>
        <v/>
      </c>
      <c r="O248" s="629" t="str">
        <f t="shared" si="354"/>
        <v/>
      </c>
      <c r="P248" s="673"/>
      <c r="Q248" s="673"/>
      <c r="R248" s="673"/>
      <c r="S248" s="673">
        <v>0</v>
      </c>
      <c r="T248" s="591"/>
      <c r="U248" s="622" t="str">
        <f>IF(ISNA(VLOOKUP(C248,Master!BQ$60:CC$285,10,FALSE)),"",VLOOKUP(C248,Master!BQ$60:CC$285,10,FALSE))</f>
        <v/>
      </c>
      <c r="V248" s="632"/>
      <c r="W248" s="632"/>
      <c r="X248" s="633" t="str">
        <f>IF(ISNA(VLOOKUP(C248,Master!BQ$60:CC$285,11,FALSE)),"",VLOOKUP(C248,Master!BQ$60:CC$285,11,FALSE))</f>
        <v/>
      </c>
      <c r="Y248" s="633" t="str">
        <f>IF(ISNA(VLOOKUP(C248,Master!BQ$60:CC$285,9,FALSE)),"",VLOOKUP(C248,Master!BQ$60:CC$285,9,FALSE))</f>
        <v/>
      </c>
      <c r="Z248" s="634">
        <f t="shared" si="355"/>
        <v>0</v>
      </c>
      <c r="AA248" s="634">
        <f t="shared" si="356"/>
        <v>0</v>
      </c>
      <c r="AB248" s="634">
        <f t="shared" si="357"/>
        <v>0</v>
      </c>
      <c r="AC248" s="634">
        <f t="shared" si="358"/>
        <v>0</v>
      </c>
      <c r="AD248" s="634">
        <f t="shared" si="359"/>
        <v>0</v>
      </c>
      <c r="AE248" s="634">
        <f t="shared" si="360"/>
        <v>0</v>
      </c>
      <c r="AF248" s="635" t="str">
        <f t="shared" si="361"/>
        <v/>
      </c>
      <c r="AG248" s="635" t="str">
        <f t="shared" si="362"/>
        <v/>
      </c>
      <c r="AH248" s="635" t="str">
        <f t="shared" si="363"/>
        <v/>
      </c>
      <c r="AI248" s="635" t="str">
        <f t="shared" si="364"/>
        <v/>
      </c>
      <c r="AJ248" s="635" t="str">
        <f t="shared" si="365"/>
        <v/>
      </c>
      <c r="AK248" s="633" t="str">
        <f t="shared" si="366"/>
        <v/>
      </c>
      <c r="AL248" s="633">
        <v>0</v>
      </c>
      <c r="AM248" s="634">
        <v>0</v>
      </c>
      <c r="AN248" s="633" t="str">
        <f t="shared" si="367"/>
        <v/>
      </c>
      <c r="AO248" s="634">
        <f t="shared" si="368"/>
        <v>0</v>
      </c>
      <c r="AP248" s="633">
        <f t="shared" si="369"/>
        <v>0</v>
      </c>
      <c r="AQ248" s="633">
        <f t="shared" si="370"/>
        <v>0</v>
      </c>
      <c r="AR248" s="633">
        <f t="shared" si="371"/>
        <v>0</v>
      </c>
      <c r="AS248" s="633">
        <f t="shared" si="299"/>
        <v>0</v>
      </c>
      <c r="AT248" s="635">
        <f t="shared" si="372"/>
        <v>0</v>
      </c>
      <c r="AU248" s="635">
        <f t="shared" si="373"/>
        <v>0</v>
      </c>
      <c r="AV248" s="633"/>
      <c r="AW248" s="633"/>
      <c r="AX248" s="635">
        <f t="shared" si="374"/>
        <v>0</v>
      </c>
      <c r="AY248" s="635">
        <f t="shared" si="375"/>
        <v>0</v>
      </c>
      <c r="AZ248" s="635">
        <f t="shared" si="376"/>
        <v>0</v>
      </c>
      <c r="BA248" s="635">
        <f t="shared" si="377"/>
        <v>0</v>
      </c>
      <c r="BB248" s="635">
        <f t="shared" si="378"/>
        <v>0</v>
      </c>
      <c r="BC248" s="633">
        <f t="shared" si="379"/>
        <v>0</v>
      </c>
      <c r="BD248" s="633">
        <f t="shared" si="380"/>
        <v>0</v>
      </c>
      <c r="BE248" s="634">
        <v>0</v>
      </c>
      <c r="BF248" s="633">
        <f t="shared" si="381"/>
        <v>0</v>
      </c>
      <c r="BG248" s="634">
        <f t="shared" si="382"/>
        <v>0</v>
      </c>
      <c r="BH248" s="633">
        <f t="shared" si="383"/>
        <v>0</v>
      </c>
      <c r="BI248" s="633">
        <f t="shared" si="384"/>
        <v>0</v>
      </c>
      <c r="BJ248" s="633">
        <f t="shared" si="385"/>
        <v>0</v>
      </c>
      <c r="BK248" s="633">
        <f t="shared" si="386"/>
        <v>0</v>
      </c>
      <c r="BL248" s="635">
        <f t="shared" si="387"/>
        <v>0</v>
      </c>
      <c r="BM248" s="635">
        <f t="shared" si="388"/>
        <v>0</v>
      </c>
      <c r="BN248" s="633"/>
      <c r="BO248" s="633"/>
      <c r="BP248" s="635">
        <f t="shared" si="389"/>
        <v>0</v>
      </c>
      <c r="BQ248" s="619">
        <f t="shared" si="390"/>
        <v>0</v>
      </c>
      <c r="BR248" s="619">
        <f t="shared" si="391"/>
        <v>1</v>
      </c>
      <c r="BS248" s="619">
        <f t="shared" si="392"/>
        <v>0</v>
      </c>
      <c r="BT248" s="619">
        <f t="shared" si="393"/>
        <v>0</v>
      </c>
      <c r="BU248" s="619">
        <f t="shared" si="394"/>
        <v>0</v>
      </c>
      <c r="BV248" s="619">
        <f t="shared" si="395"/>
        <v>1</v>
      </c>
      <c r="BW248" s="603">
        <f t="shared" si="347"/>
        <v>0</v>
      </c>
      <c r="BX248" s="636">
        <f t="shared" si="396"/>
        <v>1</v>
      </c>
      <c r="BY248" s="603">
        <f t="shared" si="397"/>
        <v>0</v>
      </c>
      <c r="BZ248" s="603">
        <f t="shared" si="398"/>
        <v>0</v>
      </c>
      <c r="CA248" s="589" t="str">
        <f t="shared" si="348"/>
        <v/>
      </c>
      <c r="CB248" s="1097"/>
      <c r="CC248" s="589" t="str">
        <f>IF(I248="","",MAX($CC$228:$CC$235,$CC$238:CC247)+1)</f>
        <v/>
      </c>
      <c r="CD248" s="589"/>
      <c r="CE248" s="589"/>
      <c r="CF248" s="589"/>
      <c r="CG248" s="589"/>
      <c r="CH248" s="589"/>
      <c r="CI248" s="589"/>
      <c r="CJ248" s="589"/>
      <c r="CK248" s="589"/>
      <c r="CL248" s="589"/>
      <c r="CM248" s="589"/>
      <c r="CN248" s="589"/>
      <c r="CO248" s="589"/>
      <c r="CP248" s="589"/>
      <c r="CQ248" s="589"/>
      <c r="CR248" s="589"/>
      <c r="CS248" s="589"/>
      <c r="CT248" s="589"/>
      <c r="CU248" s="589"/>
      <c r="CV248" s="589"/>
      <c r="CW248" s="589"/>
      <c r="CX248" s="589"/>
      <c r="CY248" s="589"/>
    </row>
    <row r="249" spans="1:103" s="620" customFormat="1" ht="16.149999999999999" customHeight="1">
      <c r="A249" s="620" t="str">
        <f t="shared" si="320"/>
        <v/>
      </c>
      <c r="B249" s="624">
        <v>2202</v>
      </c>
      <c r="C249" s="624">
        <v>12</v>
      </c>
      <c r="D249" s="644" t="str">
        <f>IF(ISNA(VLOOKUP(C249,Master!BQ$60:CC$285,3,FALSE)),"",VLOOKUP(C249,Master!BQ$60:CC$285,3,FALSE))</f>
        <v/>
      </c>
      <c r="E249" s="625" t="str">
        <f>IF(ISNA(VLOOKUP(C249,Master!BQ$60:CC$285,7,FALSE)),"",VLOOKUP(C249,Master!BQ$60:CC$285,7,FALSE))</f>
        <v/>
      </c>
      <c r="F249" s="626" t="str">
        <f>IF(ISNA(VLOOKUP(C249,Master!BQ$60:CC$285,8,FALSE)),"",VLOOKUP(C249,Master!BQ$60:CC$285,8,FALSE))</f>
        <v/>
      </c>
      <c r="G249" s="627" t="str">
        <f>IF(ISNA(VLOOKUP(C249,Master!BQ$60:CC$285,4,FALSE)),"",VLOOKUP(C249,Master!BQ$60:CC$285,4,FALSE))</f>
        <v/>
      </c>
      <c r="H249" s="672" t="str">
        <f>IF(ISNA(VLOOKUP(C249,Master!BQ$60:CC$285,5,FALSE)),"",VLOOKUP(C249,Master!BQ$60:CC$285,5,FALSE))</f>
        <v/>
      </c>
      <c r="I249" s="629" t="str">
        <f>IF(ISNA(VLOOKUP(C249,Master!BQ$60:CC$285,6,FALSE)),"",VLOOKUP(C249,Master!BQ$60:CC$285,6,FALSE))</f>
        <v/>
      </c>
      <c r="J249" s="624" t="str">
        <f t="shared" si="349"/>
        <v/>
      </c>
      <c r="K249" s="625" t="str">
        <f t="shared" si="350"/>
        <v/>
      </c>
      <c r="L249" s="624" t="str">
        <f t="shared" si="351"/>
        <v/>
      </c>
      <c r="M249" s="624" t="str">
        <f t="shared" si="352"/>
        <v/>
      </c>
      <c r="N249" s="624" t="str">
        <f t="shared" si="353"/>
        <v/>
      </c>
      <c r="O249" s="629" t="str">
        <f t="shared" si="354"/>
        <v/>
      </c>
      <c r="P249" s="673"/>
      <c r="Q249" s="673"/>
      <c r="R249" s="673"/>
      <c r="S249" s="673">
        <v>0</v>
      </c>
      <c r="T249" s="591"/>
      <c r="U249" s="622" t="str">
        <f>IF(ISNA(VLOOKUP(C249,Master!BQ$60:CC$285,10,FALSE)),"",VLOOKUP(C249,Master!BQ$60:CC$285,10,FALSE))</f>
        <v/>
      </c>
      <c r="V249" s="632"/>
      <c r="W249" s="632"/>
      <c r="X249" s="633" t="str">
        <f>IF(ISNA(VLOOKUP(C249,Master!BQ$60:CC$285,11,FALSE)),"",VLOOKUP(C249,Master!BQ$60:CC$285,11,FALSE))</f>
        <v/>
      </c>
      <c r="Y249" s="633" t="str">
        <f>IF(ISNA(VLOOKUP(C249,Master!BQ$60:CC$285,9,FALSE)),"",VLOOKUP(C249,Master!BQ$60:CC$285,9,FALSE))</f>
        <v/>
      </c>
      <c r="Z249" s="634">
        <f t="shared" si="355"/>
        <v>0</v>
      </c>
      <c r="AA249" s="634">
        <f t="shared" si="356"/>
        <v>0</v>
      </c>
      <c r="AB249" s="634">
        <f t="shared" si="357"/>
        <v>0</v>
      </c>
      <c r="AC249" s="634">
        <f t="shared" si="358"/>
        <v>0</v>
      </c>
      <c r="AD249" s="634">
        <f t="shared" si="359"/>
        <v>0</v>
      </c>
      <c r="AE249" s="634">
        <f t="shared" si="360"/>
        <v>0</v>
      </c>
      <c r="AF249" s="635" t="str">
        <f t="shared" si="361"/>
        <v/>
      </c>
      <c r="AG249" s="635" t="str">
        <f t="shared" si="362"/>
        <v/>
      </c>
      <c r="AH249" s="635" t="str">
        <f t="shared" si="363"/>
        <v/>
      </c>
      <c r="AI249" s="635" t="str">
        <f t="shared" si="364"/>
        <v/>
      </c>
      <c r="AJ249" s="635" t="str">
        <f t="shared" si="365"/>
        <v/>
      </c>
      <c r="AK249" s="633" t="str">
        <f t="shared" si="366"/>
        <v/>
      </c>
      <c r="AL249" s="633">
        <v>0</v>
      </c>
      <c r="AM249" s="634">
        <v>0</v>
      </c>
      <c r="AN249" s="633" t="str">
        <f t="shared" si="367"/>
        <v/>
      </c>
      <c r="AO249" s="634">
        <f t="shared" si="368"/>
        <v>0</v>
      </c>
      <c r="AP249" s="633">
        <f t="shared" si="369"/>
        <v>0</v>
      </c>
      <c r="AQ249" s="633">
        <f t="shared" si="370"/>
        <v>0</v>
      </c>
      <c r="AR249" s="633">
        <f t="shared" si="371"/>
        <v>0</v>
      </c>
      <c r="AS249" s="633">
        <f t="shared" si="299"/>
        <v>0</v>
      </c>
      <c r="AT249" s="635">
        <f t="shared" si="372"/>
        <v>0</v>
      </c>
      <c r="AU249" s="635">
        <f t="shared" si="373"/>
        <v>0</v>
      </c>
      <c r="AV249" s="633"/>
      <c r="AW249" s="633"/>
      <c r="AX249" s="635">
        <f t="shared" si="374"/>
        <v>0</v>
      </c>
      <c r="AY249" s="635">
        <f t="shared" si="375"/>
        <v>0</v>
      </c>
      <c r="AZ249" s="635">
        <f t="shared" si="376"/>
        <v>0</v>
      </c>
      <c r="BA249" s="635">
        <f t="shared" si="377"/>
        <v>0</v>
      </c>
      <c r="BB249" s="635">
        <f t="shared" si="378"/>
        <v>0</v>
      </c>
      <c r="BC249" s="633">
        <f t="shared" si="379"/>
        <v>0</v>
      </c>
      <c r="BD249" s="633">
        <f t="shared" si="380"/>
        <v>0</v>
      </c>
      <c r="BE249" s="634">
        <v>0</v>
      </c>
      <c r="BF249" s="633">
        <f t="shared" si="381"/>
        <v>0</v>
      </c>
      <c r="BG249" s="634">
        <f t="shared" si="382"/>
        <v>0</v>
      </c>
      <c r="BH249" s="633">
        <f t="shared" si="383"/>
        <v>0</v>
      </c>
      <c r="BI249" s="633">
        <f t="shared" si="384"/>
        <v>0</v>
      </c>
      <c r="BJ249" s="633">
        <f t="shared" si="385"/>
        <v>0</v>
      </c>
      <c r="BK249" s="633">
        <f t="shared" si="386"/>
        <v>0</v>
      </c>
      <c r="BL249" s="635">
        <f t="shared" si="387"/>
        <v>0</v>
      </c>
      <c r="BM249" s="635">
        <f t="shared" si="388"/>
        <v>0</v>
      </c>
      <c r="BN249" s="633"/>
      <c r="BO249" s="633"/>
      <c r="BP249" s="635">
        <f t="shared" si="389"/>
        <v>0</v>
      </c>
      <c r="BQ249" s="619">
        <f t="shared" si="390"/>
        <v>0</v>
      </c>
      <c r="BR249" s="619">
        <f t="shared" si="391"/>
        <v>1</v>
      </c>
      <c r="BS249" s="619">
        <f t="shared" si="392"/>
        <v>0</v>
      </c>
      <c r="BT249" s="619">
        <f t="shared" si="393"/>
        <v>0</v>
      </c>
      <c r="BU249" s="619">
        <f t="shared" si="394"/>
        <v>0</v>
      </c>
      <c r="BV249" s="619">
        <f t="shared" si="395"/>
        <v>1</v>
      </c>
      <c r="BW249" s="603">
        <f t="shared" si="347"/>
        <v>0</v>
      </c>
      <c r="BX249" s="636">
        <f t="shared" si="396"/>
        <v>1</v>
      </c>
      <c r="BY249" s="603">
        <f t="shared" si="397"/>
        <v>0</v>
      </c>
      <c r="BZ249" s="603">
        <f t="shared" si="398"/>
        <v>0</v>
      </c>
      <c r="CA249" s="589" t="str">
        <f t="shared" si="348"/>
        <v/>
      </c>
      <c r="CB249" s="1097"/>
      <c r="CC249" s="589" t="str">
        <f>IF(I249="","",MAX($CC$228:$CC$235,$CC$238:CC248)+1)</f>
        <v/>
      </c>
      <c r="CD249" s="589"/>
      <c r="CE249" s="589"/>
      <c r="CF249" s="589"/>
      <c r="CG249" s="589"/>
      <c r="CH249" s="589"/>
      <c r="CI249" s="589"/>
      <c r="CJ249" s="589"/>
      <c r="CK249" s="589"/>
      <c r="CL249" s="589"/>
      <c r="CM249" s="589"/>
      <c r="CN249" s="589"/>
      <c r="CO249" s="589"/>
      <c r="CP249" s="589"/>
      <c r="CQ249" s="589"/>
      <c r="CR249" s="589"/>
      <c r="CS249" s="589"/>
      <c r="CT249" s="589"/>
      <c r="CU249" s="589"/>
      <c r="CV249" s="589"/>
      <c r="CW249" s="589"/>
      <c r="CX249" s="589"/>
      <c r="CY249" s="589"/>
    </row>
    <row r="250" spans="1:103" s="620" customFormat="1" ht="16.149999999999999" customHeight="1">
      <c r="A250" s="620" t="str">
        <f t="shared" si="320"/>
        <v/>
      </c>
      <c r="B250" s="624">
        <v>2202</v>
      </c>
      <c r="C250" s="624">
        <v>13</v>
      </c>
      <c r="D250" s="644" t="str">
        <f>IF(ISNA(VLOOKUP(C250,Master!BQ$60:CC$285,3,FALSE)),"",VLOOKUP(C250,Master!BQ$60:CC$285,3,FALSE))</f>
        <v/>
      </c>
      <c r="E250" s="625" t="str">
        <f>IF(ISNA(VLOOKUP(C250,Master!BQ$60:CC$285,7,FALSE)),"",VLOOKUP(C250,Master!BQ$60:CC$285,7,FALSE))</f>
        <v/>
      </c>
      <c r="F250" s="626" t="str">
        <f>IF(ISNA(VLOOKUP(C250,Master!BQ$60:CC$285,8,FALSE)),"",VLOOKUP(C250,Master!BQ$60:CC$285,8,FALSE))</f>
        <v/>
      </c>
      <c r="G250" s="627" t="str">
        <f>IF(ISNA(VLOOKUP(C250,Master!BQ$60:CC$285,4,FALSE)),"",VLOOKUP(C250,Master!BQ$60:CC$285,4,FALSE))</f>
        <v/>
      </c>
      <c r="H250" s="672" t="str">
        <f>IF(ISNA(VLOOKUP(C250,Master!BQ$60:CC$285,5,FALSE)),"",VLOOKUP(C250,Master!BQ$60:CC$285,5,FALSE))</f>
        <v/>
      </c>
      <c r="I250" s="629" t="str">
        <f>IF(ISNA(VLOOKUP(C250,Master!BQ$60:CC$285,6,FALSE)),"",VLOOKUP(C250,Master!BQ$60:CC$285,6,FALSE))</f>
        <v/>
      </c>
      <c r="J250" s="624" t="str">
        <f t="shared" si="349"/>
        <v/>
      </c>
      <c r="K250" s="625" t="str">
        <f t="shared" si="350"/>
        <v/>
      </c>
      <c r="L250" s="624" t="str">
        <f t="shared" si="351"/>
        <v/>
      </c>
      <c r="M250" s="624" t="str">
        <f t="shared" si="352"/>
        <v/>
      </c>
      <c r="N250" s="624" t="str">
        <f t="shared" si="353"/>
        <v/>
      </c>
      <c r="O250" s="629" t="str">
        <f t="shared" si="354"/>
        <v/>
      </c>
      <c r="P250" s="673"/>
      <c r="Q250" s="673"/>
      <c r="R250" s="673"/>
      <c r="S250" s="673">
        <v>0</v>
      </c>
      <c r="T250" s="591"/>
      <c r="U250" s="622" t="str">
        <f>IF(ISNA(VLOOKUP(C250,Master!BQ$60:CC$285,10,FALSE)),"",VLOOKUP(C250,Master!BQ$60:CC$285,10,FALSE))</f>
        <v/>
      </c>
      <c r="V250" s="632"/>
      <c r="W250" s="632"/>
      <c r="X250" s="633" t="str">
        <f>IF(ISNA(VLOOKUP(C250,Master!BQ$60:CC$285,11,FALSE)),"",VLOOKUP(C250,Master!BQ$60:CC$285,11,FALSE))</f>
        <v/>
      </c>
      <c r="Y250" s="633" t="str">
        <f>IF(ISNA(VLOOKUP(C250,Master!BQ$60:CC$285,9,FALSE)),"",VLOOKUP(C250,Master!BQ$60:CC$285,9,FALSE))</f>
        <v/>
      </c>
      <c r="Z250" s="634">
        <f t="shared" si="355"/>
        <v>0</v>
      </c>
      <c r="AA250" s="634">
        <f t="shared" si="356"/>
        <v>0</v>
      </c>
      <c r="AB250" s="634">
        <f t="shared" si="357"/>
        <v>0</v>
      </c>
      <c r="AC250" s="634">
        <f t="shared" si="358"/>
        <v>0</v>
      </c>
      <c r="AD250" s="634">
        <f t="shared" si="359"/>
        <v>0</v>
      </c>
      <c r="AE250" s="634">
        <f t="shared" si="360"/>
        <v>0</v>
      </c>
      <c r="AF250" s="635" t="str">
        <f t="shared" si="361"/>
        <v/>
      </c>
      <c r="AG250" s="635" t="str">
        <f t="shared" si="362"/>
        <v/>
      </c>
      <c r="AH250" s="635" t="str">
        <f t="shared" si="363"/>
        <v/>
      </c>
      <c r="AI250" s="635" t="str">
        <f t="shared" si="364"/>
        <v/>
      </c>
      <c r="AJ250" s="635" t="str">
        <f t="shared" si="365"/>
        <v/>
      </c>
      <c r="AK250" s="633" t="str">
        <f t="shared" si="366"/>
        <v/>
      </c>
      <c r="AL250" s="633">
        <v>0</v>
      </c>
      <c r="AM250" s="634">
        <v>0</v>
      </c>
      <c r="AN250" s="633" t="str">
        <f t="shared" si="367"/>
        <v/>
      </c>
      <c r="AO250" s="634">
        <f t="shared" si="368"/>
        <v>0</v>
      </c>
      <c r="AP250" s="633">
        <f t="shared" si="369"/>
        <v>0</v>
      </c>
      <c r="AQ250" s="633">
        <f t="shared" si="370"/>
        <v>0</v>
      </c>
      <c r="AR250" s="633">
        <f t="shared" si="371"/>
        <v>0</v>
      </c>
      <c r="AS250" s="633">
        <f t="shared" si="299"/>
        <v>0</v>
      </c>
      <c r="AT250" s="635">
        <f t="shared" si="372"/>
        <v>0</v>
      </c>
      <c r="AU250" s="635">
        <f t="shared" si="373"/>
        <v>0</v>
      </c>
      <c r="AV250" s="633"/>
      <c r="AW250" s="633"/>
      <c r="AX250" s="635">
        <f t="shared" si="374"/>
        <v>0</v>
      </c>
      <c r="AY250" s="635">
        <f t="shared" si="375"/>
        <v>0</v>
      </c>
      <c r="AZ250" s="635">
        <f t="shared" si="376"/>
        <v>0</v>
      </c>
      <c r="BA250" s="635">
        <f t="shared" si="377"/>
        <v>0</v>
      </c>
      <c r="BB250" s="635">
        <f t="shared" si="378"/>
        <v>0</v>
      </c>
      <c r="BC250" s="633">
        <f t="shared" si="379"/>
        <v>0</v>
      </c>
      <c r="BD250" s="633">
        <f t="shared" si="380"/>
        <v>0</v>
      </c>
      <c r="BE250" s="634">
        <v>0</v>
      </c>
      <c r="BF250" s="633">
        <f t="shared" si="381"/>
        <v>0</v>
      </c>
      <c r="BG250" s="634">
        <f t="shared" si="382"/>
        <v>0</v>
      </c>
      <c r="BH250" s="633">
        <f t="shared" si="383"/>
        <v>0</v>
      </c>
      <c r="BI250" s="633">
        <f t="shared" si="384"/>
        <v>0</v>
      </c>
      <c r="BJ250" s="633">
        <f t="shared" si="385"/>
        <v>0</v>
      </c>
      <c r="BK250" s="633">
        <f t="shared" si="386"/>
        <v>0</v>
      </c>
      <c r="BL250" s="635">
        <f t="shared" si="387"/>
        <v>0</v>
      </c>
      <c r="BM250" s="635">
        <f t="shared" si="388"/>
        <v>0</v>
      </c>
      <c r="BN250" s="633"/>
      <c r="BO250" s="633"/>
      <c r="BP250" s="635">
        <f t="shared" si="389"/>
        <v>0</v>
      </c>
      <c r="BQ250" s="619">
        <f t="shared" si="390"/>
        <v>0</v>
      </c>
      <c r="BR250" s="619">
        <f t="shared" si="391"/>
        <v>1</v>
      </c>
      <c r="BS250" s="619">
        <f t="shared" si="392"/>
        <v>0</v>
      </c>
      <c r="BT250" s="619">
        <f t="shared" si="393"/>
        <v>0</v>
      </c>
      <c r="BU250" s="619">
        <f t="shared" si="394"/>
        <v>0</v>
      </c>
      <c r="BV250" s="619">
        <f t="shared" si="395"/>
        <v>1</v>
      </c>
      <c r="BW250" s="603">
        <f t="shared" si="347"/>
        <v>0</v>
      </c>
      <c r="BX250" s="636">
        <f t="shared" si="396"/>
        <v>1</v>
      </c>
      <c r="BY250" s="603">
        <f t="shared" si="397"/>
        <v>0</v>
      </c>
      <c r="BZ250" s="603">
        <f t="shared" si="398"/>
        <v>0</v>
      </c>
      <c r="CA250" s="589" t="str">
        <f t="shared" si="348"/>
        <v/>
      </c>
      <c r="CB250" s="1097"/>
      <c r="CC250" s="589" t="str">
        <f>IF(I250="","",MAX($CC$228:$CC$235,$CC$238:CC249)+1)</f>
        <v/>
      </c>
      <c r="CD250" s="589"/>
      <c r="CE250" s="589"/>
      <c r="CF250" s="589"/>
      <c r="CG250" s="589"/>
      <c r="CH250" s="589"/>
      <c r="CI250" s="589"/>
      <c r="CJ250" s="589"/>
      <c r="CK250" s="589"/>
      <c r="CL250" s="589"/>
      <c r="CM250" s="589"/>
      <c r="CN250" s="589"/>
      <c r="CO250" s="589"/>
      <c r="CP250" s="589"/>
      <c r="CQ250" s="589"/>
      <c r="CR250" s="589"/>
      <c r="CS250" s="589"/>
      <c r="CT250" s="589"/>
      <c r="CU250" s="589"/>
      <c r="CV250" s="589"/>
      <c r="CW250" s="589"/>
      <c r="CX250" s="589"/>
      <c r="CY250" s="589"/>
    </row>
    <row r="251" spans="1:103" s="620" customFormat="1" ht="16.149999999999999" customHeight="1">
      <c r="A251" s="620" t="str">
        <f t="shared" si="320"/>
        <v/>
      </c>
      <c r="B251" s="624">
        <v>2202</v>
      </c>
      <c r="C251" s="624">
        <v>14</v>
      </c>
      <c r="D251" s="644" t="str">
        <f>IF(ISNA(VLOOKUP(C251,Master!BQ$60:CC$285,3,FALSE)),"",VLOOKUP(C251,Master!BQ$60:CC$285,3,FALSE))</f>
        <v/>
      </c>
      <c r="E251" s="625" t="str">
        <f>IF(ISNA(VLOOKUP(C251,Master!BQ$60:CC$285,7,FALSE)),"",VLOOKUP(C251,Master!BQ$60:CC$285,7,FALSE))</f>
        <v/>
      </c>
      <c r="F251" s="626" t="str">
        <f>IF(ISNA(VLOOKUP(C251,Master!BQ$60:CC$285,8,FALSE)),"",VLOOKUP(C251,Master!BQ$60:CC$285,8,FALSE))</f>
        <v/>
      </c>
      <c r="G251" s="627" t="str">
        <f>IF(ISNA(VLOOKUP(C251,Master!BQ$60:CC$285,4,FALSE)),"",VLOOKUP(C251,Master!BQ$60:CC$285,4,FALSE))</f>
        <v/>
      </c>
      <c r="H251" s="672" t="str">
        <f>IF(ISNA(VLOOKUP(C251,Master!BQ$60:CC$285,5,FALSE)),"",VLOOKUP(C251,Master!BQ$60:CC$285,5,FALSE))</f>
        <v/>
      </c>
      <c r="I251" s="629" t="str">
        <f>IF(ISNA(VLOOKUP(C251,Master!BQ$60:CC$285,6,FALSE)),"",VLOOKUP(C251,Master!BQ$60:CC$285,6,FALSE))</f>
        <v/>
      </c>
      <c r="J251" s="624" t="str">
        <f t="shared" si="349"/>
        <v/>
      </c>
      <c r="K251" s="625" t="str">
        <f t="shared" si="350"/>
        <v/>
      </c>
      <c r="L251" s="624" t="str">
        <f t="shared" si="351"/>
        <v/>
      </c>
      <c r="M251" s="624" t="str">
        <f t="shared" si="352"/>
        <v/>
      </c>
      <c r="N251" s="624" t="str">
        <f t="shared" si="353"/>
        <v/>
      </c>
      <c r="O251" s="629" t="str">
        <f t="shared" si="354"/>
        <v/>
      </c>
      <c r="P251" s="673"/>
      <c r="Q251" s="673"/>
      <c r="R251" s="673"/>
      <c r="S251" s="673">
        <v>0</v>
      </c>
      <c r="T251" s="591"/>
      <c r="U251" s="622" t="str">
        <f>IF(ISNA(VLOOKUP(C251,Master!BQ$60:CC$285,10,FALSE)),"",VLOOKUP(C251,Master!BQ$60:CC$285,10,FALSE))</f>
        <v/>
      </c>
      <c r="V251" s="632"/>
      <c r="W251" s="632"/>
      <c r="X251" s="633" t="str">
        <f>IF(ISNA(VLOOKUP(C251,Master!BQ$60:CC$285,11,FALSE)),"",VLOOKUP(C251,Master!BQ$60:CC$285,11,FALSE))</f>
        <v/>
      </c>
      <c r="Y251" s="633" t="str">
        <f>IF(ISNA(VLOOKUP(C251,Master!BQ$60:CC$285,9,FALSE)),"",VLOOKUP(C251,Master!BQ$60:CC$285,9,FALSE))</f>
        <v/>
      </c>
      <c r="Z251" s="634">
        <f t="shared" si="355"/>
        <v>0</v>
      </c>
      <c r="AA251" s="634">
        <f t="shared" si="356"/>
        <v>0</v>
      </c>
      <c r="AB251" s="634">
        <f t="shared" si="357"/>
        <v>0</v>
      </c>
      <c r="AC251" s="634">
        <f t="shared" si="358"/>
        <v>0</v>
      </c>
      <c r="AD251" s="634">
        <f t="shared" si="359"/>
        <v>0</v>
      </c>
      <c r="AE251" s="634">
        <f t="shared" si="360"/>
        <v>0</v>
      </c>
      <c r="AF251" s="635" t="str">
        <f t="shared" si="361"/>
        <v/>
      </c>
      <c r="AG251" s="635" t="str">
        <f t="shared" si="362"/>
        <v/>
      </c>
      <c r="AH251" s="635" t="str">
        <f t="shared" si="363"/>
        <v/>
      </c>
      <c r="AI251" s="635" t="str">
        <f t="shared" si="364"/>
        <v/>
      </c>
      <c r="AJ251" s="635" t="str">
        <f t="shared" si="365"/>
        <v/>
      </c>
      <c r="AK251" s="633" t="str">
        <f t="shared" si="366"/>
        <v/>
      </c>
      <c r="AL251" s="633">
        <v>0</v>
      </c>
      <c r="AM251" s="634">
        <v>0</v>
      </c>
      <c r="AN251" s="633" t="str">
        <f t="shared" si="367"/>
        <v/>
      </c>
      <c r="AO251" s="634">
        <f t="shared" si="368"/>
        <v>0</v>
      </c>
      <c r="AP251" s="633">
        <f t="shared" si="369"/>
        <v>0</v>
      </c>
      <c r="AQ251" s="633">
        <f t="shared" si="370"/>
        <v>0</v>
      </c>
      <c r="AR251" s="633">
        <f t="shared" si="371"/>
        <v>0</v>
      </c>
      <c r="AS251" s="633">
        <f t="shared" si="299"/>
        <v>0</v>
      </c>
      <c r="AT251" s="635">
        <f t="shared" si="372"/>
        <v>0</v>
      </c>
      <c r="AU251" s="635">
        <f t="shared" si="373"/>
        <v>0</v>
      </c>
      <c r="AV251" s="633"/>
      <c r="AW251" s="633"/>
      <c r="AX251" s="635">
        <f t="shared" si="374"/>
        <v>0</v>
      </c>
      <c r="AY251" s="635">
        <f t="shared" si="375"/>
        <v>0</v>
      </c>
      <c r="AZ251" s="635">
        <f t="shared" si="376"/>
        <v>0</v>
      </c>
      <c r="BA251" s="635">
        <f t="shared" si="377"/>
        <v>0</v>
      </c>
      <c r="BB251" s="635">
        <f t="shared" si="378"/>
        <v>0</v>
      </c>
      <c r="BC251" s="633">
        <f t="shared" si="379"/>
        <v>0</v>
      </c>
      <c r="BD251" s="633">
        <f t="shared" si="380"/>
        <v>0</v>
      </c>
      <c r="BE251" s="634">
        <v>0</v>
      </c>
      <c r="BF251" s="633">
        <f t="shared" si="381"/>
        <v>0</v>
      </c>
      <c r="BG251" s="634">
        <f t="shared" si="382"/>
        <v>0</v>
      </c>
      <c r="BH251" s="633">
        <f t="shared" si="383"/>
        <v>0</v>
      </c>
      <c r="BI251" s="633">
        <f t="shared" si="384"/>
        <v>0</v>
      </c>
      <c r="BJ251" s="633">
        <f t="shared" si="385"/>
        <v>0</v>
      </c>
      <c r="BK251" s="633">
        <f t="shared" si="386"/>
        <v>0</v>
      </c>
      <c r="BL251" s="635">
        <f t="shared" si="387"/>
        <v>0</v>
      </c>
      <c r="BM251" s="635">
        <f t="shared" si="388"/>
        <v>0</v>
      </c>
      <c r="BN251" s="633"/>
      <c r="BO251" s="633"/>
      <c r="BP251" s="635">
        <f t="shared" si="389"/>
        <v>0</v>
      </c>
      <c r="BQ251" s="619">
        <f t="shared" si="390"/>
        <v>0</v>
      </c>
      <c r="BR251" s="619">
        <f t="shared" si="391"/>
        <v>1</v>
      </c>
      <c r="BS251" s="619">
        <f t="shared" si="392"/>
        <v>0</v>
      </c>
      <c r="BT251" s="619">
        <f t="shared" si="393"/>
        <v>0</v>
      </c>
      <c r="BU251" s="619">
        <f t="shared" si="394"/>
        <v>0</v>
      </c>
      <c r="BV251" s="619">
        <f t="shared" si="395"/>
        <v>1</v>
      </c>
      <c r="BW251" s="603">
        <f t="shared" si="347"/>
        <v>0</v>
      </c>
      <c r="BX251" s="636">
        <f t="shared" si="396"/>
        <v>1</v>
      </c>
      <c r="BY251" s="603">
        <f t="shared" si="397"/>
        <v>0</v>
      </c>
      <c r="BZ251" s="603">
        <f t="shared" si="398"/>
        <v>0</v>
      </c>
      <c r="CA251" s="589" t="str">
        <f t="shared" si="348"/>
        <v/>
      </c>
      <c r="CB251" s="1097"/>
      <c r="CC251" s="589" t="str">
        <f>IF(I251="","",MAX($CC$228:$CC$235,$CC$238:CC250)+1)</f>
        <v/>
      </c>
      <c r="CD251" s="589"/>
      <c r="CE251" s="589"/>
      <c r="CF251" s="589"/>
      <c r="CG251" s="589"/>
      <c r="CH251" s="589"/>
      <c r="CI251" s="589"/>
      <c r="CJ251" s="589"/>
      <c r="CK251" s="589"/>
      <c r="CL251" s="589"/>
      <c r="CM251" s="589"/>
      <c r="CN251" s="589"/>
      <c r="CO251" s="589"/>
      <c r="CP251" s="589"/>
      <c r="CQ251" s="589"/>
      <c r="CR251" s="589"/>
      <c r="CS251" s="589"/>
      <c r="CT251" s="589"/>
      <c r="CU251" s="589"/>
      <c r="CV251" s="589"/>
      <c r="CW251" s="589"/>
      <c r="CX251" s="589"/>
      <c r="CY251" s="589"/>
    </row>
    <row r="252" spans="1:103" s="620" customFormat="1" ht="16.149999999999999" customHeight="1">
      <c r="A252" s="620" t="str">
        <f t="shared" si="320"/>
        <v/>
      </c>
      <c r="B252" s="624">
        <v>2202</v>
      </c>
      <c r="C252" s="624">
        <v>15</v>
      </c>
      <c r="D252" s="644" t="str">
        <f>IF(ISNA(VLOOKUP(C252,Master!BQ$60:CC$285,3,FALSE)),"",VLOOKUP(C252,Master!BQ$60:CC$285,3,FALSE))</f>
        <v/>
      </c>
      <c r="E252" s="625" t="str">
        <f>IF(ISNA(VLOOKUP(C252,Master!BQ$60:CC$285,7,FALSE)),"",VLOOKUP(C252,Master!BQ$60:CC$285,7,FALSE))</f>
        <v/>
      </c>
      <c r="F252" s="626" t="str">
        <f>IF(ISNA(VLOOKUP(C252,Master!BQ$60:CC$285,8,FALSE)),"",VLOOKUP(C252,Master!BQ$60:CC$285,8,FALSE))</f>
        <v/>
      </c>
      <c r="G252" s="627" t="str">
        <f>IF(ISNA(VLOOKUP(C252,Master!BQ$60:CC$285,4,FALSE)),"",VLOOKUP(C252,Master!BQ$60:CC$285,4,FALSE))</f>
        <v/>
      </c>
      <c r="H252" s="672" t="str">
        <f>IF(ISNA(VLOOKUP(C252,Master!BQ$60:CC$285,5,FALSE)),"",VLOOKUP(C252,Master!BQ$60:CC$285,5,FALSE))</f>
        <v/>
      </c>
      <c r="I252" s="629" t="str">
        <f>IF(ISNA(VLOOKUP(C252,Master!BQ$60:CC$285,6,FALSE)),"",VLOOKUP(C252,Master!BQ$60:CC$285,6,FALSE))</f>
        <v/>
      </c>
      <c r="J252" s="624" t="str">
        <f t="shared" si="349"/>
        <v/>
      </c>
      <c r="K252" s="625" t="str">
        <f t="shared" si="350"/>
        <v/>
      </c>
      <c r="L252" s="624" t="str">
        <f t="shared" si="351"/>
        <v/>
      </c>
      <c r="M252" s="624" t="str">
        <f t="shared" si="352"/>
        <v/>
      </c>
      <c r="N252" s="624" t="str">
        <f t="shared" si="353"/>
        <v/>
      </c>
      <c r="O252" s="629" t="str">
        <f t="shared" si="354"/>
        <v/>
      </c>
      <c r="P252" s="673"/>
      <c r="Q252" s="673"/>
      <c r="R252" s="673"/>
      <c r="S252" s="673">
        <v>0</v>
      </c>
      <c r="T252" s="591"/>
      <c r="U252" s="622" t="str">
        <f>IF(ISNA(VLOOKUP(C252,Master!BQ$60:CC$285,10,FALSE)),"",VLOOKUP(C252,Master!BQ$60:CC$285,10,FALSE))</f>
        <v/>
      </c>
      <c r="V252" s="632"/>
      <c r="W252" s="632"/>
      <c r="X252" s="633" t="str">
        <f>IF(ISNA(VLOOKUP(C252,Master!BQ$60:CC$285,11,FALSE)),"",VLOOKUP(C252,Master!BQ$60:CC$285,11,FALSE))</f>
        <v/>
      </c>
      <c r="Y252" s="633" t="str">
        <f>IF(ISNA(VLOOKUP(C252,Master!BQ$60:CC$285,9,FALSE)),"",VLOOKUP(C252,Master!BQ$60:CC$285,9,FALSE))</f>
        <v/>
      </c>
      <c r="Z252" s="634">
        <f t="shared" si="355"/>
        <v>0</v>
      </c>
      <c r="AA252" s="634">
        <f t="shared" si="356"/>
        <v>0</v>
      </c>
      <c r="AB252" s="634">
        <f t="shared" si="357"/>
        <v>0</v>
      </c>
      <c r="AC252" s="634">
        <f t="shared" si="358"/>
        <v>0</v>
      </c>
      <c r="AD252" s="634">
        <f t="shared" si="359"/>
        <v>0</v>
      </c>
      <c r="AE252" s="634">
        <f t="shared" si="360"/>
        <v>0</v>
      </c>
      <c r="AF252" s="635" t="str">
        <f t="shared" si="361"/>
        <v/>
      </c>
      <c r="AG252" s="635" t="str">
        <f t="shared" si="362"/>
        <v/>
      </c>
      <c r="AH252" s="635" t="str">
        <f t="shared" si="363"/>
        <v/>
      </c>
      <c r="AI252" s="635" t="str">
        <f t="shared" si="364"/>
        <v/>
      </c>
      <c r="AJ252" s="635" t="str">
        <f t="shared" si="365"/>
        <v/>
      </c>
      <c r="AK252" s="633" t="str">
        <f t="shared" si="366"/>
        <v/>
      </c>
      <c r="AL252" s="633">
        <v>0</v>
      </c>
      <c r="AM252" s="634">
        <v>0</v>
      </c>
      <c r="AN252" s="633" t="str">
        <f t="shared" si="367"/>
        <v/>
      </c>
      <c r="AO252" s="634">
        <f t="shared" si="368"/>
        <v>0</v>
      </c>
      <c r="AP252" s="633">
        <f t="shared" si="369"/>
        <v>0</v>
      </c>
      <c r="AQ252" s="633">
        <f t="shared" si="370"/>
        <v>0</v>
      </c>
      <c r="AR252" s="633">
        <f t="shared" si="371"/>
        <v>0</v>
      </c>
      <c r="AS252" s="633">
        <f t="shared" si="299"/>
        <v>0</v>
      </c>
      <c r="AT252" s="635">
        <f t="shared" si="372"/>
        <v>0</v>
      </c>
      <c r="AU252" s="635">
        <f t="shared" si="373"/>
        <v>0</v>
      </c>
      <c r="AV252" s="633"/>
      <c r="AW252" s="633"/>
      <c r="AX252" s="635">
        <f t="shared" si="374"/>
        <v>0</v>
      </c>
      <c r="AY252" s="635">
        <f t="shared" si="375"/>
        <v>0</v>
      </c>
      <c r="AZ252" s="635">
        <f t="shared" si="376"/>
        <v>0</v>
      </c>
      <c r="BA252" s="635">
        <f t="shared" si="377"/>
        <v>0</v>
      </c>
      <c r="BB252" s="635">
        <f t="shared" si="378"/>
        <v>0</v>
      </c>
      <c r="BC252" s="633">
        <f t="shared" si="379"/>
        <v>0</v>
      </c>
      <c r="BD252" s="633">
        <f t="shared" si="380"/>
        <v>0</v>
      </c>
      <c r="BE252" s="634">
        <v>0</v>
      </c>
      <c r="BF252" s="633">
        <f t="shared" si="381"/>
        <v>0</v>
      </c>
      <c r="BG252" s="634">
        <f t="shared" si="382"/>
        <v>0</v>
      </c>
      <c r="BH252" s="633">
        <f t="shared" si="383"/>
        <v>0</v>
      </c>
      <c r="BI252" s="633">
        <f t="shared" si="384"/>
        <v>0</v>
      </c>
      <c r="BJ252" s="633">
        <f t="shared" si="385"/>
        <v>0</v>
      </c>
      <c r="BK252" s="633">
        <f t="shared" si="386"/>
        <v>0</v>
      </c>
      <c r="BL252" s="635">
        <f t="shared" si="387"/>
        <v>0</v>
      </c>
      <c r="BM252" s="635">
        <f t="shared" si="388"/>
        <v>0</v>
      </c>
      <c r="BN252" s="633"/>
      <c r="BO252" s="633"/>
      <c r="BP252" s="635">
        <f t="shared" si="389"/>
        <v>0</v>
      </c>
      <c r="BQ252" s="619">
        <f t="shared" si="390"/>
        <v>0</v>
      </c>
      <c r="BR252" s="619">
        <f t="shared" si="391"/>
        <v>1</v>
      </c>
      <c r="BS252" s="619">
        <f t="shared" si="392"/>
        <v>0</v>
      </c>
      <c r="BT252" s="619">
        <f t="shared" si="393"/>
        <v>0</v>
      </c>
      <c r="BU252" s="619">
        <f t="shared" si="394"/>
        <v>0</v>
      </c>
      <c r="BV252" s="619">
        <f t="shared" si="395"/>
        <v>1</v>
      </c>
      <c r="BW252" s="603">
        <f t="shared" si="347"/>
        <v>0</v>
      </c>
      <c r="BX252" s="636">
        <f t="shared" si="396"/>
        <v>1</v>
      </c>
      <c r="BY252" s="603">
        <f t="shared" si="397"/>
        <v>0</v>
      </c>
      <c r="BZ252" s="603">
        <f t="shared" si="398"/>
        <v>0</v>
      </c>
      <c r="CA252" s="589" t="str">
        <f t="shared" si="348"/>
        <v/>
      </c>
      <c r="CB252" s="1097"/>
      <c r="CC252" s="589" t="str">
        <f>IF(I252="","",MAX($CC$228:$CC$235,$CC$238:CC251)+1)</f>
        <v/>
      </c>
      <c r="CD252" s="589"/>
      <c r="CE252" s="589"/>
      <c r="CF252" s="589"/>
      <c r="CG252" s="589"/>
      <c r="CH252" s="589"/>
      <c r="CI252" s="589"/>
      <c r="CJ252" s="589"/>
      <c r="CK252" s="589"/>
      <c r="CL252" s="589"/>
      <c r="CM252" s="589"/>
      <c r="CN252" s="589"/>
      <c r="CO252" s="589"/>
      <c r="CP252" s="589"/>
      <c r="CQ252" s="589"/>
      <c r="CR252" s="589"/>
      <c r="CS252" s="589"/>
      <c r="CT252" s="589"/>
      <c r="CU252" s="589"/>
      <c r="CV252" s="589"/>
      <c r="CW252" s="589"/>
      <c r="CX252" s="589"/>
      <c r="CY252" s="589"/>
    </row>
    <row r="253" spans="1:103" s="620" customFormat="1" ht="16.149999999999999" customHeight="1">
      <c r="A253" s="620" t="str">
        <f t="shared" si="320"/>
        <v/>
      </c>
      <c r="B253" s="624">
        <v>2202</v>
      </c>
      <c r="C253" s="624">
        <v>16</v>
      </c>
      <c r="D253" s="644" t="str">
        <f>IF(ISNA(VLOOKUP(C253,Master!BQ$60:CC$285,3,FALSE)),"",VLOOKUP(C253,Master!BQ$60:CC$285,3,FALSE))</f>
        <v/>
      </c>
      <c r="E253" s="625" t="str">
        <f>IF(ISNA(VLOOKUP(C253,Master!BQ$60:CC$285,7,FALSE)),"",VLOOKUP(C253,Master!BQ$60:CC$285,7,FALSE))</f>
        <v/>
      </c>
      <c r="F253" s="626" t="str">
        <f>IF(ISNA(VLOOKUP(C253,Master!BQ$60:CC$285,8,FALSE)),"",VLOOKUP(C253,Master!BQ$60:CC$285,8,FALSE))</f>
        <v/>
      </c>
      <c r="G253" s="627" t="str">
        <f>IF(ISNA(VLOOKUP(C253,Master!BQ$60:CC$285,4,FALSE)),"",VLOOKUP(C253,Master!BQ$60:CC$285,4,FALSE))</f>
        <v/>
      </c>
      <c r="H253" s="672" t="str">
        <f>IF(ISNA(VLOOKUP(C253,Master!BQ$60:CC$285,5,FALSE)),"",VLOOKUP(C253,Master!BQ$60:CC$285,5,FALSE))</f>
        <v/>
      </c>
      <c r="I253" s="629" t="str">
        <f>IF(ISNA(VLOOKUP(C253,Master!BQ$60:CC$285,6,FALSE)),"",VLOOKUP(C253,Master!BQ$60:CC$285,6,FALSE))</f>
        <v/>
      </c>
      <c r="J253" s="624" t="str">
        <f t="shared" si="349"/>
        <v/>
      </c>
      <c r="K253" s="625" t="str">
        <f t="shared" si="350"/>
        <v/>
      </c>
      <c r="L253" s="624" t="str">
        <f t="shared" si="351"/>
        <v/>
      </c>
      <c r="M253" s="624" t="str">
        <f t="shared" si="352"/>
        <v/>
      </c>
      <c r="N253" s="624" t="str">
        <f t="shared" si="353"/>
        <v/>
      </c>
      <c r="O253" s="629" t="str">
        <f t="shared" si="354"/>
        <v/>
      </c>
      <c r="P253" s="673"/>
      <c r="Q253" s="673"/>
      <c r="R253" s="673"/>
      <c r="S253" s="673">
        <v>0</v>
      </c>
      <c r="T253" s="591"/>
      <c r="U253" s="622" t="str">
        <f>IF(ISNA(VLOOKUP(C253,Master!BQ$60:CC$285,10,FALSE)),"",VLOOKUP(C253,Master!BQ$60:CC$285,10,FALSE))</f>
        <v/>
      </c>
      <c r="V253" s="632"/>
      <c r="W253" s="632"/>
      <c r="X253" s="633" t="str">
        <f>IF(ISNA(VLOOKUP(C253,Master!BQ$60:CC$285,11,FALSE)),"",VLOOKUP(C253,Master!BQ$60:CC$285,11,FALSE))</f>
        <v/>
      </c>
      <c r="Y253" s="633" t="str">
        <f>IF(ISNA(VLOOKUP(C253,Master!BQ$60:CC$285,9,FALSE)),"",VLOOKUP(C253,Master!BQ$60:CC$285,9,FALSE))</f>
        <v/>
      </c>
      <c r="Z253" s="634">
        <f t="shared" si="355"/>
        <v>0</v>
      </c>
      <c r="AA253" s="634">
        <f t="shared" si="356"/>
        <v>0</v>
      </c>
      <c r="AB253" s="634">
        <f t="shared" si="357"/>
        <v>0</v>
      </c>
      <c r="AC253" s="634">
        <f t="shared" si="358"/>
        <v>0</v>
      </c>
      <c r="AD253" s="634">
        <f t="shared" si="359"/>
        <v>0</v>
      </c>
      <c r="AE253" s="634">
        <f t="shared" si="360"/>
        <v>0</v>
      </c>
      <c r="AF253" s="635" t="str">
        <f t="shared" si="361"/>
        <v/>
      </c>
      <c r="AG253" s="635" t="str">
        <f t="shared" si="362"/>
        <v/>
      </c>
      <c r="AH253" s="635" t="str">
        <f t="shared" si="363"/>
        <v/>
      </c>
      <c r="AI253" s="635" t="str">
        <f t="shared" si="364"/>
        <v/>
      </c>
      <c r="AJ253" s="635" t="str">
        <f t="shared" si="365"/>
        <v/>
      </c>
      <c r="AK253" s="633" t="str">
        <f t="shared" si="366"/>
        <v/>
      </c>
      <c r="AL253" s="633">
        <v>0</v>
      </c>
      <c r="AM253" s="634">
        <v>0</v>
      </c>
      <c r="AN253" s="633" t="str">
        <f t="shared" si="367"/>
        <v/>
      </c>
      <c r="AO253" s="634">
        <f t="shared" si="368"/>
        <v>0</v>
      </c>
      <c r="AP253" s="633">
        <f t="shared" si="369"/>
        <v>0</v>
      </c>
      <c r="AQ253" s="633">
        <f t="shared" si="370"/>
        <v>0</v>
      </c>
      <c r="AR253" s="633">
        <f t="shared" si="371"/>
        <v>0</v>
      </c>
      <c r="AS253" s="633">
        <f t="shared" si="299"/>
        <v>0</v>
      </c>
      <c r="AT253" s="635">
        <f t="shared" si="372"/>
        <v>0</v>
      </c>
      <c r="AU253" s="635">
        <f t="shared" si="373"/>
        <v>0</v>
      </c>
      <c r="AV253" s="633"/>
      <c r="AW253" s="633"/>
      <c r="AX253" s="635">
        <f t="shared" si="374"/>
        <v>0</v>
      </c>
      <c r="AY253" s="635">
        <f t="shared" si="375"/>
        <v>0</v>
      </c>
      <c r="AZ253" s="635">
        <f t="shared" si="376"/>
        <v>0</v>
      </c>
      <c r="BA253" s="635">
        <f t="shared" si="377"/>
        <v>0</v>
      </c>
      <c r="BB253" s="635">
        <f t="shared" si="378"/>
        <v>0</v>
      </c>
      <c r="BC253" s="633">
        <f t="shared" si="379"/>
        <v>0</v>
      </c>
      <c r="BD253" s="633">
        <f t="shared" si="380"/>
        <v>0</v>
      </c>
      <c r="BE253" s="634">
        <v>0</v>
      </c>
      <c r="BF253" s="633">
        <f t="shared" si="381"/>
        <v>0</v>
      </c>
      <c r="BG253" s="634">
        <f t="shared" si="382"/>
        <v>0</v>
      </c>
      <c r="BH253" s="633">
        <f t="shared" si="383"/>
        <v>0</v>
      </c>
      <c r="BI253" s="633">
        <f t="shared" si="384"/>
        <v>0</v>
      </c>
      <c r="BJ253" s="633">
        <f t="shared" si="385"/>
        <v>0</v>
      </c>
      <c r="BK253" s="633">
        <f t="shared" si="386"/>
        <v>0</v>
      </c>
      <c r="BL253" s="635">
        <f t="shared" si="387"/>
        <v>0</v>
      </c>
      <c r="BM253" s="635">
        <f t="shared" si="388"/>
        <v>0</v>
      </c>
      <c r="BN253" s="633"/>
      <c r="BO253" s="633"/>
      <c r="BP253" s="635">
        <f t="shared" si="389"/>
        <v>0</v>
      </c>
      <c r="BQ253" s="619">
        <f t="shared" si="390"/>
        <v>0</v>
      </c>
      <c r="BR253" s="619">
        <f t="shared" si="391"/>
        <v>1</v>
      </c>
      <c r="BS253" s="619">
        <f t="shared" si="392"/>
        <v>0</v>
      </c>
      <c r="BT253" s="619">
        <f t="shared" si="393"/>
        <v>0</v>
      </c>
      <c r="BU253" s="619">
        <f t="shared" si="394"/>
        <v>0</v>
      </c>
      <c r="BV253" s="619">
        <f t="shared" si="395"/>
        <v>1</v>
      </c>
      <c r="BW253" s="603">
        <f t="shared" si="347"/>
        <v>0</v>
      </c>
      <c r="BX253" s="636">
        <f t="shared" si="396"/>
        <v>1</v>
      </c>
      <c r="BY253" s="603">
        <f t="shared" si="397"/>
        <v>0</v>
      </c>
      <c r="BZ253" s="603">
        <f t="shared" si="398"/>
        <v>0</v>
      </c>
      <c r="CA253" s="589" t="str">
        <f t="shared" si="348"/>
        <v/>
      </c>
      <c r="CB253" s="1097"/>
      <c r="CC253" s="589" t="str">
        <f>IF(I253="","",MAX($CC$228:$CC$235,$CC$238:CC252)+1)</f>
        <v/>
      </c>
      <c r="CD253" s="589"/>
      <c r="CE253" s="589"/>
      <c r="CF253" s="589"/>
      <c r="CG253" s="589"/>
      <c r="CH253" s="589"/>
      <c r="CI253" s="589"/>
      <c r="CJ253" s="589"/>
      <c r="CK253" s="589"/>
      <c r="CL253" s="589"/>
      <c r="CM253" s="589"/>
      <c r="CN253" s="589"/>
      <c r="CO253" s="589"/>
      <c r="CP253" s="589"/>
      <c r="CQ253" s="589"/>
      <c r="CR253" s="589"/>
      <c r="CS253" s="589"/>
      <c r="CT253" s="589"/>
      <c r="CU253" s="589"/>
      <c r="CV253" s="589"/>
      <c r="CW253" s="589"/>
      <c r="CX253" s="589"/>
      <c r="CY253" s="589"/>
    </row>
    <row r="254" spans="1:103" s="620" customFormat="1" ht="16.149999999999999" customHeight="1">
      <c r="A254" s="620" t="str">
        <f t="shared" si="320"/>
        <v/>
      </c>
      <c r="B254" s="624">
        <v>2202</v>
      </c>
      <c r="C254" s="624">
        <v>17</v>
      </c>
      <c r="D254" s="644" t="str">
        <f>IF(ISNA(VLOOKUP(C254,Master!BQ$60:CC$285,3,FALSE)),"",VLOOKUP(C254,Master!BQ$60:CC$285,3,FALSE))</f>
        <v/>
      </c>
      <c r="E254" s="625" t="str">
        <f>IF(ISNA(VLOOKUP(C254,Master!BQ$60:CC$285,7,FALSE)),"",VLOOKUP(C254,Master!BQ$60:CC$285,7,FALSE))</f>
        <v/>
      </c>
      <c r="F254" s="626" t="str">
        <f>IF(ISNA(VLOOKUP(C254,Master!BQ$60:CC$285,8,FALSE)),"",VLOOKUP(C254,Master!BQ$60:CC$285,8,FALSE))</f>
        <v/>
      </c>
      <c r="G254" s="627" t="str">
        <f>IF(ISNA(VLOOKUP(C254,Master!BQ$60:CC$285,4,FALSE)),"",VLOOKUP(C254,Master!BQ$60:CC$285,4,FALSE))</f>
        <v/>
      </c>
      <c r="H254" s="672" t="str">
        <f>IF(ISNA(VLOOKUP(C254,Master!BQ$60:CC$285,5,FALSE)),"",VLOOKUP(C254,Master!BQ$60:CC$285,5,FALSE))</f>
        <v/>
      </c>
      <c r="I254" s="629" t="str">
        <f>IF(ISNA(VLOOKUP(C254,Master!BQ$60:CC$285,6,FALSE)),"",VLOOKUP(C254,Master!BQ$60:CC$285,6,FALSE))</f>
        <v/>
      </c>
      <c r="J254" s="624" t="str">
        <f t="shared" si="349"/>
        <v/>
      </c>
      <c r="K254" s="625" t="str">
        <f t="shared" si="350"/>
        <v/>
      </c>
      <c r="L254" s="624" t="str">
        <f t="shared" si="351"/>
        <v/>
      </c>
      <c r="M254" s="624" t="str">
        <f t="shared" si="352"/>
        <v/>
      </c>
      <c r="N254" s="624" t="str">
        <f t="shared" si="353"/>
        <v/>
      </c>
      <c r="O254" s="629" t="str">
        <f t="shared" si="354"/>
        <v/>
      </c>
      <c r="P254" s="673"/>
      <c r="Q254" s="673"/>
      <c r="R254" s="673"/>
      <c r="S254" s="673">
        <v>0</v>
      </c>
      <c r="T254" s="591"/>
      <c r="U254" s="622" t="str">
        <f>IF(ISNA(VLOOKUP(C254,Master!BQ$60:CC$285,10,FALSE)),"",VLOOKUP(C254,Master!BQ$60:CC$285,10,FALSE))</f>
        <v/>
      </c>
      <c r="V254" s="632"/>
      <c r="W254" s="632"/>
      <c r="X254" s="633" t="str">
        <f>IF(ISNA(VLOOKUP(C254,Master!BQ$60:CC$285,11,FALSE)),"",VLOOKUP(C254,Master!BQ$60:CC$285,11,FALSE))</f>
        <v/>
      </c>
      <c r="Y254" s="633" t="str">
        <f>IF(ISNA(VLOOKUP(C254,Master!BQ$60:CC$285,9,FALSE)),"",VLOOKUP(C254,Master!BQ$60:CC$285,9,FALSE))</f>
        <v/>
      </c>
      <c r="Z254" s="634">
        <f t="shared" si="355"/>
        <v>0</v>
      </c>
      <c r="AA254" s="634">
        <f t="shared" si="356"/>
        <v>0</v>
      </c>
      <c r="AB254" s="634">
        <f t="shared" si="357"/>
        <v>0</v>
      </c>
      <c r="AC254" s="634">
        <f t="shared" si="358"/>
        <v>0</v>
      </c>
      <c r="AD254" s="634">
        <f t="shared" si="359"/>
        <v>0</v>
      </c>
      <c r="AE254" s="634">
        <f t="shared" si="360"/>
        <v>0</v>
      </c>
      <c r="AF254" s="635" t="str">
        <f t="shared" si="361"/>
        <v/>
      </c>
      <c r="AG254" s="635" t="str">
        <f t="shared" si="362"/>
        <v/>
      </c>
      <c r="AH254" s="635" t="str">
        <f t="shared" si="363"/>
        <v/>
      </c>
      <c r="AI254" s="635" t="str">
        <f t="shared" si="364"/>
        <v/>
      </c>
      <c r="AJ254" s="635" t="str">
        <f t="shared" si="365"/>
        <v/>
      </c>
      <c r="AK254" s="633" t="str">
        <f t="shared" si="366"/>
        <v/>
      </c>
      <c r="AL254" s="633">
        <v>0</v>
      </c>
      <c r="AM254" s="634">
        <v>0</v>
      </c>
      <c r="AN254" s="633" t="str">
        <f t="shared" si="367"/>
        <v/>
      </c>
      <c r="AO254" s="634">
        <f t="shared" si="368"/>
        <v>0</v>
      </c>
      <c r="AP254" s="633">
        <f t="shared" si="369"/>
        <v>0</v>
      </c>
      <c r="AQ254" s="633">
        <f t="shared" si="370"/>
        <v>0</v>
      </c>
      <c r="AR254" s="633">
        <f t="shared" si="371"/>
        <v>0</v>
      </c>
      <c r="AS254" s="633">
        <f t="shared" si="299"/>
        <v>0</v>
      </c>
      <c r="AT254" s="635">
        <f t="shared" si="372"/>
        <v>0</v>
      </c>
      <c r="AU254" s="635">
        <f t="shared" si="373"/>
        <v>0</v>
      </c>
      <c r="AV254" s="633"/>
      <c r="AW254" s="633"/>
      <c r="AX254" s="635">
        <f t="shared" si="374"/>
        <v>0</v>
      </c>
      <c r="AY254" s="635">
        <f t="shared" si="375"/>
        <v>0</v>
      </c>
      <c r="AZ254" s="635">
        <f t="shared" si="376"/>
        <v>0</v>
      </c>
      <c r="BA254" s="635">
        <f t="shared" si="377"/>
        <v>0</v>
      </c>
      <c r="BB254" s="635">
        <f t="shared" si="378"/>
        <v>0</v>
      </c>
      <c r="BC254" s="633">
        <f t="shared" si="379"/>
        <v>0</v>
      </c>
      <c r="BD254" s="633">
        <f t="shared" si="380"/>
        <v>0</v>
      </c>
      <c r="BE254" s="634">
        <v>0</v>
      </c>
      <c r="BF254" s="633">
        <f t="shared" si="381"/>
        <v>0</v>
      </c>
      <c r="BG254" s="634">
        <f t="shared" si="382"/>
        <v>0</v>
      </c>
      <c r="BH254" s="633">
        <f t="shared" si="383"/>
        <v>0</v>
      </c>
      <c r="BI254" s="633">
        <f t="shared" si="384"/>
        <v>0</v>
      </c>
      <c r="BJ254" s="633">
        <f t="shared" si="385"/>
        <v>0</v>
      </c>
      <c r="BK254" s="633">
        <f t="shared" si="386"/>
        <v>0</v>
      </c>
      <c r="BL254" s="635">
        <f t="shared" si="387"/>
        <v>0</v>
      </c>
      <c r="BM254" s="635">
        <f t="shared" si="388"/>
        <v>0</v>
      </c>
      <c r="BN254" s="633"/>
      <c r="BO254" s="633"/>
      <c r="BP254" s="635">
        <f t="shared" si="389"/>
        <v>0</v>
      </c>
      <c r="BQ254" s="619">
        <f t="shared" si="390"/>
        <v>0</v>
      </c>
      <c r="BR254" s="619">
        <f t="shared" si="391"/>
        <v>1</v>
      </c>
      <c r="BS254" s="619">
        <f t="shared" si="392"/>
        <v>0</v>
      </c>
      <c r="BT254" s="619">
        <f t="shared" si="393"/>
        <v>0</v>
      </c>
      <c r="BU254" s="619">
        <f t="shared" si="394"/>
        <v>0</v>
      </c>
      <c r="BV254" s="619">
        <f t="shared" si="395"/>
        <v>1</v>
      </c>
      <c r="BW254" s="603">
        <f t="shared" si="347"/>
        <v>0</v>
      </c>
      <c r="BX254" s="636">
        <f t="shared" si="396"/>
        <v>1</v>
      </c>
      <c r="BY254" s="603">
        <f t="shared" si="397"/>
        <v>0</v>
      </c>
      <c r="BZ254" s="603">
        <f t="shared" si="398"/>
        <v>0</v>
      </c>
      <c r="CA254" s="589" t="str">
        <f t="shared" si="348"/>
        <v/>
      </c>
      <c r="CB254" s="1097"/>
      <c r="CC254" s="589" t="str">
        <f>IF(I254="","",MAX($CC$228:$CC$235,$CC$238:CC253)+1)</f>
        <v/>
      </c>
      <c r="CD254" s="589"/>
      <c r="CE254" s="589"/>
      <c r="CF254" s="589"/>
      <c r="CG254" s="589"/>
      <c r="CH254" s="589"/>
      <c r="CI254" s="589"/>
      <c r="CJ254" s="589"/>
      <c r="CK254" s="589"/>
      <c r="CL254" s="589"/>
      <c r="CM254" s="589"/>
      <c r="CN254" s="589"/>
      <c r="CO254" s="589"/>
      <c r="CP254" s="589"/>
      <c r="CQ254" s="589"/>
      <c r="CR254" s="589"/>
      <c r="CS254" s="589"/>
      <c r="CT254" s="589"/>
      <c r="CU254" s="589"/>
      <c r="CV254" s="589"/>
      <c r="CW254" s="589"/>
      <c r="CX254" s="589"/>
      <c r="CY254" s="589"/>
    </row>
    <row r="255" spans="1:103" s="620" customFormat="1" ht="16.149999999999999" customHeight="1">
      <c r="A255" s="620" t="str">
        <f t="shared" si="320"/>
        <v/>
      </c>
      <c r="B255" s="624">
        <v>2202</v>
      </c>
      <c r="C255" s="624">
        <v>18</v>
      </c>
      <c r="D255" s="644" t="str">
        <f>IF(ISNA(VLOOKUP(C255,Master!BQ$60:CC$285,3,FALSE)),"",VLOOKUP(C255,Master!BQ$60:CC$285,3,FALSE))</f>
        <v/>
      </c>
      <c r="E255" s="625" t="str">
        <f>IF(ISNA(VLOOKUP(C255,Master!BQ$60:CC$285,7,FALSE)),"",VLOOKUP(C255,Master!BQ$60:CC$285,7,FALSE))</f>
        <v/>
      </c>
      <c r="F255" s="626" t="str">
        <f>IF(ISNA(VLOOKUP(C255,Master!BQ$60:CC$285,8,FALSE)),"",VLOOKUP(C255,Master!BQ$60:CC$285,8,FALSE))</f>
        <v/>
      </c>
      <c r="G255" s="627" t="str">
        <f>IF(ISNA(VLOOKUP(C255,Master!BQ$60:CC$285,4,FALSE)),"",VLOOKUP(C255,Master!BQ$60:CC$285,4,FALSE))</f>
        <v/>
      </c>
      <c r="H255" s="672" t="str">
        <f>IF(ISNA(VLOOKUP(C255,Master!BQ$60:CC$285,5,FALSE)),"",VLOOKUP(C255,Master!BQ$60:CC$285,5,FALSE))</f>
        <v/>
      </c>
      <c r="I255" s="629" t="str">
        <f>IF(ISNA(VLOOKUP(C255,Master!BQ$60:CC$285,6,FALSE)),"",VLOOKUP(C255,Master!BQ$60:CC$285,6,FALSE))</f>
        <v/>
      </c>
      <c r="J255" s="624" t="str">
        <f t="shared" si="349"/>
        <v/>
      </c>
      <c r="K255" s="625" t="str">
        <f t="shared" si="350"/>
        <v/>
      </c>
      <c r="L255" s="624" t="str">
        <f t="shared" si="351"/>
        <v/>
      </c>
      <c r="M255" s="624" t="str">
        <f t="shared" si="352"/>
        <v/>
      </c>
      <c r="N255" s="624" t="str">
        <f t="shared" si="353"/>
        <v/>
      </c>
      <c r="O255" s="629" t="str">
        <f t="shared" si="354"/>
        <v/>
      </c>
      <c r="P255" s="673"/>
      <c r="Q255" s="673"/>
      <c r="R255" s="673"/>
      <c r="S255" s="673">
        <v>0</v>
      </c>
      <c r="T255" s="591"/>
      <c r="U255" s="622" t="str">
        <f>IF(ISNA(VLOOKUP(C255,Master!BQ$60:CC$285,10,FALSE)),"",VLOOKUP(C255,Master!BQ$60:CC$285,10,FALSE))</f>
        <v/>
      </c>
      <c r="V255" s="632"/>
      <c r="W255" s="632"/>
      <c r="X255" s="633" t="str">
        <f>IF(ISNA(VLOOKUP(C255,Master!BQ$60:CC$285,11,FALSE)),"",VLOOKUP(C255,Master!BQ$60:CC$285,11,FALSE))</f>
        <v/>
      </c>
      <c r="Y255" s="633" t="str">
        <f>IF(ISNA(VLOOKUP(C255,Master!BQ$60:CC$285,9,FALSE)),"",VLOOKUP(C255,Master!BQ$60:CC$285,9,FALSE))</f>
        <v/>
      </c>
      <c r="Z255" s="634">
        <f t="shared" si="355"/>
        <v>0</v>
      </c>
      <c r="AA255" s="634">
        <f t="shared" si="356"/>
        <v>0</v>
      </c>
      <c r="AB255" s="634">
        <f t="shared" si="357"/>
        <v>0</v>
      </c>
      <c r="AC255" s="634">
        <f t="shared" si="358"/>
        <v>0</v>
      </c>
      <c r="AD255" s="634">
        <f t="shared" si="359"/>
        <v>0</v>
      </c>
      <c r="AE255" s="634">
        <f t="shared" si="360"/>
        <v>0</v>
      </c>
      <c r="AF255" s="635" t="str">
        <f t="shared" si="361"/>
        <v/>
      </c>
      <c r="AG255" s="635" t="str">
        <f t="shared" si="362"/>
        <v/>
      </c>
      <c r="AH255" s="635" t="str">
        <f t="shared" si="363"/>
        <v/>
      </c>
      <c r="AI255" s="635" t="str">
        <f t="shared" si="364"/>
        <v/>
      </c>
      <c r="AJ255" s="635" t="str">
        <f t="shared" si="365"/>
        <v/>
      </c>
      <c r="AK255" s="633" t="str">
        <f t="shared" si="366"/>
        <v/>
      </c>
      <c r="AL255" s="633">
        <v>0</v>
      </c>
      <c r="AM255" s="634">
        <v>0</v>
      </c>
      <c r="AN255" s="633" t="str">
        <f t="shared" si="367"/>
        <v/>
      </c>
      <c r="AO255" s="634">
        <f t="shared" si="368"/>
        <v>0</v>
      </c>
      <c r="AP255" s="633">
        <f t="shared" si="369"/>
        <v>0</v>
      </c>
      <c r="AQ255" s="633">
        <f t="shared" si="370"/>
        <v>0</v>
      </c>
      <c r="AR255" s="633">
        <f t="shared" si="371"/>
        <v>0</v>
      </c>
      <c r="AS255" s="633">
        <f t="shared" si="299"/>
        <v>0</v>
      </c>
      <c r="AT255" s="635">
        <f t="shared" si="372"/>
        <v>0</v>
      </c>
      <c r="AU255" s="635">
        <f t="shared" si="373"/>
        <v>0</v>
      </c>
      <c r="AV255" s="633"/>
      <c r="AW255" s="633"/>
      <c r="AX255" s="635">
        <f t="shared" si="374"/>
        <v>0</v>
      </c>
      <c r="AY255" s="635">
        <f t="shared" si="375"/>
        <v>0</v>
      </c>
      <c r="AZ255" s="635">
        <f t="shared" si="376"/>
        <v>0</v>
      </c>
      <c r="BA255" s="635">
        <f t="shared" si="377"/>
        <v>0</v>
      </c>
      <c r="BB255" s="635">
        <f t="shared" si="378"/>
        <v>0</v>
      </c>
      <c r="BC255" s="633">
        <f t="shared" si="379"/>
        <v>0</v>
      </c>
      <c r="BD255" s="633">
        <f t="shared" si="380"/>
        <v>0</v>
      </c>
      <c r="BE255" s="634">
        <v>0</v>
      </c>
      <c r="BF255" s="633">
        <f t="shared" si="381"/>
        <v>0</v>
      </c>
      <c r="BG255" s="634">
        <f t="shared" si="382"/>
        <v>0</v>
      </c>
      <c r="BH255" s="633">
        <f t="shared" si="383"/>
        <v>0</v>
      </c>
      <c r="BI255" s="633">
        <f t="shared" si="384"/>
        <v>0</v>
      </c>
      <c r="BJ255" s="633">
        <f t="shared" si="385"/>
        <v>0</v>
      </c>
      <c r="BK255" s="633">
        <f t="shared" si="386"/>
        <v>0</v>
      </c>
      <c r="BL255" s="635">
        <f t="shared" si="387"/>
        <v>0</v>
      </c>
      <c r="BM255" s="635">
        <f t="shared" si="388"/>
        <v>0</v>
      </c>
      <c r="BN255" s="633"/>
      <c r="BO255" s="633"/>
      <c r="BP255" s="635">
        <f t="shared" si="389"/>
        <v>0</v>
      </c>
      <c r="BQ255" s="619">
        <f t="shared" si="390"/>
        <v>0</v>
      </c>
      <c r="BR255" s="619">
        <f t="shared" si="391"/>
        <v>1</v>
      </c>
      <c r="BS255" s="619">
        <f t="shared" si="392"/>
        <v>0</v>
      </c>
      <c r="BT255" s="619">
        <f t="shared" si="393"/>
        <v>0</v>
      </c>
      <c r="BU255" s="619">
        <f t="shared" si="394"/>
        <v>0</v>
      </c>
      <c r="BV255" s="619">
        <f t="shared" si="395"/>
        <v>1</v>
      </c>
      <c r="BW255" s="603">
        <f t="shared" si="347"/>
        <v>0</v>
      </c>
      <c r="BX255" s="636">
        <f t="shared" si="396"/>
        <v>1</v>
      </c>
      <c r="BY255" s="603">
        <f t="shared" si="397"/>
        <v>0</v>
      </c>
      <c r="BZ255" s="603">
        <f t="shared" si="398"/>
        <v>0</v>
      </c>
      <c r="CA255" s="589" t="str">
        <f t="shared" si="348"/>
        <v/>
      </c>
      <c r="CB255" s="1097"/>
      <c r="CC255" s="589" t="str">
        <f>IF(I255="","",MAX($CC$228:$CC$235,$CC$238:CC254)+1)</f>
        <v/>
      </c>
      <c r="CD255" s="589"/>
      <c r="CE255" s="589"/>
      <c r="CF255" s="589"/>
      <c r="CG255" s="589"/>
      <c r="CH255" s="589"/>
      <c r="CI255" s="589"/>
      <c r="CJ255" s="589"/>
      <c r="CK255" s="589"/>
      <c r="CL255" s="589"/>
      <c r="CM255" s="589"/>
      <c r="CN255" s="589"/>
      <c r="CO255" s="589"/>
      <c r="CP255" s="589"/>
      <c r="CQ255" s="589"/>
      <c r="CR255" s="589"/>
      <c r="CS255" s="589"/>
      <c r="CT255" s="589"/>
      <c r="CU255" s="589"/>
      <c r="CV255" s="589"/>
      <c r="CW255" s="589"/>
      <c r="CX255" s="589"/>
      <c r="CY255" s="589"/>
    </row>
    <row r="256" spans="1:103" s="620" customFormat="1" ht="16.149999999999999" customHeight="1">
      <c r="A256" s="620" t="str">
        <f t="shared" si="320"/>
        <v/>
      </c>
      <c r="B256" s="624">
        <v>2202</v>
      </c>
      <c r="C256" s="624">
        <v>19</v>
      </c>
      <c r="D256" s="644" t="str">
        <f>IF(ISNA(VLOOKUP(C256,Master!BQ$60:CC$285,3,FALSE)),"",VLOOKUP(C256,Master!BQ$60:CC$285,3,FALSE))</f>
        <v/>
      </c>
      <c r="E256" s="625" t="str">
        <f>IF(ISNA(VLOOKUP(C256,Master!BQ$60:CC$285,7,FALSE)),"",VLOOKUP(C256,Master!BQ$60:CC$285,7,FALSE))</f>
        <v/>
      </c>
      <c r="F256" s="626" t="str">
        <f>IF(ISNA(VLOOKUP(C256,Master!BQ$60:CC$285,8,FALSE)),"",VLOOKUP(C256,Master!BQ$60:CC$285,8,FALSE))</f>
        <v/>
      </c>
      <c r="G256" s="627" t="str">
        <f>IF(ISNA(VLOOKUP(C256,Master!BQ$60:CC$285,4,FALSE)),"",VLOOKUP(C256,Master!BQ$60:CC$285,4,FALSE))</f>
        <v/>
      </c>
      <c r="H256" s="672" t="str">
        <f>IF(ISNA(VLOOKUP(C256,Master!BQ$60:CC$285,5,FALSE)),"",VLOOKUP(C256,Master!BQ$60:CC$285,5,FALSE))</f>
        <v/>
      </c>
      <c r="I256" s="629" t="str">
        <f>IF(ISNA(VLOOKUP(C256,Master!BQ$60:CC$285,6,FALSE)),"",VLOOKUP(C256,Master!BQ$60:CC$285,6,FALSE))</f>
        <v/>
      </c>
      <c r="J256" s="624" t="str">
        <f t="shared" si="349"/>
        <v/>
      </c>
      <c r="K256" s="625" t="str">
        <f t="shared" si="350"/>
        <v/>
      </c>
      <c r="L256" s="624" t="str">
        <f t="shared" si="351"/>
        <v/>
      </c>
      <c r="M256" s="624" t="str">
        <f t="shared" si="352"/>
        <v/>
      </c>
      <c r="N256" s="624" t="str">
        <f t="shared" si="353"/>
        <v/>
      </c>
      <c r="O256" s="629" t="str">
        <f t="shared" si="354"/>
        <v/>
      </c>
      <c r="P256" s="673"/>
      <c r="Q256" s="673"/>
      <c r="R256" s="673"/>
      <c r="S256" s="673">
        <v>0</v>
      </c>
      <c r="T256" s="591"/>
      <c r="U256" s="622" t="str">
        <f>IF(ISNA(VLOOKUP(C256,Master!BQ$60:CC$285,10,FALSE)),"",VLOOKUP(C256,Master!BQ$60:CC$285,10,FALSE))</f>
        <v/>
      </c>
      <c r="V256" s="632"/>
      <c r="W256" s="632"/>
      <c r="X256" s="633" t="str">
        <f>IF(ISNA(VLOOKUP(C256,Master!BQ$60:CC$285,11,FALSE)),"",VLOOKUP(C256,Master!BQ$60:CC$285,11,FALSE))</f>
        <v/>
      </c>
      <c r="Y256" s="633" t="str">
        <f>IF(ISNA(VLOOKUP(C256,Master!BQ$60:CC$285,9,FALSE)),"",VLOOKUP(C256,Master!BQ$60:CC$285,9,FALSE))</f>
        <v/>
      </c>
      <c r="Z256" s="634">
        <f t="shared" si="355"/>
        <v>0</v>
      </c>
      <c r="AA256" s="634">
        <f t="shared" si="356"/>
        <v>0</v>
      </c>
      <c r="AB256" s="634">
        <f t="shared" si="357"/>
        <v>0</v>
      </c>
      <c r="AC256" s="634">
        <f t="shared" si="358"/>
        <v>0</v>
      </c>
      <c r="AD256" s="634">
        <f t="shared" si="359"/>
        <v>0</v>
      </c>
      <c r="AE256" s="634">
        <f t="shared" si="360"/>
        <v>0</v>
      </c>
      <c r="AF256" s="635" t="str">
        <f t="shared" si="361"/>
        <v/>
      </c>
      <c r="AG256" s="635" t="str">
        <f t="shared" si="362"/>
        <v/>
      </c>
      <c r="AH256" s="635" t="str">
        <f t="shared" si="363"/>
        <v/>
      </c>
      <c r="AI256" s="635" t="str">
        <f t="shared" si="364"/>
        <v/>
      </c>
      <c r="AJ256" s="635" t="str">
        <f t="shared" si="365"/>
        <v/>
      </c>
      <c r="AK256" s="633" t="str">
        <f t="shared" si="366"/>
        <v/>
      </c>
      <c r="AL256" s="633">
        <v>0</v>
      </c>
      <c r="AM256" s="634">
        <v>0</v>
      </c>
      <c r="AN256" s="633" t="str">
        <f t="shared" si="367"/>
        <v/>
      </c>
      <c r="AO256" s="634">
        <f t="shared" si="368"/>
        <v>0</v>
      </c>
      <c r="AP256" s="633">
        <f t="shared" si="369"/>
        <v>0</v>
      </c>
      <c r="AQ256" s="633">
        <f t="shared" si="370"/>
        <v>0</v>
      </c>
      <c r="AR256" s="633">
        <f t="shared" si="371"/>
        <v>0</v>
      </c>
      <c r="AS256" s="633">
        <f t="shared" si="299"/>
        <v>0</v>
      </c>
      <c r="AT256" s="635">
        <f t="shared" si="372"/>
        <v>0</v>
      </c>
      <c r="AU256" s="635">
        <f t="shared" si="373"/>
        <v>0</v>
      </c>
      <c r="AV256" s="633"/>
      <c r="AW256" s="633"/>
      <c r="AX256" s="635">
        <f t="shared" si="374"/>
        <v>0</v>
      </c>
      <c r="AY256" s="635">
        <f t="shared" si="375"/>
        <v>0</v>
      </c>
      <c r="AZ256" s="635">
        <f t="shared" si="376"/>
        <v>0</v>
      </c>
      <c r="BA256" s="635">
        <f t="shared" si="377"/>
        <v>0</v>
      </c>
      <c r="BB256" s="635">
        <f t="shared" si="378"/>
        <v>0</v>
      </c>
      <c r="BC256" s="633">
        <f t="shared" si="379"/>
        <v>0</v>
      </c>
      <c r="BD256" s="633">
        <f t="shared" si="380"/>
        <v>0</v>
      </c>
      <c r="BE256" s="634">
        <v>0</v>
      </c>
      <c r="BF256" s="633">
        <f t="shared" si="381"/>
        <v>0</v>
      </c>
      <c r="BG256" s="634">
        <f t="shared" si="382"/>
        <v>0</v>
      </c>
      <c r="BH256" s="633">
        <f t="shared" si="383"/>
        <v>0</v>
      </c>
      <c r="BI256" s="633">
        <f t="shared" si="384"/>
        <v>0</v>
      </c>
      <c r="BJ256" s="633">
        <f t="shared" si="385"/>
        <v>0</v>
      </c>
      <c r="BK256" s="633">
        <f t="shared" si="386"/>
        <v>0</v>
      </c>
      <c r="BL256" s="635">
        <f t="shared" si="387"/>
        <v>0</v>
      </c>
      <c r="BM256" s="635">
        <f t="shared" si="388"/>
        <v>0</v>
      </c>
      <c r="BN256" s="633"/>
      <c r="BO256" s="633"/>
      <c r="BP256" s="635">
        <f t="shared" si="389"/>
        <v>0</v>
      </c>
      <c r="BQ256" s="619">
        <f t="shared" si="390"/>
        <v>0</v>
      </c>
      <c r="BR256" s="619">
        <f t="shared" si="391"/>
        <v>1</v>
      </c>
      <c r="BS256" s="619">
        <f t="shared" si="392"/>
        <v>0</v>
      </c>
      <c r="BT256" s="619">
        <f t="shared" si="393"/>
        <v>0</v>
      </c>
      <c r="BU256" s="619">
        <f t="shared" si="394"/>
        <v>0</v>
      </c>
      <c r="BV256" s="619">
        <f t="shared" si="395"/>
        <v>1</v>
      </c>
      <c r="BW256" s="603">
        <f t="shared" si="347"/>
        <v>0</v>
      </c>
      <c r="BX256" s="636">
        <f t="shared" si="396"/>
        <v>1</v>
      </c>
      <c r="BY256" s="603">
        <f t="shared" si="397"/>
        <v>0</v>
      </c>
      <c r="BZ256" s="603">
        <f t="shared" si="398"/>
        <v>0</v>
      </c>
      <c r="CA256" s="589" t="str">
        <f t="shared" si="348"/>
        <v/>
      </c>
      <c r="CB256" s="1097"/>
      <c r="CC256" s="589" t="str">
        <f>IF(I256="","",MAX($CC$228:$CC$235,$CC$238:CC255)+1)</f>
        <v/>
      </c>
      <c r="CD256" s="589"/>
      <c r="CE256" s="589"/>
      <c r="CF256" s="589"/>
      <c r="CG256" s="589"/>
      <c r="CH256" s="589"/>
      <c r="CI256" s="589"/>
      <c r="CJ256" s="589"/>
      <c r="CK256" s="589"/>
      <c r="CL256" s="589"/>
      <c r="CM256" s="589"/>
      <c r="CN256" s="589"/>
      <c r="CO256" s="589"/>
      <c r="CP256" s="589"/>
      <c r="CQ256" s="589"/>
      <c r="CR256" s="589"/>
      <c r="CS256" s="589"/>
      <c r="CT256" s="589"/>
      <c r="CU256" s="589"/>
      <c r="CV256" s="589"/>
      <c r="CW256" s="589"/>
      <c r="CX256" s="589"/>
      <c r="CY256" s="589"/>
    </row>
    <row r="257" spans="1:103" s="620" customFormat="1" ht="16.149999999999999" customHeight="1">
      <c r="A257" s="620" t="str">
        <f t="shared" si="320"/>
        <v/>
      </c>
      <c r="B257" s="624">
        <v>2202</v>
      </c>
      <c r="C257" s="624">
        <v>20</v>
      </c>
      <c r="D257" s="644" t="str">
        <f>IF(ISNA(VLOOKUP(C257,Master!BQ$60:CC$285,3,FALSE)),"",VLOOKUP(C257,Master!BQ$60:CC$285,3,FALSE))</f>
        <v/>
      </c>
      <c r="E257" s="625" t="str">
        <f>IF(ISNA(VLOOKUP(C257,Master!BQ$60:CC$285,7,FALSE)),"",VLOOKUP(C257,Master!BQ$60:CC$285,7,FALSE))</f>
        <v/>
      </c>
      <c r="F257" s="626" t="str">
        <f>IF(ISNA(VLOOKUP(C257,Master!BQ$60:CC$285,8,FALSE)),"",VLOOKUP(C257,Master!BQ$60:CC$285,8,FALSE))</f>
        <v/>
      </c>
      <c r="G257" s="627" t="str">
        <f>IF(ISNA(VLOOKUP(C257,Master!BQ$60:CC$285,4,FALSE)),"",VLOOKUP(C257,Master!BQ$60:CC$285,4,FALSE))</f>
        <v/>
      </c>
      <c r="H257" s="672" t="str">
        <f>IF(ISNA(VLOOKUP(C257,Master!BQ$60:CC$285,5,FALSE)),"",VLOOKUP(C257,Master!BQ$60:CC$285,5,FALSE))</f>
        <v/>
      </c>
      <c r="I257" s="629" t="str">
        <f>IF(ISNA(VLOOKUP(C257,Master!BQ$60:CC$285,6,FALSE)),"",VLOOKUP(C257,Master!BQ$60:CC$285,6,FALSE))</f>
        <v/>
      </c>
      <c r="J257" s="624" t="str">
        <f t="shared" si="349"/>
        <v/>
      </c>
      <c r="K257" s="625" t="str">
        <f t="shared" si="350"/>
        <v/>
      </c>
      <c r="L257" s="624" t="str">
        <f t="shared" si="351"/>
        <v/>
      </c>
      <c r="M257" s="624" t="str">
        <f t="shared" si="352"/>
        <v/>
      </c>
      <c r="N257" s="624" t="str">
        <f t="shared" si="353"/>
        <v/>
      </c>
      <c r="O257" s="629" t="str">
        <f t="shared" si="354"/>
        <v/>
      </c>
      <c r="P257" s="673"/>
      <c r="Q257" s="673"/>
      <c r="R257" s="673"/>
      <c r="S257" s="673">
        <v>0</v>
      </c>
      <c r="T257" s="591"/>
      <c r="U257" s="622" t="str">
        <f>IF(ISNA(VLOOKUP(C257,Master!BQ$60:CC$285,10,FALSE)),"",VLOOKUP(C257,Master!BQ$60:CC$285,10,FALSE))</f>
        <v/>
      </c>
      <c r="V257" s="632"/>
      <c r="W257" s="632"/>
      <c r="X257" s="633" t="str">
        <f>IF(ISNA(VLOOKUP(C257,Master!BQ$60:CC$285,11,FALSE)),"",VLOOKUP(C257,Master!BQ$60:CC$285,11,FALSE))</f>
        <v/>
      </c>
      <c r="Y257" s="633" t="str">
        <f>IF(ISNA(VLOOKUP(C257,Master!BQ$60:CC$285,9,FALSE)),"",VLOOKUP(C257,Master!BQ$60:CC$285,9,FALSE))</f>
        <v/>
      </c>
      <c r="Z257" s="634">
        <f t="shared" si="355"/>
        <v>0</v>
      </c>
      <c r="AA257" s="634">
        <f t="shared" si="356"/>
        <v>0</v>
      </c>
      <c r="AB257" s="634">
        <f t="shared" si="357"/>
        <v>0</v>
      </c>
      <c r="AC257" s="634">
        <f t="shared" si="358"/>
        <v>0</v>
      </c>
      <c r="AD257" s="634">
        <f t="shared" si="359"/>
        <v>0</v>
      </c>
      <c r="AE257" s="634">
        <f t="shared" si="360"/>
        <v>0</v>
      </c>
      <c r="AF257" s="635" t="str">
        <f t="shared" si="361"/>
        <v/>
      </c>
      <c r="AG257" s="635" t="str">
        <f t="shared" si="362"/>
        <v/>
      </c>
      <c r="AH257" s="635" t="str">
        <f t="shared" si="363"/>
        <v/>
      </c>
      <c r="AI257" s="635" t="str">
        <f t="shared" si="364"/>
        <v/>
      </c>
      <c r="AJ257" s="635" t="str">
        <f t="shared" si="365"/>
        <v/>
      </c>
      <c r="AK257" s="633" t="str">
        <f t="shared" si="366"/>
        <v/>
      </c>
      <c r="AL257" s="633">
        <v>0</v>
      </c>
      <c r="AM257" s="634">
        <v>0</v>
      </c>
      <c r="AN257" s="633" t="str">
        <f t="shared" si="367"/>
        <v/>
      </c>
      <c r="AO257" s="634">
        <f t="shared" si="368"/>
        <v>0</v>
      </c>
      <c r="AP257" s="633">
        <f t="shared" si="369"/>
        <v>0</v>
      </c>
      <c r="AQ257" s="633">
        <f t="shared" si="370"/>
        <v>0</v>
      </c>
      <c r="AR257" s="633">
        <f t="shared" si="371"/>
        <v>0</v>
      </c>
      <c r="AS257" s="633">
        <f t="shared" si="299"/>
        <v>0</v>
      </c>
      <c r="AT257" s="635">
        <f t="shared" si="372"/>
        <v>0</v>
      </c>
      <c r="AU257" s="635">
        <f t="shared" si="373"/>
        <v>0</v>
      </c>
      <c r="AV257" s="633"/>
      <c r="AW257" s="633"/>
      <c r="AX257" s="635">
        <f t="shared" si="374"/>
        <v>0</v>
      </c>
      <c r="AY257" s="635">
        <f t="shared" si="375"/>
        <v>0</v>
      </c>
      <c r="AZ257" s="635">
        <f t="shared" si="376"/>
        <v>0</v>
      </c>
      <c r="BA257" s="635">
        <f t="shared" si="377"/>
        <v>0</v>
      </c>
      <c r="BB257" s="635">
        <f t="shared" si="378"/>
        <v>0</v>
      </c>
      <c r="BC257" s="633">
        <f t="shared" si="379"/>
        <v>0</v>
      </c>
      <c r="BD257" s="633">
        <f t="shared" si="380"/>
        <v>0</v>
      </c>
      <c r="BE257" s="634">
        <v>0</v>
      </c>
      <c r="BF257" s="633">
        <f t="shared" si="381"/>
        <v>0</v>
      </c>
      <c r="BG257" s="634">
        <f t="shared" si="382"/>
        <v>0</v>
      </c>
      <c r="BH257" s="633">
        <f t="shared" si="383"/>
        <v>0</v>
      </c>
      <c r="BI257" s="633">
        <f t="shared" si="384"/>
        <v>0</v>
      </c>
      <c r="BJ257" s="633">
        <f t="shared" si="385"/>
        <v>0</v>
      </c>
      <c r="BK257" s="633">
        <f t="shared" si="386"/>
        <v>0</v>
      </c>
      <c r="BL257" s="635">
        <f t="shared" si="387"/>
        <v>0</v>
      </c>
      <c r="BM257" s="635">
        <f t="shared" si="388"/>
        <v>0</v>
      </c>
      <c r="BN257" s="633"/>
      <c r="BO257" s="633"/>
      <c r="BP257" s="635">
        <f t="shared" si="389"/>
        <v>0</v>
      </c>
      <c r="BQ257" s="619">
        <f t="shared" si="390"/>
        <v>0</v>
      </c>
      <c r="BR257" s="619">
        <f t="shared" si="391"/>
        <v>1</v>
      </c>
      <c r="BS257" s="619">
        <f t="shared" si="392"/>
        <v>0</v>
      </c>
      <c r="BT257" s="619">
        <f t="shared" si="393"/>
        <v>0</v>
      </c>
      <c r="BU257" s="619">
        <f t="shared" si="394"/>
        <v>0</v>
      </c>
      <c r="BV257" s="619">
        <f t="shared" si="395"/>
        <v>1</v>
      </c>
      <c r="BW257" s="603">
        <f t="shared" si="347"/>
        <v>0</v>
      </c>
      <c r="BX257" s="636">
        <f t="shared" si="396"/>
        <v>1</v>
      </c>
      <c r="BY257" s="603">
        <f t="shared" si="397"/>
        <v>0</v>
      </c>
      <c r="BZ257" s="603">
        <f t="shared" si="398"/>
        <v>0</v>
      </c>
      <c r="CA257" s="589" t="str">
        <f t="shared" si="348"/>
        <v/>
      </c>
      <c r="CB257" s="1097"/>
      <c r="CC257" s="589" t="str">
        <f>IF(I257="","",MAX($CC$228:$CC$235,$CC$238:CC256)+1)</f>
        <v/>
      </c>
      <c r="CD257" s="589"/>
      <c r="CE257" s="589"/>
      <c r="CF257" s="589"/>
      <c r="CG257" s="589"/>
      <c r="CH257" s="589"/>
      <c r="CI257" s="589"/>
      <c r="CJ257" s="589"/>
      <c r="CK257" s="589"/>
      <c r="CL257" s="589"/>
      <c r="CM257" s="589"/>
      <c r="CN257" s="589"/>
      <c r="CO257" s="589"/>
      <c r="CP257" s="589"/>
      <c r="CQ257" s="589"/>
      <c r="CR257" s="589"/>
      <c r="CS257" s="589"/>
      <c r="CT257" s="589"/>
      <c r="CU257" s="589"/>
      <c r="CV257" s="589"/>
      <c r="CW257" s="589"/>
      <c r="CX257" s="589"/>
      <c r="CY257" s="589"/>
    </row>
    <row r="258" spans="1:103" s="620" customFormat="1" ht="16.149999999999999" customHeight="1">
      <c r="A258" s="620" t="str">
        <f t="shared" si="320"/>
        <v/>
      </c>
      <c r="B258" s="624">
        <v>2202</v>
      </c>
      <c r="C258" s="624">
        <v>21</v>
      </c>
      <c r="D258" s="644" t="str">
        <f>IF(ISNA(VLOOKUP(C258,Master!BQ$60:CC$285,3,FALSE)),"",VLOOKUP(C258,Master!BQ$60:CC$285,3,FALSE))</f>
        <v/>
      </c>
      <c r="E258" s="625" t="str">
        <f>IF(ISNA(VLOOKUP(C258,Master!BQ$60:CC$285,7,FALSE)),"",VLOOKUP(C258,Master!BQ$60:CC$285,7,FALSE))</f>
        <v/>
      </c>
      <c r="F258" s="626" t="str">
        <f>IF(ISNA(VLOOKUP(C258,Master!BQ$60:CC$285,8,FALSE)),"",VLOOKUP(C258,Master!BQ$60:CC$285,8,FALSE))</f>
        <v/>
      </c>
      <c r="G258" s="627" t="str">
        <f>IF(ISNA(VLOOKUP(C258,Master!BQ$60:CC$285,4,FALSE)),"",VLOOKUP(C258,Master!BQ$60:CC$285,4,FALSE))</f>
        <v/>
      </c>
      <c r="H258" s="672" t="str">
        <f>IF(ISNA(VLOOKUP(C258,Master!BQ$60:CC$285,5,FALSE)),"",VLOOKUP(C258,Master!BQ$60:CC$285,5,FALSE))</f>
        <v/>
      </c>
      <c r="I258" s="629" t="str">
        <f>IF(ISNA(VLOOKUP(C258,Master!BQ$60:CC$285,6,FALSE)),"",VLOOKUP(C258,Master!BQ$60:CC$285,6,FALSE))</f>
        <v/>
      </c>
      <c r="J258" s="624" t="str">
        <f t="shared" si="349"/>
        <v/>
      </c>
      <c r="K258" s="625" t="str">
        <f t="shared" si="350"/>
        <v/>
      </c>
      <c r="L258" s="624" t="str">
        <f t="shared" si="351"/>
        <v/>
      </c>
      <c r="M258" s="624" t="str">
        <f t="shared" si="352"/>
        <v/>
      </c>
      <c r="N258" s="624" t="str">
        <f t="shared" si="353"/>
        <v/>
      </c>
      <c r="O258" s="629" t="str">
        <f t="shared" si="354"/>
        <v/>
      </c>
      <c r="P258" s="673"/>
      <c r="Q258" s="673"/>
      <c r="R258" s="673"/>
      <c r="S258" s="673">
        <v>0</v>
      </c>
      <c r="T258" s="591"/>
      <c r="U258" s="622" t="str">
        <f>IF(ISNA(VLOOKUP(C258,Master!BQ$60:CC$285,10,FALSE)),"",VLOOKUP(C258,Master!BQ$60:CC$285,10,FALSE))</f>
        <v/>
      </c>
      <c r="V258" s="632"/>
      <c r="W258" s="632"/>
      <c r="X258" s="633" t="str">
        <f>IF(ISNA(VLOOKUP(C258,Master!BQ$60:CC$285,11,FALSE)),"",VLOOKUP(C258,Master!BQ$60:CC$285,11,FALSE))</f>
        <v/>
      </c>
      <c r="Y258" s="633" t="str">
        <f>IF(ISNA(VLOOKUP(C258,Master!BQ$60:CC$285,9,FALSE)),"",VLOOKUP(C258,Master!BQ$60:CC$285,9,FALSE))</f>
        <v/>
      </c>
      <c r="Z258" s="634">
        <f t="shared" si="355"/>
        <v>0</v>
      </c>
      <c r="AA258" s="634">
        <f t="shared" si="356"/>
        <v>0</v>
      </c>
      <c r="AB258" s="634">
        <f t="shared" si="357"/>
        <v>0</v>
      </c>
      <c r="AC258" s="634">
        <f t="shared" si="358"/>
        <v>0</v>
      </c>
      <c r="AD258" s="634">
        <f t="shared" si="359"/>
        <v>0</v>
      </c>
      <c r="AE258" s="634">
        <f t="shared" si="360"/>
        <v>0</v>
      </c>
      <c r="AF258" s="635" t="str">
        <f t="shared" si="361"/>
        <v/>
      </c>
      <c r="AG258" s="635" t="str">
        <f t="shared" si="362"/>
        <v/>
      </c>
      <c r="AH258" s="635" t="str">
        <f t="shared" si="363"/>
        <v/>
      </c>
      <c r="AI258" s="635" t="str">
        <f t="shared" si="364"/>
        <v/>
      </c>
      <c r="AJ258" s="635" t="str">
        <f t="shared" si="365"/>
        <v/>
      </c>
      <c r="AK258" s="633" t="str">
        <f t="shared" si="366"/>
        <v/>
      </c>
      <c r="AL258" s="633">
        <v>0</v>
      </c>
      <c r="AM258" s="634">
        <v>0</v>
      </c>
      <c r="AN258" s="633" t="str">
        <f t="shared" si="367"/>
        <v/>
      </c>
      <c r="AO258" s="634">
        <f t="shared" si="368"/>
        <v>0</v>
      </c>
      <c r="AP258" s="633">
        <f t="shared" si="369"/>
        <v>0</v>
      </c>
      <c r="AQ258" s="633">
        <f t="shared" si="370"/>
        <v>0</v>
      </c>
      <c r="AR258" s="633">
        <f t="shared" si="371"/>
        <v>0</v>
      </c>
      <c r="AS258" s="633">
        <f t="shared" si="299"/>
        <v>0</v>
      </c>
      <c r="AT258" s="635">
        <f t="shared" si="372"/>
        <v>0</v>
      </c>
      <c r="AU258" s="635">
        <f t="shared" si="373"/>
        <v>0</v>
      </c>
      <c r="AV258" s="633"/>
      <c r="AW258" s="633"/>
      <c r="AX258" s="635">
        <f t="shared" si="374"/>
        <v>0</v>
      </c>
      <c r="AY258" s="635">
        <f t="shared" si="375"/>
        <v>0</v>
      </c>
      <c r="AZ258" s="635">
        <f t="shared" si="376"/>
        <v>0</v>
      </c>
      <c r="BA258" s="635">
        <f t="shared" si="377"/>
        <v>0</v>
      </c>
      <c r="BB258" s="635">
        <f t="shared" si="378"/>
        <v>0</v>
      </c>
      <c r="BC258" s="633">
        <f t="shared" si="379"/>
        <v>0</v>
      </c>
      <c r="BD258" s="633">
        <f t="shared" si="380"/>
        <v>0</v>
      </c>
      <c r="BE258" s="634">
        <v>0</v>
      </c>
      <c r="BF258" s="633">
        <f t="shared" si="381"/>
        <v>0</v>
      </c>
      <c r="BG258" s="634">
        <f t="shared" si="382"/>
        <v>0</v>
      </c>
      <c r="BH258" s="633">
        <f t="shared" si="383"/>
        <v>0</v>
      </c>
      <c r="BI258" s="633">
        <f t="shared" si="384"/>
        <v>0</v>
      </c>
      <c r="BJ258" s="633">
        <f t="shared" si="385"/>
        <v>0</v>
      </c>
      <c r="BK258" s="633">
        <f t="shared" si="386"/>
        <v>0</v>
      </c>
      <c r="BL258" s="635">
        <f t="shared" si="387"/>
        <v>0</v>
      </c>
      <c r="BM258" s="635">
        <f t="shared" si="388"/>
        <v>0</v>
      </c>
      <c r="BN258" s="633"/>
      <c r="BO258" s="633"/>
      <c r="BP258" s="635">
        <f t="shared" si="389"/>
        <v>0</v>
      </c>
      <c r="BQ258" s="619">
        <f t="shared" si="390"/>
        <v>0</v>
      </c>
      <c r="BR258" s="619">
        <f t="shared" si="391"/>
        <v>1</v>
      </c>
      <c r="BS258" s="619">
        <f t="shared" si="392"/>
        <v>0</v>
      </c>
      <c r="BT258" s="619">
        <f t="shared" si="393"/>
        <v>0</v>
      </c>
      <c r="BU258" s="619">
        <f t="shared" si="394"/>
        <v>0</v>
      </c>
      <c r="BV258" s="619">
        <f t="shared" si="395"/>
        <v>1</v>
      </c>
      <c r="BW258" s="603">
        <f t="shared" si="347"/>
        <v>0</v>
      </c>
      <c r="BX258" s="636">
        <f t="shared" si="396"/>
        <v>1</v>
      </c>
      <c r="BY258" s="603">
        <f t="shared" si="397"/>
        <v>0</v>
      </c>
      <c r="BZ258" s="603">
        <f t="shared" si="398"/>
        <v>0</v>
      </c>
      <c r="CA258" s="589" t="str">
        <f t="shared" si="348"/>
        <v/>
      </c>
      <c r="CB258" s="1097"/>
      <c r="CC258" s="589" t="str">
        <f>IF(I258="","",MAX($CC$228:$CC$235,$CC$238:CC257)+1)</f>
        <v/>
      </c>
      <c r="CD258" s="589"/>
      <c r="CE258" s="589"/>
      <c r="CF258" s="589"/>
      <c r="CG258" s="589"/>
      <c r="CH258" s="589"/>
      <c r="CI258" s="589"/>
      <c r="CJ258" s="589"/>
      <c r="CK258" s="589"/>
      <c r="CL258" s="589"/>
      <c r="CM258" s="589"/>
      <c r="CN258" s="589"/>
      <c r="CO258" s="589"/>
      <c r="CP258" s="589"/>
      <c r="CQ258" s="589"/>
      <c r="CR258" s="589"/>
      <c r="CS258" s="589"/>
      <c r="CT258" s="589"/>
      <c r="CU258" s="589"/>
      <c r="CV258" s="589"/>
      <c r="CW258" s="589"/>
      <c r="CX258" s="589"/>
      <c r="CY258" s="589"/>
    </row>
    <row r="259" spans="1:103" s="620" customFormat="1" ht="16.149999999999999" customHeight="1">
      <c r="A259" s="620" t="str">
        <f t="shared" si="320"/>
        <v/>
      </c>
      <c r="B259" s="624">
        <v>2202</v>
      </c>
      <c r="C259" s="624">
        <v>22</v>
      </c>
      <c r="D259" s="644" t="str">
        <f>IF(ISNA(VLOOKUP(C259,Master!BQ$60:CC$285,3,FALSE)),"",VLOOKUP(C259,Master!BQ$60:CC$285,3,FALSE))</f>
        <v/>
      </c>
      <c r="E259" s="625" t="str">
        <f>IF(ISNA(VLOOKUP(C259,Master!BQ$60:CC$285,7,FALSE)),"",VLOOKUP(C259,Master!BQ$60:CC$285,7,FALSE))</f>
        <v/>
      </c>
      <c r="F259" s="626" t="str">
        <f>IF(ISNA(VLOOKUP(C259,Master!BQ$60:CC$285,8,FALSE)),"",VLOOKUP(C259,Master!BQ$60:CC$285,8,FALSE))</f>
        <v/>
      </c>
      <c r="G259" s="627" t="str">
        <f>IF(ISNA(VLOOKUP(C259,Master!BQ$60:CC$285,4,FALSE)),"",VLOOKUP(C259,Master!BQ$60:CC$285,4,FALSE))</f>
        <v/>
      </c>
      <c r="H259" s="672" t="str">
        <f>IF(ISNA(VLOOKUP(C259,Master!BQ$60:CC$285,5,FALSE)),"",VLOOKUP(C259,Master!BQ$60:CC$285,5,FALSE))</f>
        <v/>
      </c>
      <c r="I259" s="629" t="str">
        <f>IF(ISNA(VLOOKUP(C259,Master!BQ$60:CC$285,6,FALSE)),"",VLOOKUP(C259,Master!BQ$60:CC$285,6,FALSE))</f>
        <v/>
      </c>
      <c r="J259" s="624" t="str">
        <f t="shared" si="349"/>
        <v/>
      </c>
      <c r="K259" s="625" t="str">
        <f t="shared" si="350"/>
        <v/>
      </c>
      <c r="L259" s="624" t="str">
        <f t="shared" si="351"/>
        <v/>
      </c>
      <c r="M259" s="624" t="str">
        <f t="shared" si="352"/>
        <v/>
      </c>
      <c r="N259" s="624" t="str">
        <f t="shared" si="353"/>
        <v/>
      </c>
      <c r="O259" s="629" t="str">
        <f t="shared" si="354"/>
        <v/>
      </c>
      <c r="P259" s="673"/>
      <c r="Q259" s="673"/>
      <c r="R259" s="673"/>
      <c r="S259" s="673">
        <v>0</v>
      </c>
      <c r="T259" s="591"/>
      <c r="U259" s="622" t="str">
        <f>IF(ISNA(VLOOKUP(C259,Master!BQ$60:CC$285,10,FALSE)),"",VLOOKUP(C259,Master!BQ$60:CC$285,10,FALSE))</f>
        <v/>
      </c>
      <c r="V259" s="632"/>
      <c r="W259" s="632"/>
      <c r="X259" s="633" t="str">
        <f>IF(ISNA(VLOOKUP(C259,Master!BQ$60:CC$285,11,FALSE)),"",VLOOKUP(C259,Master!BQ$60:CC$285,11,FALSE))</f>
        <v/>
      </c>
      <c r="Y259" s="633" t="str">
        <f>IF(ISNA(VLOOKUP(C259,Master!BQ$60:CC$285,9,FALSE)),"",VLOOKUP(C259,Master!BQ$60:CC$285,9,FALSE))</f>
        <v/>
      </c>
      <c r="Z259" s="634">
        <f t="shared" si="355"/>
        <v>0</v>
      </c>
      <c r="AA259" s="634">
        <f t="shared" si="356"/>
        <v>0</v>
      </c>
      <c r="AB259" s="634">
        <f t="shared" si="357"/>
        <v>0</v>
      </c>
      <c r="AC259" s="634">
        <f t="shared" si="358"/>
        <v>0</v>
      </c>
      <c r="AD259" s="634">
        <f t="shared" si="359"/>
        <v>0</v>
      </c>
      <c r="AE259" s="634">
        <f t="shared" si="360"/>
        <v>0</v>
      </c>
      <c r="AF259" s="635" t="str">
        <f t="shared" si="361"/>
        <v/>
      </c>
      <c r="AG259" s="635" t="str">
        <f t="shared" si="362"/>
        <v/>
      </c>
      <c r="AH259" s="635" t="str">
        <f t="shared" si="363"/>
        <v/>
      </c>
      <c r="AI259" s="635" t="str">
        <f t="shared" si="364"/>
        <v/>
      </c>
      <c r="AJ259" s="635" t="str">
        <f t="shared" si="365"/>
        <v/>
      </c>
      <c r="AK259" s="633" t="str">
        <f t="shared" si="366"/>
        <v/>
      </c>
      <c r="AL259" s="633">
        <v>0</v>
      </c>
      <c r="AM259" s="634">
        <v>0</v>
      </c>
      <c r="AN259" s="633" t="str">
        <f t="shared" si="367"/>
        <v/>
      </c>
      <c r="AO259" s="634">
        <f t="shared" si="368"/>
        <v>0</v>
      </c>
      <c r="AP259" s="633">
        <f t="shared" si="369"/>
        <v>0</v>
      </c>
      <c r="AQ259" s="633">
        <f t="shared" si="370"/>
        <v>0</v>
      </c>
      <c r="AR259" s="633">
        <f t="shared" si="371"/>
        <v>0</v>
      </c>
      <c r="AS259" s="633">
        <f t="shared" si="299"/>
        <v>0</v>
      </c>
      <c r="AT259" s="635">
        <f t="shared" si="372"/>
        <v>0</v>
      </c>
      <c r="AU259" s="635">
        <f t="shared" si="373"/>
        <v>0</v>
      </c>
      <c r="AV259" s="633"/>
      <c r="AW259" s="633"/>
      <c r="AX259" s="635">
        <f t="shared" si="374"/>
        <v>0</v>
      </c>
      <c r="AY259" s="635">
        <f t="shared" si="375"/>
        <v>0</v>
      </c>
      <c r="AZ259" s="635">
        <f t="shared" si="376"/>
        <v>0</v>
      </c>
      <c r="BA259" s="635">
        <f t="shared" si="377"/>
        <v>0</v>
      </c>
      <c r="BB259" s="635">
        <f t="shared" si="378"/>
        <v>0</v>
      </c>
      <c r="BC259" s="633">
        <f t="shared" si="379"/>
        <v>0</v>
      </c>
      <c r="BD259" s="633">
        <f t="shared" si="380"/>
        <v>0</v>
      </c>
      <c r="BE259" s="634">
        <v>0</v>
      </c>
      <c r="BF259" s="633">
        <f t="shared" si="381"/>
        <v>0</v>
      </c>
      <c r="BG259" s="634">
        <f t="shared" si="382"/>
        <v>0</v>
      </c>
      <c r="BH259" s="633">
        <f t="shared" si="383"/>
        <v>0</v>
      </c>
      <c r="BI259" s="633">
        <f t="shared" si="384"/>
        <v>0</v>
      </c>
      <c r="BJ259" s="633">
        <f t="shared" si="385"/>
        <v>0</v>
      </c>
      <c r="BK259" s="633">
        <f t="shared" si="386"/>
        <v>0</v>
      </c>
      <c r="BL259" s="635">
        <f t="shared" si="387"/>
        <v>0</v>
      </c>
      <c r="BM259" s="635">
        <f t="shared" si="388"/>
        <v>0</v>
      </c>
      <c r="BN259" s="633"/>
      <c r="BO259" s="633"/>
      <c r="BP259" s="635">
        <f t="shared" si="389"/>
        <v>0</v>
      </c>
      <c r="BQ259" s="619">
        <f t="shared" si="390"/>
        <v>0</v>
      </c>
      <c r="BR259" s="619">
        <f t="shared" si="391"/>
        <v>1</v>
      </c>
      <c r="BS259" s="619">
        <f t="shared" si="392"/>
        <v>0</v>
      </c>
      <c r="BT259" s="619">
        <f t="shared" si="393"/>
        <v>0</v>
      </c>
      <c r="BU259" s="619">
        <f t="shared" si="394"/>
        <v>0</v>
      </c>
      <c r="BV259" s="619">
        <f t="shared" si="395"/>
        <v>1</v>
      </c>
      <c r="BW259" s="603">
        <f t="shared" si="347"/>
        <v>0</v>
      </c>
      <c r="BX259" s="636">
        <f t="shared" si="396"/>
        <v>1</v>
      </c>
      <c r="BY259" s="603">
        <f t="shared" si="397"/>
        <v>0</v>
      </c>
      <c r="BZ259" s="603">
        <f t="shared" si="398"/>
        <v>0</v>
      </c>
      <c r="CA259" s="589" t="str">
        <f t="shared" si="348"/>
        <v/>
      </c>
      <c r="CB259" s="1097"/>
      <c r="CC259" s="589" t="str">
        <f>IF(I259="","",MAX($CC$228:$CC$235,$CC$238:CC258)+1)</f>
        <v/>
      </c>
      <c r="CD259" s="589"/>
      <c r="CE259" s="589"/>
      <c r="CF259" s="589"/>
      <c r="CG259" s="589"/>
      <c r="CH259" s="589"/>
      <c r="CI259" s="589"/>
      <c r="CJ259" s="589"/>
      <c r="CK259" s="589"/>
      <c r="CL259" s="589"/>
      <c r="CM259" s="589"/>
      <c r="CN259" s="589"/>
      <c r="CO259" s="589"/>
      <c r="CP259" s="589"/>
      <c r="CQ259" s="589"/>
      <c r="CR259" s="589"/>
      <c r="CS259" s="589"/>
      <c r="CT259" s="589"/>
      <c r="CU259" s="589"/>
      <c r="CV259" s="589"/>
      <c r="CW259" s="589"/>
      <c r="CX259" s="589"/>
      <c r="CY259" s="589"/>
    </row>
    <row r="260" spans="1:103" s="620" customFormat="1" ht="16.149999999999999" customHeight="1">
      <c r="A260" s="620" t="str">
        <f t="shared" si="320"/>
        <v/>
      </c>
      <c r="B260" s="624">
        <v>2202</v>
      </c>
      <c r="C260" s="624">
        <v>23</v>
      </c>
      <c r="D260" s="644" t="str">
        <f>IF(ISNA(VLOOKUP(C260,Master!BQ$60:CC$285,3,FALSE)),"",VLOOKUP(C260,Master!BQ$60:CC$285,3,FALSE))</f>
        <v/>
      </c>
      <c r="E260" s="625" t="str">
        <f>IF(ISNA(VLOOKUP(C260,Master!BQ$60:CC$285,7,FALSE)),"",VLOOKUP(C260,Master!BQ$60:CC$285,7,FALSE))</f>
        <v/>
      </c>
      <c r="F260" s="626" t="str">
        <f>IF(ISNA(VLOOKUP(C260,Master!BQ$60:CC$285,8,FALSE)),"",VLOOKUP(C260,Master!BQ$60:CC$285,8,FALSE))</f>
        <v/>
      </c>
      <c r="G260" s="627" t="str">
        <f>IF(ISNA(VLOOKUP(C260,Master!BQ$60:CC$285,4,FALSE)),"",VLOOKUP(C260,Master!BQ$60:CC$285,4,FALSE))</f>
        <v/>
      </c>
      <c r="H260" s="672" t="str">
        <f>IF(ISNA(VLOOKUP(C260,Master!BQ$60:CC$285,5,FALSE)),"",VLOOKUP(C260,Master!BQ$60:CC$285,5,FALSE))</f>
        <v/>
      </c>
      <c r="I260" s="629" t="str">
        <f>IF(ISNA(VLOOKUP(C260,Master!BQ$60:CC$285,6,FALSE)),"",VLOOKUP(C260,Master!BQ$60:CC$285,6,FALSE))</f>
        <v/>
      </c>
      <c r="J260" s="624" t="str">
        <f t="shared" si="349"/>
        <v/>
      </c>
      <c r="K260" s="625" t="str">
        <f t="shared" si="350"/>
        <v/>
      </c>
      <c r="L260" s="624" t="str">
        <f t="shared" si="351"/>
        <v/>
      </c>
      <c r="M260" s="624" t="str">
        <f t="shared" si="352"/>
        <v/>
      </c>
      <c r="N260" s="624" t="str">
        <f t="shared" si="353"/>
        <v/>
      </c>
      <c r="O260" s="629" t="str">
        <f t="shared" si="354"/>
        <v/>
      </c>
      <c r="P260" s="673"/>
      <c r="Q260" s="673"/>
      <c r="R260" s="673"/>
      <c r="S260" s="673">
        <v>0</v>
      </c>
      <c r="T260" s="591"/>
      <c r="U260" s="622" t="str">
        <f>IF(ISNA(VLOOKUP(C260,Master!BQ$60:CC$285,10,FALSE)),"",VLOOKUP(C260,Master!BQ$60:CC$285,10,FALSE))</f>
        <v/>
      </c>
      <c r="V260" s="632"/>
      <c r="W260" s="632"/>
      <c r="X260" s="633" t="str">
        <f>IF(ISNA(VLOOKUP(C260,Master!BQ$60:CC$285,11,FALSE)),"",VLOOKUP(C260,Master!BQ$60:CC$285,11,FALSE))</f>
        <v/>
      </c>
      <c r="Y260" s="633" t="str">
        <f>IF(ISNA(VLOOKUP(C260,Master!BQ$60:CC$285,9,FALSE)),"",VLOOKUP(C260,Master!BQ$60:CC$285,9,FALSE))</f>
        <v/>
      </c>
      <c r="Z260" s="634">
        <f t="shared" si="355"/>
        <v>0</v>
      </c>
      <c r="AA260" s="634">
        <f t="shared" si="356"/>
        <v>0</v>
      </c>
      <c r="AB260" s="634">
        <f t="shared" si="357"/>
        <v>0</v>
      </c>
      <c r="AC260" s="634">
        <f t="shared" si="358"/>
        <v>0</v>
      </c>
      <c r="AD260" s="634">
        <f t="shared" si="359"/>
        <v>0</v>
      </c>
      <c r="AE260" s="634">
        <f t="shared" si="360"/>
        <v>0</v>
      </c>
      <c r="AF260" s="635" t="str">
        <f t="shared" si="361"/>
        <v/>
      </c>
      <c r="AG260" s="635" t="str">
        <f t="shared" si="362"/>
        <v/>
      </c>
      <c r="AH260" s="635" t="str">
        <f t="shared" si="363"/>
        <v/>
      </c>
      <c r="AI260" s="635" t="str">
        <f t="shared" si="364"/>
        <v/>
      </c>
      <c r="AJ260" s="635" t="str">
        <f t="shared" si="365"/>
        <v/>
      </c>
      <c r="AK260" s="633" t="str">
        <f t="shared" si="366"/>
        <v/>
      </c>
      <c r="AL260" s="633">
        <v>0</v>
      </c>
      <c r="AM260" s="634">
        <v>0</v>
      </c>
      <c r="AN260" s="633" t="str">
        <f t="shared" si="367"/>
        <v/>
      </c>
      <c r="AO260" s="634">
        <f t="shared" si="368"/>
        <v>0</v>
      </c>
      <c r="AP260" s="633">
        <f t="shared" si="369"/>
        <v>0</v>
      </c>
      <c r="AQ260" s="633">
        <f t="shared" si="370"/>
        <v>0</v>
      </c>
      <c r="AR260" s="633">
        <f t="shared" si="371"/>
        <v>0</v>
      </c>
      <c r="AS260" s="633">
        <f t="shared" si="299"/>
        <v>0</v>
      </c>
      <c r="AT260" s="635">
        <f t="shared" si="372"/>
        <v>0</v>
      </c>
      <c r="AU260" s="635">
        <f t="shared" si="373"/>
        <v>0</v>
      </c>
      <c r="AV260" s="633"/>
      <c r="AW260" s="633"/>
      <c r="AX260" s="635">
        <f t="shared" si="374"/>
        <v>0</v>
      </c>
      <c r="AY260" s="635">
        <f t="shared" si="375"/>
        <v>0</v>
      </c>
      <c r="AZ260" s="635">
        <f t="shared" si="376"/>
        <v>0</v>
      </c>
      <c r="BA260" s="635">
        <f t="shared" si="377"/>
        <v>0</v>
      </c>
      <c r="BB260" s="635">
        <f t="shared" si="378"/>
        <v>0</v>
      </c>
      <c r="BC260" s="633">
        <f t="shared" si="379"/>
        <v>0</v>
      </c>
      <c r="BD260" s="633">
        <f t="shared" si="380"/>
        <v>0</v>
      </c>
      <c r="BE260" s="634">
        <v>0</v>
      </c>
      <c r="BF260" s="633">
        <f t="shared" si="381"/>
        <v>0</v>
      </c>
      <c r="BG260" s="634">
        <f t="shared" si="382"/>
        <v>0</v>
      </c>
      <c r="BH260" s="633">
        <f t="shared" si="383"/>
        <v>0</v>
      </c>
      <c r="BI260" s="633">
        <f t="shared" si="384"/>
        <v>0</v>
      </c>
      <c r="BJ260" s="633">
        <f t="shared" si="385"/>
        <v>0</v>
      </c>
      <c r="BK260" s="633">
        <f t="shared" si="386"/>
        <v>0</v>
      </c>
      <c r="BL260" s="635">
        <f t="shared" si="387"/>
        <v>0</v>
      </c>
      <c r="BM260" s="635">
        <f t="shared" si="388"/>
        <v>0</v>
      </c>
      <c r="BN260" s="633"/>
      <c r="BO260" s="633"/>
      <c r="BP260" s="635">
        <f t="shared" si="389"/>
        <v>0</v>
      </c>
      <c r="BQ260" s="619">
        <f t="shared" si="390"/>
        <v>0</v>
      </c>
      <c r="BR260" s="619">
        <f t="shared" si="391"/>
        <v>1</v>
      </c>
      <c r="BS260" s="619">
        <f t="shared" si="392"/>
        <v>0</v>
      </c>
      <c r="BT260" s="619">
        <f t="shared" si="393"/>
        <v>0</v>
      </c>
      <c r="BU260" s="619">
        <f t="shared" si="394"/>
        <v>0</v>
      </c>
      <c r="BV260" s="619">
        <f t="shared" si="395"/>
        <v>1</v>
      </c>
      <c r="BW260" s="603">
        <f t="shared" si="347"/>
        <v>0</v>
      </c>
      <c r="BX260" s="636">
        <f t="shared" si="396"/>
        <v>1</v>
      </c>
      <c r="BY260" s="603">
        <f t="shared" si="397"/>
        <v>0</v>
      </c>
      <c r="BZ260" s="603">
        <f t="shared" si="398"/>
        <v>0</v>
      </c>
      <c r="CA260" s="589" t="str">
        <f t="shared" si="348"/>
        <v/>
      </c>
      <c r="CB260" s="1097"/>
      <c r="CC260" s="589" t="str">
        <f>IF(I260="","",MAX($CC$228:$CC$235,$CC$238:CC259)+1)</f>
        <v/>
      </c>
      <c r="CD260" s="589"/>
      <c r="CE260" s="589"/>
      <c r="CF260" s="589"/>
      <c r="CG260" s="589"/>
      <c r="CH260" s="589"/>
      <c r="CI260" s="589"/>
      <c r="CJ260" s="589"/>
      <c r="CK260" s="589"/>
      <c r="CL260" s="589"/>
      <c r="CM260" s="589"/>
      <c r="CN260" s="589"/>
      <c r="CO260" s="589"/>
      <c r="CP260" s="589"/>
      <c r="CQ260" s="589"/>
      <c r="CR260" s="589"/>
      <c r="CS260" s="589"/>
      <c r="CT260" s="589"/>
      <c r="CU260" s="589"/>
      <c r="CV260" s="589"/>
      <c r="CW260" s="589"/>
      <c r="CX260" s="589"/>
      <c r="CY260" s="589"/>
    </row>
    <row r="261" spans="1:103" s="620" customFormat="1" ht="16.149999999999999" customHeight="1">
      <c r="A261" s="620" t="str">
        <f t="shared" si="320"/>
        <v/>
      </c>
      <c r="B261" s="624">
        <v>2202</v>
      </c>
      <c r="C261" s="624">
        <v>24</v>
      </c>
      <c r="D261" s="644" t="str">
        <f>IF(ISNA(VLOOKUP(C261,Master!BQ$60:CC$285,3,FALSE)),"",VLOOKUP(C261,Master!BQ$60:CC$285,3,FALSE))</f>
        <v/>
      </c>
      <c r="E261" s="625" t="str">
        <f>IF(ISNA(VLOOKUP(C261,Master!BQ$60:CC$285,7,FALSE)),"",VLOOKUP(C261,Master!BQ$60:CC$285,7,FALSE))</f>
        <v/>
      </c>
      <c r="F261" s="626" t="str">
        <f>IF(ISNA(VLOOKUP(C261,Master!BQ$60:CC$285,8,FALSE)),"",VLOOKUP(C261,Master!BQ$60:CC$285,8,FALSE))</f>
        <v/>
      </c>
      <c r="G261" s="627" t="str">
        <f>IF(ISNA(VLOOKUP(C261,Master!BQ$60:CC$285,4,FALSE)),"",VLOOKUP(C261,Master!BQ$60:CC$285,4,FALSE))</f>
        <v/>
      </c>
      <c r="H261" s="672" t="str">
        <f>IF(ISNA(VLOOKUP(C261,Master!BQ$60:CC$285,5,FALSE)),"",VLOOKUP(C261,Master!BQ$60:CC$285,5,FALSE))</f>
        <v/>
      </c>
      <c r="I261" s="629" t="str">
        <f>IF(ISNA(VLOOKUP(C261,Master!BQ$60:CC$285,6,FALSE)),"",VLOOKUP(C261,Master!BQ$60:CC$285,6,FALSE))</f>
        <v/>
      </c>
      <c r="J261" s="624" t="str">
        <f t="shared" si="349"/>
        <v/>
      </c>
      <c r="K261" s="625" t="str">
        <f t="shared" si="350"/>
        <v/>
      </c>
      <c r="L261" s="624" t="str">
        <f t="shared" si="351"/>
        <v/>
      </c>
      <c r="M261" s="624" t="str">
        <f t="shared" si="352"/>
        <v/>
      </c>
      <c r="N261" s="624" t="str">
        <f t="shared" si="353"/>
        <v/>
      </c>
      <c r="O261" s="629" t="str">
        <f t="shared" si="354"/>
        <v/>
      </c>
      <c r="P261" s="673"/>
      <c r="Q261" s="673"/>
      <c r="R261" s="673"/>
      <c r="S261" s="673">
        <v>0</v>
      </c>
      <c r="T261" s="591"/>
      <c r="U261" s="622" t="str">
        <f>IF(ISNA(VLOOKUP(C261,Master!BQ$60:CC$285,10,FALSE)),"",VLOOKUP(C261,Master!BQ$60:CC$285,10,FALSE))</f>
        <v/>
      </c>
      <c r="V261" s="632"/>
      <c r="W261" s="632"/>
      <c r="X261" s="633" t="str">
        <f>IF(ISNA(VLOOKUP(C261,Master!BQ$60:CC$285,11,FALSE)),"",VLOOKUP(C261,Master!BQ$60:CC$285,11,FALSE))</f>
        <v/>
      </c>
      <c r="Y261" s="633" t="str">
        <f>IF(ISNA(VLOOKUP(C261,Master!BQ$60:CC$285,9,FALSE)),"",VLOOKUP(C261,Master!BQ$60:CC$285,9,FALSE))</f>
        <v/>
      </c>
      <c r="Z261" s="634">
        <f t="shared" si="355"/>
        <v>0</v>
      </c>
      <c r="AA261" s="634">
        <f t="shared" si="356"/>
        <v>0</v>
      </c>
      <c r="AB261" s="634">
        <f t="shared" si="357"/>
        <v>0</v>
      </c>
      <c r="AC261" s="634">
        <f t="shared" si="358"/>
        <v>0</v>
      </c>
      <c r="AD261" s="634">
        <f t="shared" si="359"/>
        <v>0</v>
      </c>
      <c r="AE261" s="634">
        <f t="shared" si="360"/>
        <v>0</v>
      </c>
      <c r="AF261" s="635" t="str">
        <f t="shared" si="361"/>
        <v/>
      </c>
      <c r="AG261" s="635" t="str">
        <f t="shared" si="362"/>
        <v/>
      </c>
      <c r="AH261" s="635" t="str">
        <f t="shared" si="363"/>
        <v/>
      </c>
      <c r="AI261" s="635" t="str">
        <f t="shared" si="364"/>
        <v/>
      </c>
      <c r="AJ261" s="635" t="str">
        <f t="shared" si="365"/>
        <v/>
      </c>
      <c r="AK261" s="633" t="str">
        <f t="shared" si="366"/>
        <v/>
      </c>
      <c r="AL261" s="633">
        <v>0</v>
      </c>
      <c r="AM261" s="634">
        <v>0</v>
      </c>
      <c r="AN261" s="633" t="str">
        <f t="shared" si="367"/>
        <v/>
      </c>
      <c r="AO261" s="634">
        <f t="shared" si="368"/>
        <v>0</v>
      </c>
      <c r="AP261" s="633">
        <f t="shared" si="369"/>
        <v>0</v>
      </c>
      <c r="AQ261" s="633">
        <f t="shared" si="370"/>
        <v>0</v>
      </c>
      <c r="AR261" s="633">
        <f t="shared" si="371"/>
        <v>0</v>
      </c>
      <c r="AS261" s="633">
        <f t="shared" si="299"/>
        <v>0</v>
      </c>
      <c r="AT261" s="635">
        <f t="shared" si="372"/>
        <v>0</v>
      </c>
      <c r="AU261" s="635">
        <f t="shared" si="373"/>
        <v>0</v>
      </c>
      <c r="AV261" s="633"/>
      <c r="AW261" s="633"/>
      <c r="AX261" s="635">
        <f t="shared" si="374"/>
        <v>0</v>
      </c>
      <c r="AY261" s="635">
        <f t="shared" si="375"/>
        <v>0</v>
      </c>
      <c r="AZ261" s="635">
        <f t="shared" si="376"/>
        <v>0</v>
      </c>
      <c r="BA261" s="635">
        <f t="shared" si="377"/>
        <v>0</v>
      </c>
      <c r="BB261" s="635">
        <f t="shared" si="378"/>
        <v>0</v>
      </c>
      <c r="BC261" s="633">
        <f t="shared" si="379"/>
        <v>0</v>
      </c>
      <c r="BD261" s="633">
        <f t="shared" si="380"/>
        <v>0</v>
      </c>
      <c r="BE261" s="634">
        <v>0</v>
      </c>
      <c r="BF261" s="633">
        <f t="shared" si="381"/>
        <v>0</v>
      </c>
      <c r="BG261" s="634">
        <f t="shared" si="382"/>
        <v>0</v>
      </c>
      <c r="BH261" s="633">
        <f t="shared" si="383"/>
        <v>0</v>
      </c>
      <c r="BI261" s="633">
        <f t="shared" si="384"/>
        <v>0</v>
      </c>
      <c r="BJ261" s="633">
        <f t="shared" si="385"/>
        <v>0</v>
      </c>
      <c r="BK261" s="633">
        <f t="shared" si="386"/>
        <v>0</v>
      </c>
      <c r="BL261" s="635">
        <f t="shared" si="387"/>
        <v>0</v>
      </c>
      <c r="BM261" s="635">
        <f t="shared" si="388"/>
        <v>0</v>
      </c>
      <c r="BN261" s="633"/>
      <c r="BO261" s="633"/>
      <c r="BP261" s="635">
        <f t="shared" si="389"/>
        <v>0</v>
      </c>
      <c r="BQ261" s="619">
        <f t="shared" si="390"/>
        <v>0</v>
      </c>
      <c r="BR261" s="619">
        <f t="shared" si="391"/>
        <v>1</v>
      </c>
      <c r="BS261" s="619">
        <f t="shared" si="392"/>
        <v>0</v>
      </c>
      <c r="BT261" s="619">
        <f t="shared" si="393"/>
        <v>0</v>
      </c>
      <c r="BU261" s="619">
        <f t="shared" si="394"/>
        <v>0</v>
      </c>
      <c r="BV261" s="619">
        <f t="shared" si="395"/>
        <v>1</v>
      </c>
      <c r="BW261" s="603">
        <f t="shared" si="347"/>
        <v>0</v>
      </c>
      <c r="BX261" s="636">
        <f t="shared" si="396"/>
        <v>1</v>
      </c>
      <c r="BY261" s="603">
        <f t="shared" si="397"/>
        <v>0</v>
      </c>
      <c r="BZ261" s="603">
        <f t="shared" si="398"/>
        <v>0</v>
      </c>
      <c r="CA261" s="589" t="str">
        <f t="shared" si="348"/>
        <v/>
      </c>
      <c r="CB261" s="1097"/>
      <c r="CC261" s="589" t="str">
        <f>IF(I261="","",MAX($CC$228:$CC$235,$CC$238:CC260)+1)</f>
        <v/>
      </c>
      <c r="CD261" s="589"/>
      <c r="CE261" s="589"/>
      <c r="CF261" s="589"/>
      <c r="CG261" s="589"/>
      <c r="CH261" s="589"/>
      <c r="CI261" s="589"/>
      <c r="CJ261" s="589"/>
      <c r="CK261" s="589"/>
      <c r="CL261" s="589"/>
      <c r="CM261" s="589"/>
      <c r="CN261" s="589"/>
      <c r="CO261" s="589"/>
      <c r="CP261" s="589"/>
      <c r="CQ261" s="589"/>
      <c r="CR261" s="589"/>
      <c r="CS261" s="589"/>
      <c r="CT261" s="589"/>
      <c r="CU261" s="589"/>
      <c r="CV261" s="589"/>
      <c r="CW261" s="589"/>
      <c r="CX261" s="589"/>
      <c r="CY261" s="589"/>
    </row>
    <row r="262" spans="1:103" s="620" customFormat="1" ht="15" customHeight="1">
      <c r="A262" s="620" t="str">
        <f t="shared" si="320"/>
        <v/>
      </c>
      <c r="B262" s="624">
        <v>2202</v>
      </c>
      <c r="C262" s="624">
        <v>25</v>
      </c>
      <c r="D262" s="644" t="str">
        <f>IF(ISNA(VLOOKUP(C262,Master!BQ$60:CC$285,3,FALSE)),"",VLOOKUP(C262,Master!BQ$60:CC$285,3,FALSE))</f>
        <v/>
      </c>
      <c r="E262" s="625" t="str">
        <f>IF(ISNA(VLOOKUP(C262,Master!BQ$60:CC$285,7,FALSE)),"",VLOOKUP(C262,Master!BQ$60:CC$285,7,FALSE))</f>
        <v/>
      </c>
      <c r="F262" s="626" t="str">
        <f>IF(ISNA(VLOOKUP(C262,Master!BQ$60:CC$285,8,FALSE)),"",VLOOKUP(C262,Master!BQ$60:CC$285,8,FALSE))</f>
        <v/>
      </c>
      <c r="G262" s="627" t="str">
        <f>IF(ISNA(VLOOKUP(C262,Master!BQ$60:CC$285,4,FALSE)),"",VLOOKUP(C262,Master!BQ$60:CC$285,4,FALSE))</f>
        <v/>
      </c>
      <c r="H262" s="672" t="str">
        <f>IF(ISNA(VLOOKUP(C262,Master!BQ$60:CC$285,5,FALSE)),"",VLOOKUP(C262,Master!BQ$60:CC$285,5,FALSE))</f>
        <v/>
      </c>
      <c r="I262" s="629" t="str">
        <f>IF(ISNA(VLOOKUP(C262,Master!BQ$60:CC$285,6,FALSE)),"",VLOOKUP(C262,Master!BQ$60:CC$285,6,FALSE))</f>
        <v/>
      </c>
      <c r="J262" s="624" t="str">
        <f t="shared" si="349"/>
        <v/>
      </c>
      <c r="K262" s="625" t="str">
        <f t="shared" si="350"/>
        <v/>
      </c>
      <c r="L262" s="624" t="str">
        <f t="shared" si="351"/>
        <v/>
      </c>
      <c r="M262" s="624" t="str">
        <f t="shared" si="352"/>
        <v/>
      </c>
      <c r="N262" s="624" t="str">
        <f t="shared" si="353"/>
        <v/>
      </c>
      <c r="O262" s="629" t="str">
        <f t="shared" si="354"/>
        <v/>
      </c>
      <c r="P262" s="673"/>
      <c r="Q262" s="673"/>
      <c r="R262" s="673"/>
      <c r="S262" s="673">
        <v>0</v>
      </c>
      <c r="T262" s="591"/>
      <c r="U262" s="622" t="str">
        <f>IF(ISNA(VLOOKUP(C262,Master!BQ$60:CC$285,10,FALSE)),"",VLOOKUP(C262,Master!BQ$60:CC$285,10,FALSE))</f>
        <v/>
      </c>
      <c r="V262" s="632"/>
      <c r="W262" s="632"/>
      <c r="X262" s="633" t="str">
        <f>IF(ISNA(VLOOKUP(C262,Master!BQ$60:CC$285,11,FALSE)),"",VLOOKUP(C262,Master!BQ$60:CC$285,11,FALSE))</f>
        <v/>
      </c>
      <c r="Y262" s="633" t="str">
        <f>IF(ISNA(VLOOKUP(C262,Master!BQ$60:CC$285,9,FALSE)),"",VLOOKUP(C262,Master!BQ$60:CC$285,9,FALSE))</f>
        <v/>
      </c>
      <c r="Z262" s="634">
        <f t="shared" si="355"/>
        <v>0</v>
      </c>
      <c r="AA262" s="634">
        <f t="shared" si="356"/>
        <v>0</v>
      </c>
      <c r="AB262" s="634">
        <f t="shared" si="357"/>
        <v>0</v>
      </c>
      <c r="AC262" s="634">
        <f t="shared" si="358"/>
        <v>0</v>
      </c>
      <c r="AD262" s="634">
        <f t="shared" si="359"/>
        <v>0</v>
      </c>
      <c r="AE262" s="634">
        <f t="shared" si="360"/>
        <v>0</v>
      </c>
      <c r="AF262" s="635" t="str">
        <f t="shared" si="361"/>
        <v/>
      </c>
      <c r="AG262" s="635" t="str">
        <f t="shared" si="362"/>
        <v/>
      </c>
      <c r="AH262" s="635" t="str">
        <f t="shared" si="363"/>
        <v/>
      </c>
      <c r="AI262" s="635" t="str">
        <f t="shared" si="364"/>
        <v/>
      </c>
      <c r="AJ262" s="635" t="str">
        <f t="shared" si="365"/>
        <v/>
      </c>
      <c r="AK262" s="633" t="str">
        <f t="shared" si="366"/>
        <v/>
      </c>
      <c r="AL262" s="633">
        <v>0</v>
      </c>
      <c r="AM262" s="634">
        <v>0</v>
      </c>
      <c r="AN262" s="633" t="str">
        <f t="shared" si="367"/>
        <v/>
      </c>
      <c r="AO262" s="634">
        <f t="shared" si="368"/>
        <v>0</v>
      </c>
      <c r="AP262" s="633">
        <f t="shared" si="369"/>
        <v>0</v>
      </c>
      <c r="AQ262" s="633">
        <f t="shared" si="370"/>
        <v>0</v>
      </c>
      <c r="AR262" s="633">
        <f t="shared" si="371"/>
        <v>0</v>
      </c>
      <c r="AS262" s="633">
        <f t="shared" si="299"/>
        <v>0</v>
      </c>
      <c r="AT262" s="635">
        <f t="shared" si="372"/>
        <v>0</v>
      </c>
      <c r="AU262" s="635">
        <f t="shared" si="373"/>
        <v>0</v>
      </c>
      <c r="AV262" s="633"/>
      <c r="AW262" s="633"/>
      <c r="AX262" s="635">
        <f t="shared" si="374"/>
        <v>0</v>
      </c>
      <c r="AY262" s="635">
        <f t="shared" si="375"/>
        <v>0</v>
      </c>
      <c r="AZ262" s="635">
        <f t="shared" si="376"/>
        <v>0</v>
      </c>
      <c r="BA262" s="635">
        <f t="shared" si="377"/>
        <v>0</v>
      </c>
      <c r="BB262" s="635">
        <f t="shared" si="378"/>
        <v>0</v>
      </c>
      <c r="BC262" s="633">
        <f t="shared" si="379"/>
        <v>0</v>
      </c>
      <c r="BD262" s="633">
        <f t="shared" si="380"/>
        <v>0</v>
      </c>
      <c r="BE262" s="634">
        <v>0</v>
      </c>
      <c r="BF262" s="633">
        <f t="shared" si="381"/>
        <v>0</v>
      </c>
      <c r="BG262" s="634">
        <f t="shared" si="382"/>
        <v>0</v>
      </c>
      <c r="BH262" s="633">
        <f t="shared" si="383"/>
        <v>0</v>
      </c>
      <c r="BI262" s="633">
        <f t="shared" si="384"/>
        <v>0</v>
      </c>
      <c r="BJ262" s="633">
        <f t="shared" si="385"/>
        <v>0</v>
      </c>
      <c r="BK262" s="633">
        <f t="shared" si="386"/>
        <v>0</v>
      </c>
      <c r="BL262" s="635">
        <f t="shared" si="387"/>
        <v>0</v>
      </c>
      <c r="BM262" s="635">
        <f t="shared" si="388"/>
        <v>0</v>
      </c>
      <c r="BN262" s="633"/>
      <c r="BO262" s="633"/>
      <c r="BP262" s="635">
        <f t="shared" si="389"/>
        <v>0</v>
      </c>
      <c r="BQ262" s="619">
        <f t="shared" si="390"/>
        <v>0</v>
      </c>
      <c r="BR262" s="619">
        <f t="shared" si="391"/>
        <v>1</v>
      </c>
      <c r="BS262" s="619">
        <f t="shared" si="392"/>
        <v>0</v>
      </c>
      <c r="BT262" s="619">
        <f t="shared" si="393"/>
        <v>0</v>
      </c>
      <c r="BU262" s="619">
        <f t="shared" si="394"/>
        <v>0</v>
      </c>
      <c r="BV262" s="619">
        <f t="shared" si="395"/>
        <v>1</v>
      </c>
      <c r="BW262" s="603">
        <f t="shared" si="347"/>
        <v>0</v>
      </c>
      <c r="BX262" s="636">
        <f t="shared" si="396"/>
        <v>1</v>
      </c>
      <c r="BY262" s="603">
        <f t="shared" si="397"/>
        <v>0</v>
      </c>
      <c r="BZ262" s="603">
        <f t="shared" si="398"/>
        <v>0</v>
      </c>
      <c r="CA262" s="589" t="str">
        <f t="shared" si="348"/>
        <v/>
      </c>
      <c r="CB262" s="1097"/>
      <c r="CC262" s="589" t="str">
        <f>IF(I262="","",MAX($CC$228:$CC$235,$CC$238:CC261)+1)</f>
        <v/>
      </c>
      <c r="CD262" s="589"/>
      <c r="CE262" s="589"/>
      <c r="CF262" s="589"/>
      <c r="CG262" s="589"/>
      <c r="CH262" s="589"/>
      <c r="CI262" s="589"/>
      <c r="CJ262" s="589"/>
      <c r="CK262" s="589"/>
      <c r="CL262" s="589"/>
      <c r="CM262" s="589"/>
      <c r="CN262" s="589"/>
      <c r="CO262" s="589"/>
      <c r="CP262" s="589"/>
      <c r="CQ262" s="589"/>
      <c r="CR262" s="589"/>
      <c r="CS262" s="589"/>
      <c r="CT262" s="589"/>
      <c r="CU262" s="589"/>
      <c r="CV262" s="589"/>
      <c r="CW262" s="589"/>
      <c r="CX262" s="589"/>
      <c r="CY262" s="589"/>
    </row>
    <row r="263" spans="1:103" s="620" customFormat="1" ht="16.149999999999999" customHeight="1">
      <c r="A263" s="620" t="str">
        <f t="shared" si="320"/>
        <v/>
      </c>
      <c r="B263" s="624">
        <v>2202</v>
      </c>
      <c r="C263" s="624">
        <v>26</v>
      </c>
      <c r="D263" s="644" t="str">
        <f>IF(ISNA(VLOOKUP(C263,Master!BQ$60:CC$285,3,FALSE)),"",VLOOKUP(C263,Master!BQ$60:CC$285,3,FALSE))</f>
        <v/>
      </c>
      <c r="E263" s="625" t="str">
        <f>IF(ISNA(VLOOKUP(C263,Master!BQ$60:CC$285,7,FALSE)),"",VLOOKUP(C263,Master!BQ$60:CC$285,7,FALSE))</f>
        <v/>
      </c>
      <c r="F263" s="626" t="str">
        <f>IF(ISNA(VLOOKUP(C263,Master!BQ$60:CC$285,8,FALSE)),"",VLOOKUP(C263,Master!BQ$60:CC$285,8,FALSE))</f>
        <v/>
      </c>
      <c r="G263" s="627" t="str">
        <f>IF(ISNA(VLOOKUP(C263,Master!BQ$60:CC$285,4,FALSE)),"",VLOOKUP(C263,Master!BQ$60:CC$285,4,FALSE))</f>
        <v/>
      </c>
      <c r="H263" s="672" t="str">
        <f>IF(ISNA(VLOOKUP(C263,Master!BQ$60:CC$285,5,FALSE)),"",VLOOKUP(C263,Master!BQ$60:CC$285,5,FALSE))</f>
        <v/>
      </c>
      <c r="I263" s="629" t="str">
        <f>IF(ISNA(VLOOKUP(C263,Master!BQ$60:CC$285,6,FALSE)),"",VLOOKUP(C263,Master!BQ$60:CC$285,6,FALSE))</f>
        <v/>
      </c>
      <c r="J263" s="624" t="str">
        <f t="shared" si="349"/>
        <v/>
      </c>
      <c r="K263" s="625" t="str">
        <f t="shared" si="350"/>
        <v/>
      </c>
      <c r="L263" s="624" t="str">
        <f t="shared" si="351"/>
        <v/>
      </c>
      <c r="M263" s="624" t="str">
        <f t="shared" si="352"/>
        <v/>
      </c>
      <c r="N263" s="624" t="str">
        <f t="shared" si="353"/>
        <v/>
      </c>
      <c r="O263" s="629" t="str">
        <f t="shared" si="354"/>
        <v/>
      </c>
      <c r="P263" s="673"/>
      <c r="Q263" s="673"/>
      <c r="R263" s="673"/>
      <c r="S263" s="673">
        <v>0</v>
      </c>
      <c r="T263" s="591"/>
      <c r="U263" s="622" t="str">
        <f>IF(ISNA(VLOOKUP(C263,Master!BQ$60:CC$285,10,FALSE)),"",VLOOKUP(C263,Master!BQ$60:CC$285,10,FALSE))</f>
        <v/>
      </c>
      <c r="V263" s="632"/>
      <c r="W263" s="632"/>
      <c r="X263" s="633" t="str">
        <f>IF(ISNA(VLOOKUP(C263,Master!BQ$60:CC$285,11,FALSE)),"",VLOOKUP(C263,Master!BQ$60:CC$285,11,FALSE))</f>
        <v/>
      </c>
      <c r="Y263" s="633" t="str">
        <f>IF(ISNA(VLOOKUP(C263,Master!BQ$60:CC$285,9,FALSE)),"",VLOOKUP(C263,Master!BQ$60:CC$285,9,FALSE))</f>
        <v/>
      </c>
      <c r="Z263" s="634">
        <f t="shared" si="355"/>
        <v>0</v>
      </c>
      <c r="AA263" s="634">
        <f t="shared" si="356"/>
        <v>0</v>
      </c>
      <c r="AB263" s="634">
        <f t="shared" si="357"/>
        <v>0</v>
      </c>
      <c r="AC263" s="634">
        <f t="shared" si="358"/>
        <v>0</v>
      </c>
      <c r="AD263" s="634">
        <f t="shared" si="359"/>
        <v>0</v>
      </c>
      <c r="AE263" s="634">
        <f t="shared" si="360"/>
        <v>0</v>
      </c>
      <c r="AF263" s="635" t="str">
        <f t="shared" si="361"/>
        <v/>
      </c>
      <c r="AG263" s="635" t="str">
        <f t="shared" si="362"/>
        <v/>
      </c>
      <c r="AH263" s="635" t="str">
        <f t="shared" si="363"/>
        <v/>
      </c>
      <c r="AI263" s="635" t="str">
        <f t="shared" si="364"/>
        <v/>
      </c>
      <c r="AJ263" s="635" t="str">
        <f t="shared" si="365"/>
        <v/>
      </c>
      <c r="AK263" s="633" t="str">
        <f t="shared" si="366"/>
        <v/>
      </c>
      <c r="AL263" s="633">
        <v>0</v>
      </c>
      <c r="AM263" s="634">
        <v>0</v>
      </c>
      <c r="AN263" s="633" t="str">
        <f t="shared" si="367"/>
        <v/>
      </c>
      <c r="AO263" s="634">
        <f t="shared" si="368"/>
        <v>0</v>
      </c>
      <c r="AP263" s="633">
        <f t="shared" si="369"/>
        <v>0</v>
      </c>
      <c r="AQ263" s="633">
        <f t="shared" si="370"/>
        <v>0</v>
      </c>
      <c r="AR263" s="633">
        <f t="shared" si="371"/>
        <v>0</v>
      </c>
      <c r="AS263" s="633">
        <f t="shared" si="299"/>
        <v>0</v>
      </c>
      <c r="AT263" s="635">
        <f t="shared" si="372"/>
        <v>0</v>
      </c>
      <c r="AU263" s="635">
        <f t="shared" si="373"/>
        <v>0</v>
      </c>
      <c r="AV263" s="633"/>
      <c r="AW263" s="633"/>
      <c r="AX263" s="635">
        <f t="shared" si="374"/>
        <v>0</v>
      </c>
      <c r="AY263" s="635">
        <f t="shared" si="375"/>
        <v>0</v>
      </c>
      <c r="AZ263" s="635">
        <f t="shared" si="376"/>
        <v>0</v>
      </c>
      <c r="BA263" s="635">
        <f t="shared" si="377"/>
        <v>0</v>
      </c>
      <c r="BB263" s="635">
        <f t="shared" si="378"/>
        <v>0</v>
      </c>
      <c r="BC263" s="633">
        <f t="shared" si="379"/>
        <v>0</v>
      </c>
      <c r="BD263" s="633">
        <f t="shared" si="380"/>
        <v>0</v>
      </c>
      <c r="BE263" s="634">
        <v>0</v>
      </c>
      <c r="BF263" s="633">
        <f t="shared" si="381"/>
        <v>0</v>
      </c>
      <c r="BG263" s="634">
        <f t="shared" si="382"/>
        <v>0</v>
      </c>
      <c r="BH263" s="633">
        <f t="shared" si="383"/>
        <v>0</v>
      </c>
      <c r="BI263" s="633">
        <f t="shared" si="384"/>
        <v>0</v>
      </c>
      <c r="BJ263" s="633">
        <f t="shared" si="385"/>
        <v>0</v>
      </c>
      <c r="BK263" s="633">
        <f t="shared" si="386"/>
        <v>0</v>
      </c>
      <c r="BL263" s="635">
        <f t="shared" si="387"/>
        <v>0</v>
      </c>
      <c r="BM263" s="635">
        <f t="shared" si="388"/>
        <v>0</v>
      </c>
      <c r="BN263" s="633"/>
      <c r="BO263" s="633"/>
      <c r="BP263" s="635">
        <f t="shared" si="389"/>
        <v>0</v>
      </c>
      <c r="BQ263" s="619">
        <f t="shared" si="390"/>
        <v>0</v>
      </c>
      <c r="BR263" s="619">
        <f t="shared" si="391"/>
        <v>1</v>
      </c>
      <c r="BS263" s="619">
        <f t="shared" si="392"/>
        <v>0</v>
      </c>
      <c r="BT263" s="619">
        <f t="shared" si="393"/>
        <v>0</v>
      </c>
      <c r="BU263" s="619">
        <f t="shared" si="394"/>
        <v>0</v>
      </c>
      <c r="BV263" s="619">
        <f t="shared" si="395"/>
        <v>1</v>
      </c>
      <c r="BW263" s="603">
        <f t="shared" si="347"/>
        <v>0</v>
      </c>
      <c r="BX263" s="636">
        <f t="shared" si="396"/>
        <v>1</v>
      </c>
      <c r="BY263" s="603">
        <f t="shared" si="397"/>
        <v>0</v>
      </c>
      <c r="BZ263" s="603">
        <f t="shared" si="398"/>
        <v>0</v>
      </c>
      <c r="CA263" s="589" t="str">
        <f t="shared" si="348"/>
        <v/>
      </c>
      <c r="CB263" s="1097"/>
      <c r="CC263" s="589" t="str">
        <f>IF(I263="","",MAX($CC$228:$CC$235,$CC$238:CC262)+1)</f>
        <v/>
      </c>
      <c r="CD263" s="589"/>
      <c r="CE263" s="589"/>
      <c r="CF263" s="589"/>
      <c r="CG263" s="589"/>
      <c r="CH263" s="589"/>
      <c r="CI263" s="589"/>
      <c r="CJ263" s="589"/>
      <c r="CK263" s="589"/>
      <c r="CL263" s="589"/>
      <c r="CM263" s="589"/>
      <c r="CN263" s="589"/>
      <c r="CO263" s="589"/>
      <c r="CP263" s="589"/>
      <c r="CQ263" s="589"/>
      <c r="CR263" s="589"/>
      <c r="CS263" s="589"/>
      <c r="CT263" s="589"/>
      <c r="CU263" s="589"/>
      <c r="CV263" s="589"/>
      <c r="CW263" s="589"/>
      <c r="CX263" s="589"/>
      <c r="CY263" s="589"/>
    </row>
    <row r="264" spans="1:103" s="620" customFormat="1" ht="16.149999999999999" customHeight="1">
      <c r="A264" s="620" t="str">
        <f t="shared" si="320"/>
        <v/>
      </c>
      <c r="B264" s="624">
        <v>2202</v>
      </c>
      <c r="C264" s="624">
        <v>27</v>
      </c>
      <c r="D264" s="644" t="str">
        <f>IF(ISNA(VLOOKUP(C264,Master!BQ$60:CC$285,3,FALSE)),"",VLOOKUP(C264,Master!BQ$60:CC$285,3,FALSE))</f>
        <v/>
      </c>
      <c r="E264" s="625" t="str">
        <f>IF(ISNA(VLOOKUP(C264,Master!BQ$60:CC$285,7,FALSE)),"",VLOOKUP(C264,Master!BQ$60:CC$285,7,FALSE))</f>
        <v/>
      </c>
      <c r="F264" s="626" t="str">
        <f>IF(ISNA(VLOOKUP(C264,Master!BQ$60:CC$285,8,FALSE)),"",VLOOKUP(C264,Master!BQ$60:CC$285,8,FALSE))</f>
        <v/>
      </c>
      <c r="G264" s="627" t="str">
        <f>IF(ISNA(VLOOKUP(C264,Master!BQ$60:CC$285,4,FALSE)),"",VLOOKUP(C264,Master!BQ$60:CC$285,4,FALSE))</f>
        <v/>
      </c>
      <c r="H264" s="672" t="str">
        <f>IF(ISNA(VLOOKUP(C264,Master!BQ$60:CC$285,5,FALSE)),"",VLOOKUP(C264,Master!BQ$60:CC$285,5,FALSE))</f>
        <v/>
      </c>
      <c r="I264" s="629" t="str">
        <f>IF(ISNA(VLOOKUP(C264,Master!BQ$60:CC$285,6,FALSE)),"",VLOOKUP(C264,Master!BQ$60:CC$285,6,FALSE))</f>
        <v/>
      </c>
      <c r="J264" s="624" t="str">
        <f t="shared" si="349"/>
        <v/>
      </c>
      <c r="K264" s="625" t="str">
        <f t="shared" si="350"/>
        <v/>
      </c>
      <c r="L264" s="624" t="str">
        <f t="shared" si="351"/>
        <v/>
      </c>
      <c r="M264" s="624" t="str">
        <f t="shared" si="352"/>
        <v/>
      </c>
      <c r="N264" s="624" t="str">
        <f t="shared" si="353"/>
        <v/>
      </c>
      <c r="O264" s="629" t="str">
        <f t="shared" si="354"/>
        <v/>
      </c>
      <c r="P264" s="673"/>
      <c r="Q264" s="673"/>
      <c r="R264" s="673"/>
      <c r="S264" s="673">
        <v>0</v>
      </c>
      <c r="T264" s="591"/>
      <c r="U264" s="622" t="str">
        <f>IF(ISNA(VLOOKUP(C264,Master!BQ$60:CC$285,10,FALSE)),"",VLOOKUP(C264,Master!BQ$60:CC$285,10,FALSE))</f>
        <v/>
      </c>
      <c r="V264" s="632"/>
      <c r="W264" s="632"/>
      <c r="X264" s="633" t="str">
        <f>IF(ISNA(VLOOKUP(C264,Master!BQ$60:CC$285,11,FALSE)),"",VLOOKUP(C264,Master!BQ$60:CC$285,11,FALSE))</f>
        <v/>
      </c>
      <c r="Y264" s="633" t="str">
        <f>IF(ISNA(VLOOKUP(C264,Master!BQ$60:CC$285,9,FALSE)),"",VLOOKUP(C264,Master!BQ$60:CC$285,9,FALSE))</f>
        <v/>
      </c>
      <c r="Z264" s="634">
        <f t="shared" si="355"/>
        <v>0</v>
      </c>
      <c r="AA264" s="634">
        <f t="shared" si="356"/>
        <v>0</v>
      </c>
      <c r="AB264" s="634">
        <f t="shared" si="357"/>
        <v>0</v>
      </c>
      <c r="AC264" s="634">
        <f t="shared" si="358"/>
        <v>0</v>
      </c>
      <c r="AD264" s="634">
        <f t="shared" si="359"/>
        <v>0</v>
      </c>
      <c r="AE264" s="634">
        <f t="shared" si="360"/>
        <v>0</v>
      </c>
      <c r="AF264" s="635" t="str">
        <f t="shared" si="361"/>
        <v/>
      </c>
      <c r="AG264" s="635" t="str">
        <f t="shared" si="362"/>
        <v/>
      </c>
      <c r="AH264" s="635" t="str">
        <f t="shared" si="363"/>
        <v/>
      </c>
      <c r="AI264" s="635" t="str">
        <f t="shared" si="364"/>
        <v/>
      </c>
      <c r="AJ264" s="635" t="str">
        <f t="shared" si="365"/>
        <v/>
      </c>
      <c r="AK264" s="633" t="str">
        <f t="shared" si="366"/>
        <v/>
      </c>
      <c r="AL264" s="633">
        <v>0</v>
      </c>
      <c r="AM264" s="634">
        <v>0</v>
      </c>
      <c r="AN264" s="633" t="str">
        <f t="shared" si="367"/>
        <v/>
      </c>
      <c r="AO264" s="634">
        <f t="shared" si="368"/>
        <v>0</v>
      </c>
      <c r="AP264" s="633">
        <f t="shared" si="369"/>
        <v>0</v>
      </c>
      <c r="AQ264" s="633">
        <f t="shared" si="370"/>
        <v>0</v>
      </c>
      <c r="AR264" s="633">
        <f t="shared" si="371"/>
        <v>0</v>
      </c>
      <c r="AS264" s="633">
        <f t="shared" si="299"/>
        <v>0</v>
      </c>
      <c r="AT264" s="635">
        <f t="shared" si="372"/>
        <v>0</v>
      </c>
      <c r="AU264" s="635">
        <f t="shared" si="373"/>
        <v>0</v>
      </c>
      <c r="AV264" s="633"/>
      <c r="AW264" s="633"/>
      <c r="AX264" s="635">
        <f t="shared" si="374"/>
        <v>0</v>
      </c>
      <c r="AY264" s="635">
        <f t="shared" si="375"/>
        <v>0</v>
      </c>
      <c r="AZ264" s="635">
        <f t="shared" si="376"/>
        <v>0</v>
      </c>
      <c r="BA264" s="635">
        <f t="shared" si="377"/>
        <v>0</v>
      </c>
      <c r="BB264" s="635">
        <f t="shared" si="378"/>
        <v>0</v>
      </c>
      <c r="BC264" s="633">
        <f t="shared" si="379"/>
        <v>0</v>
      </c>
      <c r="BD264" s="633">
        <f t="shared" si="380"/>
        <v>0</v>
      </c>
      <c r="BE264" s="634">
        <v>0</v>
      </c>
      <c r="BF264" s="633">
        <f t="shared" si="381"/>
        <v>0</v>
      </c>
      <c r="BG264" s="634">
        <f t="shared" si="382"/>
        <v>0</v>
      </c>
      <c r="BH264" s="633">
        <f t="shared" si="383"/>
        <v>0</v>
      </c>
      <c r="BI264" s="633">
        <f t="shared" si="384"/>
        <v>0</v>
      </c>
      <c r="BJ264" s="633">
        <f t="shared" si="385"/>
        <v>0</v>
      </c>
      <c r="BK264" s="633">
        <f t="shared" si="386"/>
        <v>0</v>
      </c>
      <c r="BL264" s="635">
        <f t="shared" si="387"/>
        <v>0</v>
      </c>
      <c r="BM264" s="635">
        <f t="shared" si="388"/>
        <v>0</v>
      </c>
      <c r="BN264" s="633"/>
      <c r="BO264" s="633"/>
      <c r="BP264" s="635">
        <f t="shared" si="389"/>
        <v>0</v>
      </c>
      <c r="BQ264" s="619">
        <f t="shared" si="390"/>
        <v>0</v>
      </c>
      <c r="BR264" s="619">
        <f t="shared" si="391"/>
        <v>1</v>
      </c>
      <c r="BS264" s="619">
        <f t="shared" si="392"/>
        <v>0</v>
      </c>
      <c r="BT264" s="619">
        <f t="shared" si="393"/>
        <v>0</v>
      </c>
      <c r="BU264" s="619">
        <f t="shared" si="394"/>
        <v>0</v>
      </c>
      <c r="BV264" s="619">
        <f t="shared" si="395"/>
        <v>1</v>
      </c>
      <c r="BW264" s="603">
        <f t="shared" si="347"/>
        <v>0</v>
      </c>
      <c r="BX264" s="636">
        <f t="shared" si="396"/>
        <v>1</v>
      </c>
      <c r="BY264" s="603">
        <f t="shared" si="397"/>
        <v>0</v>
      </c>
      <c r="BZ264" s="603">
        <f t="shared" si="398"/>
        <v>0</v>
      </c>
      <c r="CA264" s="589" t="str">
        <f t="shared" si="348"/>
        <v/>
      </c>
      <c r="CB264" s="1097"/>
      <c r="CC264" s="589" t="str">
        <f>IF(I264="","",MAX($CC$228:$CC$235,$CC$238:CC263)+1)</f>
        <v/>
      </c>
      <c r="CD264" s="589"/>
      <c r="CE264" s="589"/>
      <c r="CF264" s="589"/>
      <c r="CG264" s="589"/>
      <c r="CH264" s="589"/>
      <c r="CI264" s="589"/>
      <c r="CJ264" s="589"/>
      <c r="CK264" s="589"/>
      <c r="CL264" s="589"/>
      <c r="CM264" s="589"/>
      <c r="CN264" s="589"/>
      <c r="CO264" s="589"/>
      <c r="CP264" s="589"/>
      <c r="CQ264" s="589"/>
      <c r="CR264" s="589"/>
      <c r="CS264" s="589"/>
      <c r="CT264" s="589"/>
      <c r="CU264" s="589"/>
      <c r="CV264" s="589"/>
      <c r="CW264" s="589"/>
      <c r="CX264" s="589"/>
      <c r="CY264" s="589"/>
    </row>
    <row r="265" spans="1:103" s="620" customFormat="1" ht="16.149999999999999" customHeight="1">
      <c r="A265" s="620" t="str">
        <f t="shared" si="320"/>
        <v/>
      </c>
      <c r="B265" s="624">
        <v>2202</v>
      </c>
      <c r="C265" s="624">
        <v>28</v>
      </c>
      <c r="D265" s="644" t="str">
        <f>IF(ISNA(VLOOKUP(C265,Master!BQ$60:CC$285,3,FALSE)),"",VLOOKUP(C265,Master!BQ$60:CC$285,3,FALSE))</f>
        <v/>
      </c>
      <c r="E265" s="625" t="str">
        <f>IF(ISNA(VLOOKUP(C265,Master!BQ$60:CC$285,7,FALSE)),"",VLOOKUP(C265,Master!BQ$60:CC$285,7,FALSE))</f>
        <v/>
      </c>
      <c r="F265" s="626" t="str">
        <f>IF(ISNA(VLOOKUP(C265,Master!BQ$60:CC$285,8,FALSE)),"",VLOOKUP(C265,Master!BQ$60:CC$285,8,FALSE))</f>
        <v/>
      </c>
      <c r="G265" s="627" t="str">
        <f>IF(ISNA(VLOOKUP(C265,Master!BQ$60:CC$285,4,FALSE)),"",VLOOKUP(C265,Master!BQ$60:CC$285,4,FALSE))</f>
        <v/>
      </c>
      <c r="H265" s="672" t="str">
        <f>IF(ISNA(VLOOKUP(C265,Master!BQ$60:CC$285,5,FALSE)),"",VLOOKUP(C265,Master!BQ$60:CC$285,5,FALSE))</f>
        <v/>
      </c>
      <c r="I265" s="629" t="str">
        <f>IF(ISNA(VLOOKUP(C265,Master!BQ$60:CC$285,6,FALSE)),"",VLOOKUP(C265,Master!BQ$60:CC$285,6,FALSE))</f>
        <v/>
      </c>
      <c r="J265" s="624" t="str">
        <f t="shared" si="349"/>
        <v/>
      </c>
      <c r="K265" s="625" t="str">
        <f t="shared" si="350"/>
        <v/>
      </c>
      <c r="L265" s="624" t="str">
        <f t="shared" si="351"/>
        <v/>
      </c>
      <c r="M265" s="624" t="str">
        <f t="shared" si="352"/>
        <v/>
      </c>
      <c r="N265" s="624" t="str">
        <f t="shared" si="353"/>
        <v/>
      </c>
      <c r="O265" s="629" t="str">
        <f t="shared" si="354"/>
        <v/>
      </c>
      <c r="P265" s="673"/>
      <c r="Q265" s="673"/>
      <c r="R265" s="673"/>
      <c r="S265" s="673">
        <v>0</v>
      </c>
      <c r="T265" s="591"/>
      <c r="U265" s="622" t="str">
        <f>IF(ISNA(VLOOKUP(C265,Master!BQ$60:CC$285,10,FALSE)),"",VLOOKUP(C265,Master!BQ$60:CC$285,10,FALSE))</f>
        <v/>
      </c>
      <c r="V265" s="632"/>
      <c r="W265" s="632"/>
      <c r="X265" s="633" t="str">
        <f>IF(ISNA(VLOOKUP(C265,Master!BQ$60:CC$285,11,FALSE)),"",VLOOKUP(C265,Master!BQ$60:CC$285,11,FALSE))</f>
        <v/>
      </c>
      <c r="Y265" s="633" t="str">
        <f>IF(ISNA(VLOOKUP(C265,Master!BQ$60:CC$285,9,FALSE)),"",VLOOKUP(C265,Master!BQ$60:CC$285,9,FALSE))</f>
        <v/>
      </c>
      <c r="Z265" s="634">
        <f t="shared" si="355"/>
        <v>0</v>
      </c>
      <c r="AA265" s="634">
        <f t="shared" si="356"/>
        <v>0</v>
      </c>
      <c r="AB265" s="634">
        <f t="shared" si="357"/>
        <v>0</v>
      </c>
      <c r="AC265" s="634">
        <f t="shared" si="358"/>
        <v>0</v>
      </c>
      <c r="AD265" s="634">
        <f t="shared" si="359"/>
        <v>0</v>
      </c>
      <c r="AE265" s="634">
        <f t="shared" si="360"/>
        <v>0</v>
      </c>
      <c r="AF265" s="635" t="str">
        <f t="shared" si="361"/>
        <v/>
      </c>
      <c r="AG265" s="635" t="str">
        <f t="shared" si="362"/>
        <v/>
      </c>
      <c r="AH265" s="635" t="str">
        <f t="shared" si="363"/>
        <v/>
      </c>
      <c r="AI265" s="635" t="str">
        <f t="shared" si="364"/>
        <v/>
      </c>
      <c r="AJ265" s="635" t="str">
        <f t="shared" si="365"/>
        <v/>
      </c>
      <c r="AK265" s="633" t="str">
        <f t="shared" si="366"/>
        <v/>
      </c>
      <c r="AL265" s="633">
        <v>0</v>
      </c>
      <c r="AM265" s="634">
        <v>0</v>
      </c>
      <c r="AN265" s="633" t="str">
        <f t="shared" si="367"/>
        <v/>
      </c>
      <c r="AO265" s="634">
        <f t="shared" si="368"/>
        <v>0</v>
      </c>
      <c r="AP265" s="633">
        <f t="shared" si="369"/>
        <v>0</v>
      </c>
      <c r="AQ265" s="633">
        <f t="shared" si="370"/>
        <v>0</v>
      </c>
      <c r="AR265" s="633">
        <f t="shared" si="371"/>
        <v>0</v>
      </c>
      <c r="AS265" s="633">
        <f t="shared" si="299"/>
        <v>0</v>
      </c>
      <c r="AT265" s="635">
        <f t="shared" si="372"/>
        <v>0</v>
      </c>
      <c r="AU265" s="635">
        <f t="shared" si="373"/>
        <v>0</v>
      </c>
      <c r="AV265" s="633"/>
      <c r="AW265" s="633"/>
      <c r="AX265" s="635">
        <f t="shared" si="374"/>
        <v>0</v>
      </c>
      <c r="AY265" s="635">
        <f t="shared" si="375"/>
        <v>0</v>
      </c>
      <c r="AZ265" s="635">
        <f t="shared" si="376"/>
        <v>0</v>
      </c>
      <c r="BA265" s="635">
        <f t="shared" si="377"/>
        <v>0</v>
      </c>
      <c r="BB265" s="635">
        <f t="shared" si="378"/>
        <v>0</v>
      </c>
      <c r="BC265" s="633">
        <f t="shared" si="379"/>
        <v>0</v>
      </c>
      <c r="BD265" s="633">
        <f t="shared" si="380"/>
        <v>0</v>
      </c>
      <c r="BE265" s="634">
        <v>0</v>
      </c>
      <c r="BF265" s="633">
        <f t="shared" si="381"/>
        <v>0</v>
      </c>
      <c r="BG265" s="634">
        <f t="shared" si="382"/>
        <v>0</v>
      </c>
      <c r="BH265" s="633">
        <f t="shared" si="383"/>
        <v>0</v>
      </c>
      <c r="BI265" s="633">
        <f t="shared" si="384"/>
        <v>0</v>
      </c>
      <c r="BJ265" s="633">
        <f t="shared" si="385"/>
        <v>0</v>
      </c>
      <c r="BK265" s="633">
        <f t="shared" si="386"/>
        <v>0</v>
      </c>
      <c r="BL265" s="635">
        <f t="shared" si="387"/>
        <v>0</v>
      </c>
      <c r="BM265" s="635">
        <f t="shared" si="388"/>
        <v>0</v>
      </c>
      <c r="BN265" s="633"/>
      <c r="BO265" s="633"/>
      <c r="BP265" s="635">
        <f t="shared" si="389"/>
        <v>0</v>
      </c>
      <c r="BQ265" s="619">
        <f t="shared" si="390"/>
        <v>0</v>
      </c>
      <c r="BR265" s="619">
        <f t="shared" si="391"/>
        <v>1</v>
      </c>
      <c r="BS265" s="619">
        <f t="shared" si="392"/>
        <v>0</v>
      </c>
      <c r="BT265" s="619">
        <f t="shared" si="393"/>
        <v>0</v>
      </c>
      <c r="BU265" s="619">
        <f t="shared" si="394"/>
        <v>0</v>
      </c>
      <c r="BV265" s="619">
        <f t="shared" si="395"/>
        <v>1</v>
      </c>
      <c r="BW265" s="603">
        <f t="shared" si="347"/>
        <v>0</v>
      </c>
      <c r="BX265" s="636">
        <f t="shared" si="396"/>
        <v>1</v>
      </c>
      <c r="BY265" s="603">
        <f t="shared" si="397"/>
        <v>0</v>
      </c>
      <c r="BZ265" s="603">
        <f t="shared" si="398"/>
        <v>0</v>
      </c>
      <c r="CA265" s="589" t="str">
        <f t="shared" si="348"/>
        <v/>
      </c>
      <c r="CB265" s="1097"/>
      <c r="CC265" s="589" t="str">
        <f>IF(I265="","",MAX($CC$228:$CC$235,$CC$238:CC264)+1)</f>
        <v/>
      </c>
      <c r="CD265" s="589"/>
      <c r="CE265" s="589"/>
      <c r="CF265" s="589"/>
      <c r="CG265" s="589"/>
      <c r="CH265" s="589"/>
      <c r="CI265" s="589"/>
      <c r="CJ265" s="589"/>
      <c r="CK265" s="589"/>
      <c r="CL265" s="589"/>
      <c r="CM265" s="589"/>
      <c r="CN265" s="589"/>
      <c r="CO265" s="589"/>
      <c r="CP265" s="589"/>
      <c r="CQ265" s="589"/>
      <c r="CR265" s="589"/>
      <c r="CS265" s="589"/>
      <c r="CT265" s="589"/>
      <c r="CU265" s="589"/>
      <c r="CV265" s="589"/>
      <c r="CW265" s="589"/>
      <c r="CX265" s="589"/>
      <c r="CY265" s="589"/>
    </row>
    <row r="266" spans="1:103" s="620" customFormat="1" ht="16.149999999999999" customHeight="1">
      <c r="A266" s="620" t="str">
        <f t="shared" si="320"/>
        <v/>
      </c>
      <c r="B266" s="624">
        <v>2202</v>
      </c>
      <c r="C266" s="624">
        <v>29</v>
      </c>
      <c r="D266" s="644" t="str">
        <f>IF(ISNA(VLOOKUP(C266,Master!BQ$60:CC$285,3,FALSE)),"",VLOOKUP(C266,Master!BQ$60:CC$285,3,FALSE))</f>
        <v/>
      </c>
      <c r="E266" s="625" t="str">
        <f>IF(ISNA(VLOOKUP(C266,Master!BQ$60:CC$285,7,FALSE)),"",VLOOKUP(C266,Master!BQ$60:CC$285,7,FALSE))</f>
        <v/>
      </c>
      <c r="F266" s="626" t="str">
        <f>IF(ISNA(VLOOKUP(C266,Master!BQ$60:CC$285,8,FALSE)),"",VLOOKUP(C266,Master!BQ$60:CC$285,8,FALSE))</f>
        <v/>
      </c>
      <c r="G266" s="627" t="str">
        <f>IF(ISNA(VLOOKUP(C266,Master!BQ$60:CC$285,4,FALSE)),"",VLOOKUP(C266,Master!BQ$60:CC$285,4,FALSE))</f>
        <v/>
      </c>
      <c r="H266" s="672" t="str">
        <f>IF(ISNA(VLOOKUP(C266,Master!BQ$60:CC$285,5,FALSE)),"",VLOOKUP(C266,Master!BQ$60:CC$285,5,FALSE))</f>
        <v/>
      </c>
      <c r="I266" s="629" t="str">
        <f>IF(ISNA(VLOOKUP(C266,Master!BQ$60:CC$285,6,FALSE)),"",VLOOKUP(C266,Master!BQ$60:CC$285,6,FALSE))</f>
        <v/>
      </c>
      <c r="J266" s="624" t="str">
        <f t="shared" si="349"/>
        <v/>
      </c>
      <c r="K266" s="625" t="str">
        <f t="shared" si="350"/>
        <v/>
      </c>
      <c r="L266" s="624" t="str">
        <f t="shared" si="351"/>
        <v/>
      </c>
      <c r="M266" s="624" t="str">
        <f t="shared" si="352"/>
        <v/>
      </c>
      <c r="N266" s="624" t="str">
        <f t="shared" si="353"/>
        <v/>
      </c>
      <c r="O266" s="629" t="str">
        <f t="shared" si="354"/>
        <v/>
      </c>
      <c r="P266" s="673"/>
      <c r="Q266" s="673"/>
      <c r="R266" s="673"/>
      <c r="S266" s="673">
        <v>0</v>
      </c>
      <c r="T266" s="591"/>
      <c r="U266" s="622" t="str">
        <f>IF(ISNA(VLOOKUP(C266,Master!BQ$60:CC$285,10,FALSE)),"",VLOOKUP(C266,Master!BQ$60:CC$285,10,FALSE))</f>
        <v/>
      </c>
      <c r="V266" s="632"/>
      <c r="W266" s="632"/>
      <c r="X266" s="633" t="str">
        <f>IF(ISNA(VLOOKUP(C266,Master!BQ$60:CC$285,11,FALSE)),"",VLOOKUP(C266,Master!BQ$60:CC$285,11,FALSE))</f>
        <v/>
      </c>
      <c r="Y266" s="633" t="str">
        <f>IF(ISNA(VLOOKUP(C266,Master!BQ$60:CC$285,9,FALSE)),"",VLOOKUP(C266,Master!BQ$60:CC$285,9,FALSE))</f>
        <v/>
      </c>
      <c r="Z266" s="634">
        <f t="shared" si="355"/>
        <v>0</v>
      </c>
      <c r="AA266" s="634">
        <f t="shared" si="356"/>
        <v>0</v>
      </c>
      <c r="AB266" s="634">
        <f t="shared" si="357"/>
        <v>0</v>
      </c>
      <c r="AC266" s="634">
        <f t="shared" si="358"/>
        <v>0</v>
      </c>
      <c r="AD266" s="634">
        <f t="shared" si="359"/>
        <v>0</v>
      </c>
      <c r="AE266" s="634">
        <f t="shared" si="360"/>
        <v>0</v>
      </c>
      <c r="AF266" s="635" t="str">
        <f t="shared" si="361"/>
        <v/>
      </c>
      <c r="AG266" s="635" t="str">
        <f t="shared" si="362"/>
        <v/>
      </c>
      <c r="AH266" s="635" t="str">
        <f t="shared" si="363"/>
        <v/>
      </c>
      <c r="AI266" s="635" t="str">
        <f t="shared" si="364"/>
        <v/>
      </c>
      <c r="AJ266" s="635" t="str">
        <f t="shared" si="365"/>
        <v/>
      </c>
      <c r="AK266" s="633" t="str">
        <f t="shared" si="366"/>
        <v/>
      </c>
      <c r="AL266" s="633">
        <v>0</v>
      </c>
      <c r="AM266" s="634">
        <v>0</v>
      </c>
      <c r="AN266" s="633" t="str">
        <f t="shared" si="367"/>
        <v/>
      </c>
      <c r="AO266" s="634">
        <f t="shared" si="368"/>
        <v>0</v>
      </c>
      <c r="AP266" s="633">
        <f t="shared" si="369"/>
        <v>0</v>
      </c>
      <c r="AQ266" s="633">
        <f t="shared" si="370"/>
        <v>0</v>
      </c>
      <c r="AR266" s="633">
        <f t="shared" si="371"/>
        <v>0</v>
      </c>
      <c r="AS266" s="633">
        <f t="shared" si="299"/>
        <v>0</v>
      </c>
      <c r="AT266" s="635">
        <f t="shared" si="372"/>
        <v>0</v>
      </c>
      <c r="AU266" s="635">
        <f t="shared" si="373"/>
        <v>0</v>
      </c>
      <c r="AV266" s="633"/>
      <c r="AW266" s="633"/>
      <c r="AX266" s="635">
        <f t="shared" si="374"/>
        <v>0</v>
      </c>
      <c r="AY266" s="635">
        <f t="shared" si="375"/>
        <v>0</v>
      </c>
      <c r="AZ266" s="635">
        <f t="shared" si="376"/>
        <v>0</v>
      </c>
      <c r="BA266" s="635">
        <f t="shared" si="377"/>
        <v>0</v>
      </c>
      <c r="BB266" s="635">
        <f t="shared" si="378"/>
        <v>0</v>
      </c>
      <c r="BC266" s="633">
        <f t="shared" si="379"/>
        <v>0</v>
      </c>
      <c r="BD266" s="633">
        <f t="shared" si="380"/>
        <v>0</v>
      </c>
      <c r="BE266" s="634">
        <v>0</v>
      </c>
      <c r="BF266" s="633">
        <f t="shared" si="381"/>
        <v>0</v>
      </c>
      <c r="BG266" s="634">
        <f t="shared" si="382"/>
        <v>0</v>
      </c>
      <c r="BH266" s="633">
        <f t="shared" si="383"/>
        <v>0</v>
      </c>
      <c r="BI266" s="633">
        <f t="shared" si="384"/>
        <v>0</v>
      </c>
      <c r="BJ266" s="633">
        <f t="shared" si="385"/>
        <v>0</v>
      </c>
      <c r="BK266" s="633">
        <f t="shared" si="386"/>
        <v>0</v>
      </c>
      <c r="BL266" s="635">
        <f t="shared" si="387"/>
        <v>0</v>
      </c>
      <c r="BM266" s="635">
        <f t="shared" si="388"/>
        <v>0</v>
      </c>
      <c r="BN266" s="633"/>
      <c r="BO266" s="633"/>
      <c r="BP266" s="635">
        <f t="shared" si="389"/>
        <v>0</v>
      </c>
      <c r="BQ266" s="619">
        <f t="shared" si="390"/>
        <v>0</v>
      </c>
      <c r="BR266" s="619">
        <f t="shared" si="391"/>
        <v>1</v>
      </c>
      <c r="BS266" s="619">
        <f t="shared" si="392"/>
        <v>0</v>
      </c>
      <c r="BT266" s="619">
        <f t="shared" si="393"/>
        <v>0</v>
      </c>
      <c r="BU266" s="619">
        <f t="shared" si="394"/>
        <v>0</v>
      </c>
      <c r="BV266" s="619">
        <f t="shared" si="395"/>
        <v>1</v>
      </c>
      <c r="BW266" s="603">
        <f t="shared" si="347"/>
        <v>0</v>
      </c>
      <c r="BX266" s="636">
        <f t="shared" si="396"/>
        <v>1</v>
      </c>
      <c r="BY266" s="603">
        <f t="shared" si="397"/>
        <v>0</v>
      </c>
      <c r="BZ266" s="603">
        <f t="shared" si="398"/>
        <v>0</v>
      </c>
      <c r="CA266" s="589" t="str">
        <f t="shared" si="348"/>
        <v/>
      </c>
      <c r="CB266" s="1097"/>
      <c r="CC266" s="589" t="str">
        <f>IF(I266="","",MAX($CC$228:$CC$235,$CC$238:CC265)+1)</f>
        <v/>
      </c>
      <c r="CD266" s="589"/>
      <c r="CE266" s="589"/>
      <c r="CF266" s="589"/>
      <c r="CG266" s="589"/>
      <c r="CH266" s="589"/>
      <c r="CI266" s="589"/>
      <c r="CJ266" s="589"/>
      <c r="CK266" s="589"/>
      <c r="CL266" s="589"/>
      <c r="CM266" s="589"/>
      <c r="CN266" s="589"/>
      <c r="CO266" s="589"/>
      <c r="CP266" s="589"/>
      <c r="CQ266" s="589"/>
      <c r="CR266" s="589"/>
      <c r="CS266" s="589"/>
      <c r="CT266" s="589"/>
      <c r="CU266" s="589"/>
      <c r="CV266" s="589"/>
      <c r="CW266" s="589"/>
      <c r="CX266" s="589"/>
      <c r="CY266" s="589"/>
    </row>
    <row r="267" spans="1:103" s="620" customFormat="1" ht="16.149999999999999" customHeight="1">
      <c r="A267" s="620" t="str">
        <f t="shared" si="320"/>
        <v/>
      </c>
      <c r="B267" s="624">
        <v>2202</v>
      </c>
      <c r="C267" s="624">
        <v>30</v>
      </c>
      <c r="D267" s="644" t="str">
        <f>IF(ISNA(VLOOKUP(C267,Master!BQ$60:CC$285,3,FALSE)),"",VLOOKUP(C267,Master!BQ$60:CC$285,3,FALSE))</f>
        <v/>
      </c>
      <c r="E267" s="625" t="str">
        <f>IF(ISNA(VLOOKUP(C267,Master!BQ$60:CC$285,7,FALSE)),"",VLOOKUP(C267,Master!BQ$60:CC$285,7,FALSE))</f>
        <v/>
      </c>
      <c r="F267" s="626" t="str">
        <f>IF(ISNA(VLOOKUP(C267,Master!BQ$60:CC$285,8,FALSE)),"",VLOOKUP(C267,Master!BQ$60:CC$285,8,FALSE))</f>
        <v/>
      </c>
      <c r="G267" s="627" t="str">
        <f>IF(ISNA(VLOOKUP(C267,Master!BQ$60:CC$285,4,FALSE)),"",VLOOKUP(C267,Master!BQ$60:CC$285,4,FALSE))</f>
        <v/>
      </c>
      <c r="H267" s="672" t="str">
        <f>IF(ISNA(VLOOKUP(C267,Master!BQ$60:CC$285,5,FALSE)),"",VLOOKUP(C267,Master!BQ$60:CC$285,5,FALSE))</f>
        <v/>
      </c>
      <c r="I267" s="629" t="str">
        <f>IF(ISNA(VLOOKUP(C267,Master!BQ$60:CC$285,6,FALSE)),"",VLOOKUP(C267,Master!BQ$60:CC$285,6,FALSE))</f>
        <v/>
      </c>
      <c r="J267" s="624" t="str">
        <f t="shared" si="349"/>
        <v/>
      </c>
      <c r="K267" s="625" t="str">
        <f t="shared" si="350"/>
        <v/>
      </c>
      <c r="L267" s="624" t="str">
        <f t="shared" si="351"/>
        <v/>
      </c>
      <c r="M267" s="624" t="str">
        <f t="shared" si="352"/>
        <v/>
      </c>
      <c r="N267" s="624" t="str">
        <f t="shared" si="353"/>
        <v/>
      </c>
      <c r="O267" s="629" t="str">
        <f t="shared" si="354"/>
        <v/>
      </c>
      <c r="P267" s="673"/>
      <c r="Q267" s="673"/>
      <c r="R267" s="673"/>
      <c r="S267" s="673">
        <v>0</v>
      </c>
      <c r="T267" s="591"/>
      <c r="U267" s="622" t="str">
        <f>IF(ISNA(VLOOKUP(C267,Master!BQ$60:CC$285,10,FALSE)),"",VLOOKUP(C267,Master!BQ$60:CC$285,10,FALSE))</f>
        <v/>
      </c>
      <c r="V267" s="632"/>
      <c r="W267" s="632"/>
      <c r="X267" s="633" t="str">
        <f>IF(ISNA(VLOOKUP(C267,Master!BQ$60:CC$285,11,FALSE)),"",VLOOKUP(C267,Master!BQ$60:CC$285,11,FALSE))</f>
        <v/>
      </c>
      <c r="Y267" s="633" t="str">
        <f>IF(ISNA(VLOOKUP(C267,Master!BQ$60:CC$285,9,FALSE)),"",VLOOKUP(C267,Master!BQ$60:CC$285,9,FALSE))</f>
        <v/>
      </c>
      <c r="Z267" s="634">
        <f t="shared" si="355"/>
        <v>0</v>
      </c>
      <c r="AA267" s="634">
        <f t="shared" si="356"/>
        <v>0</v>
      </c>
      <c r="AB267" s="634">
        <f t="shared" si="357"/>
        <v>0</v>
      </c>
      <c r="AC267" s="634">
        <f t="shared" si="358"/>
        <v>0</v>
      </c>
      <c r="AD267" s="634">
        <f t="shared" si="359"/>
        <v>0</v>
      </c>
      <c r="AE267" s="634">
        <f t="shared" si="360"/>
        <v>0</v>
      </c>
      <c r="AF267" s="635" t="str">
        <f t="shared" si="361"/>
        <v/>
      </c>
      <c r="AG267" s="635" t="str">
        <f t="shared" si="362"/>
        <v/>
      </c>
      <c r="AH267" s="635" t="str">
        <f t="shared" si="363"/>
        <v/>
      </c>
      <c r="AI267" s="635" t="str">
        <f t="shared" si="364"/>
        <v/>
      </c>
      <c r="AJ267" s="635" t="str">
        <f t="shared" si="365"/>
        <v/>
      </c>
      <c r="AK267" s="633" t="str">
        <f t="shared" si="366"/>
        <v/>
      </c>
      <c r="AL267" s="633">
        <v>0</v>
      </c>
      <c r="AM267" s="634">
        <v>0</v>
      </c>
      <c r="AN267" s="633" t="str">
        <f t="shared" si="367"/>
        <v/>
      </c>
      <c r="AO267" s="634">
        <f t="shared" si="368"/>
        <v>0</v>
      </c>
      <c r="AP267" s="633">
        <f t="shared" si="369"/>
        <v>0</v>
      </c>
      <c r="AQ267" s="633">
        <f t="shared" si="370"/>
        <v>0</v>
      </c>
      <c r="AR267" s="633">
        <f t="shared" si="371"/>
        <v>0</v>
      </c>
      <c r="AS267" s="633">
        <f t="shared" si="299"/>
        <v>0</v>
      </c>
      <c r="AT267" s="635">
        <f t="shared" si="372"/>
        <v>0</v>
      </c>
      <c r="AU267" s="635">
        <f t="shared" si="373"/>
        <v>0</v>
      </c>
      <c r="AV267" s="633"/>
      <c r="AW267" s="633"/>
      <c r="AX267" s="635">
        <f t="shared" si="374"/>
        <v>0</v>
      </c>
      <c r="AY267" s="635">
        <f t="shared" si="375"/>
        <v>0</v>
      </c>
      <c r="AZ267" s="635">
        <f t="shared" si="376"/>
        <v>0</v>
      </c>
      <c r="BA267" s="635">
        <f t="shared" si="377"/>
        <v>0</v>
      </c>
      <c r="BB267" s="635">
        <f t="shared" si="378"/>
        <v>0</v>
      </c>
      <c r="BC267" s="633">
        <f t="shared" si="379"/>
        <v>0</v>
      </c>
      <c r="BD267" s="633">
        <f t="shared" si="380"/>
        <v>0</v>
      </c>
      <c r="BE267" s="634">
        <v>0</v>
      </c>
      <c r="BF267" s="633">
        <f t="shared" si="381"/>
        <v>0</v>
      </c>
      <c r="BG267" s="634">
        <f t="shared" si="382"/>
        <v>0</v>
      </c>
      <c r="BH267" s="633">
        <f t="shared" si="383"/>
        <v>0</v>
      </c>
      <c r="BI267" s="633">
        <f t="shared" si="384"/>
        <v>0</v>
      </c>
      <c r="BJ267" s="633">
        <f t="shared" si="385"/>
        <v>0</v>
      </c>
      <c r="BK267" s="633">
        <f t="shared" si="386"/>
        <v>0</v>
      </c>
      <c r="BL267" s="635">
        <f t="shared" si="387"/>
        <v>0</v>
      </c>
      <c r="BM267" s="635">
        <f t="shared" si="388"/>
        <v>0</v>
      </c>
      <c r="BN267" s="633"/>
      <c r="BO267" s="633"/>
      <c r="BP267" s="635">
        <f t="shared" si="389"/>
        <v>0</v>
      </c>
      <c r="BQ267" s="619">
        <f t="shared" si="390"/>
        <v>0</v>
      </c>
      <c r="BR267" s="619">
        <f t="shared" si="391"/>
        <v>1</v>
      </c>
      <c r="BS267" s="619">
        <f t="shared" si="392"/>
        <v>0</v>
      </c>
      <c r="BT267" s="619">
        <f t="shared" si="393"/>
        <v>0</v>
      </c>
      <c r="BU267" s="619">
        <f t="shared" si="394"/>
        <v>0</v>
      </c>
      <c r="BV267" s="619">
        <f t="shared" si="395"/>
        <v>1</v>
      </c>
      <c r="BW267" s="603">
        <f t="shared" si="347"/>
        <v>0</v>
      </c>
      <c r="BX267" s="636">
        <f t="shared" si="396"/>
        <v>1</v>
      </c>
      <c r="BY267" s="603">
        <f t="shared" si="397"/>
        <v>0</v>
      </c>
      <c r="BZ267" s="603">
        <f t="shared" si="398"/>
        <v>0</v>
      </c>
      <c r="CA267" s="589" t="str">
        <f t="shared" si="348"/>
        <v/>
      </c>
      <c r="CB267" s="1097"/>
      <c r="CC267" s="589" t="str">
        <f>IF(I267="","",MAX($CC$228:$CC$235,$CC$238:CC266)+1)</f>
        <v/>
      </c>
      <c r="CD267" s="589"/>
      <c r="CE267" s="589"/>
      <c r="CF267" s="589"/>
      <c r="CG267" s="589"/>
      <c r="CH267" s="589"/>
      <c r="CI267" s="589"/>
      <c r="CJ267" s="589"/>
      <c r="CK267" s="589"/>
      <c r="CL267" s="589"/>
      <c r="CM267" s="589"/>
      <c r="CN267" s="589"/>
      <c r="CO267" s="589"/>
      <c r="CP267" s="589"/>
      <c r="CQ267" s="589"/>
      <c r="CR267" s="589"/>
      <c r="CS267" s="589"/>
      <c r="CT267" s="589"/>
      <c r="CU267" s="589"/>
      <c r="CV267" s="589"/>
      <c r="CW267" s="589"/>
      <c r="CX267" s="589"/>
      <c r="CY267" s="589"/>
    </row>
    <row r="268" spans="1:103" s="620" customFormat="1" ht="16.149999999999999" customHeight="1">
      <c r="A268" s="620" t="str">
        <f t="shared" si="320"/>
        <v/>
      </c>
      <c r="B268" s="624">
        <v>2202</v>
      </c>
      <c r="C268" s="624">
        <v>31</v>
      </c>
      <c r="D268" s="644" t="str">
        <f>IF(ISNA(VLOOKUP(C268,Master!BQ$60:CC$285,3,FALSE)),"",VLOOKUP(C268,Master!BQ$60:CC$285,3,FALSE))</f>
        <v/>
      </c>
      <c r="E268" s="625" t="str">
        <f>IF(ISNA(VLOOKUP(C268,Master!BQ$60:CC$285,7,FALSE)),"",VLOOKUP(C268,Master!BQ$60:CC$285,7,FALSE))</f>
        <v/>
      </c>
      <c r="F268" s="626" t="str">
        <f>IF(ISNA(VLOOKUP(C268,Master!BQ$60:CC$285,8,FALSE)),"",VLOOKUP(C268,Master!BQ$60:CC$285,8,FALSE))</f>
        <v/>
      </c>
      <c r="G268" s="627" t="str">
        <f>IF(ISNA(VLOOKUP(C268,Master!BQ$60:CC$285,4,FALSE)),"",VLOOKUP(C268,Master!BQ$60:CC$285,4,FALSE))</f>
        <v/>
      </c>
      <c r="H268" s="672" t="str">
        <f>IF(ISNA(VLOOKUP(C268,Master!BQ$60:CC$285,5,FALSE)),"",VLOOKUP(C268,Master!BQ$60:CC$285,5,FALSE))</f>
        <v/>
      </c>
      <c r="I268" s="629" t="str">
        <f>IF(ISNA(VLOOKUP(C268,Master!BQ$60:CC$285,6,FALSE)),"",VLOOKUP(C268,Master!BQ$60:CC$285,6,FALSE))</f>
        <v/>
      </c>
      <c r="J268" s="624" t="str">
        <f t="shared" si="349"/>
        <v/>
      </c>
      <c r="K268" s="625" t="str">
        <f t="shared" si="350"/>
        <v/>
      </c>
      <c r="L268" s="624" t="str">
        <f t="shared" si="351"/>
        <v/>
      </c>
      <c r="M268" s="624" t="str">
        <f t="shared" si="352"/>
        <v/>
      </c>
      <c r="N268" s="624" t="str">
        <f t="shared" si="353"/>
        <v/>
      </c>
      <c r="O268" s="629" t="str">
        <f t="shared" si="354"/>
        <v/>
      </c>
      <c r="P268" s="673"/>
      <c r="Q268" s="673"/>
      <c r="R268" s="673"/>
      <c r="S268" s="673">
        <v>0</v>
      </c>
      <c r="T268" s="591"/>
      <c r="U268" s="622" t="str">
        <f>IF(ISNA(VLOOKUP(C268,Master!BQ$60:CC$285,10,FALSE)),"",VLOOKUP(C268,Master!BQ$60:CC$285,10,FALSE))</f>
        <v/>
      </c>
      <c r="V268" s="632"/>
      <c r="W268" s="632"/>
      <c r="X268" s="633" t="str">
        <f>IF(ISNA(VLOOKUP(C268,Master!BQ$60:CC$285,11,FALSE)),"",VLOOKUP(C268,Master!BQ$60:CC$285,11,FALSE))</f>
        <v/>
      </c>
      <c r="Y268" s="633" t="str">
        <f>IF(ISNA(VLOOKUP(C268,Master!BQ$60:CC$285,9,FALSE)),"",VLOOKUP(C268,Master!BQ$60:CC$285,9,FALSE))</f>
        <v/>
      </c>
      <c r="Z268" s="634">
        <f t="shared" si="355"/>
        <v>0</v>
      </c>
      <c r="AA268" s="634">
        <f t="shared" si="356"/>
        <v>0</v>
      </c>
      <c r="AB268" s="634">
        <f t="shared" si="357"/>
        <v>0</v>
      </c>
      <c r="AC268" s="634">
        <f t="shared" si="358"/>
        <v>0</v>
      </c>
      <c r="AD268" s="634">
        <f t="shared" si="359"/>
        <v>0</v>
      </c>
      <c r="AE268" s="634">
        <f t="shared" si="360"/>
        <v>0</v>
      </c>
      <c r="AF268" s="635" t="str">
        <f t="shared" si="361"/>
        <v/>
      </c>
      <c r="AG268" s="635" t="str">
        <f t="shared" si="362"/>
        <v/>
      </c>
      <c r="AH268" s="635" t="str">
        <f t="shared" si="363"/>
        <v/>
      </c>
      <c r="AI268" s="635" t="str">
        <f t="shared" si="364"/>
        <v/>
      </c>
      <c r="AJ268" s="635" t="str">
        <f t="shared" si="365"/>
        <v/>
      </c>
      <c r="AK268" s="633" t="str">
        <f t="shared" si="366"/>
        <v/>
      </c>
      <c r="AL268" s="633">
        <v>0</v>
      </c>
      <c r="AM268" s="634">
        <v>0</v>
      </c>
      <c r="AN268" s="633" t="str">
        <f t="shared" si="367"/>
        <v/>
      </c>
      <c r="AO268" s="634">
        <f t="shared" si="368"/>
        <v>0</v>
      </c>
      <c r="AP268" s="633">
        <f t="shared" si="369"/>
        <v>0</v>
      </c>
      <c r="AQ268" s="633">
        <f t="shared" si="370"/>
        <v>0</v>
      </c>
      <c r="AR268" s="633">
        <f t="shared" si="371"/>
        <v>0</v>
      </c>
      <c r="AS268" s="633">
        <f t="shared" si="299"/>
        <v>0</v>
      </c>
      <c r="AT268" s="635">
        <f t="shared" si="372"/>
        <v>0</v>
      </c>
      <c r="AU268" s="635">
        <f t="shared" si="373"/>
        <v>0</v>
      </c>
      <c r="AV268" s="633"/>
      <c r="AW268" s="633"/>
      <c r="AX268" s="635">
        <f t="shared" si="374"/>
        <v>0</v>
      </c>
      <c r="AY268" s="635">
        <f t="shared" si="375"/>
        <v>0</v>
      </c>
      <c r="AZ268" s="635">
        <f t="shared" si="376"/>
        <v>0</v>
      </c>
      <c r="BA268" s="635">
        <f t="shared" si="377"/>
        <v>0</v>
      </c>
      <c r="BB268" s="635">
        <f t="shared" si="378"/>
        <v>0</v>
      </c>
      <c r="BC268" s="633">
        <f t="shared" si="379"/>
        <v>0</v>
      </c>
      <c r="BD268" s="633">
        <f t="shared" si="380"/>
        <v>0</v>
      </c>
      <c r="BE268" s="634">
        <v>0</v>
      </c>
      <c r="BF268" s="633">
        <f t="shared" si="381"/>
        <v>0</v>
      </c>
      <c r="BG268" s="634">
        <f t="shared" si="382"/>
        <v>0</v>
      </c>
      <c r="BH268" s="633">
        <f t="shared" si="383"/>
        <v>0</v>
      </c>
      <c r="BI268" s="633">
        <f t="shared" si="384"/>
        <v>0</v>
      </c>
      <c r="BJ268" s="633">
        <f t="shared" si="385"/>
        <v>0</v>
      </c>
      <c r="BK268" s="633">
        <f t="shared" si="386"/>
        <v>0</v>
      </c>
      <c r="BL268" s="635">
        <f t="shared" si="387"/>
        <v>0</v>
      </c>
      <c r="BM268" s="635">
        <f t="shared" si="388"/>
        <v>0</v>
      </c>
      <c r="BN268" s="633"/>
      <c r="BO268" s="633"/>
      <c r="BP268" s="635">
        <f t="shared" si="389"/>
        <v>0</v>
      </c>
      <c r="BQ268" s="619">
        <f t="shared" si="390"/>
        <v>0</v>
      </c>
      <c r="BR268" s="619">
        <f t="shared" si="391"/>
        <v>1</v>
      </c>
      <c r="BS268" s="619">
        <f t="shared" si="392"/>
        <v>0</v>
      </c>
      <c r="BT268" s="619">
        <f t="shared" si="393"/>
        <v>0</v>
      </c>
      <c r="BU268" s="619">
        <f t="shared" si="394"/>
        <v>0</v>
      </c>
      <c r="BV268" s="619">
        <f t="shared" si="395"/>
        <v>1</v>
      </c>
      <c r="BW268" s="603">
        <f t="shared" si="347"/>
        <v>0</v>
      </c>
      <c r="BX268" s="636">
        <f t="shared" si="396"/>
        <v>1</v>
      </c>
      <c r="BY268" s="603">
        <f t="shared" si="397"/>
        <v>0</v>
      </c>
      <c r="BZ268" s="603">
        <f t="shared" si="398"/>
        <v>0</v>
      </c>
      <c r="CA268" s="589" t="str">
        <f t="shared" si="348"/>
        <v/>
      </c>
      <c r="CB268" s="1097"/>
      <c r="CC268" s="589" t="str">
        <f>IF(I268="","",MAX($CC$228:$CC$235,$CC$238:CC267)+1)</f>
        <v/>
      </c>
      <c r="CD268" s="589"/>
      <c r="CE268" s="589"/>
      <c r="CF268" s="589"/>
      <c r="CG268" s="589"/>
      <c r="CH268" s="589"/>
      <c r="CI268" s="589"/>
      <c r="CJ268" s="589"/>
      <c r="CK268" s="589"/>
      <c r="CL268" s="589"/>
      <c r="CM268" s="589"/>
      <c r="CN268" s="589"/>
      <c r="CO268" s="589"/>
      <c r="CP268" s="589"/>
      <c r="CQ268" s="589"/>
      <c r="CR268" s="589"/>
      <c r="CS268" s="589"/>
      <c r="CT268" s="589"/>
      <c r="CU268" s="589"/>
      <c r="CV268" s="589"/>
      <c r="CW268" s="589"/>
      <c r="CX268" s="589"/>
      <c r="CY268" s="589"/>
    </row>
    <row r="269" spans="1:103" s="620" customFormat="1" ht="16.149999999999999" customHeight="1">
      <c r="A269" s="620" t="str">
        <f t="shared" si="320"/>
        <v/>
      </c>
      <c r="B269" s="624">
        <v>2202</v>
      </c>
      <c r="C269" s="624">
        <v>32</v>
      </c>
      <c r="D269" s="644" t="str">
        <f>IF(ISNA(VLOOKUP(C269,Master!BQ$60:CC$285,3,FALSE)),"",VLOOKUP(C269,Master!BQ$60:CC$285,3,FALSE))</f>
        <v/>
      </c>
      <c r="E269" s="625" t="str">
        <f>IF(ISNA(VLOOKUP(C269,Master!BQ$60:CC$285,7,FALSE)),"",VLOOKUP(C269,Master!BQ$60:CC$285,7,FALSE))</f>
        <v/>
      </c>
      <c r="F269" s="626" t="str">
        <f>IF(ISNA(VLOOKUP(C269,Master!BQ$60:CC$285,8,FALSE)),"",VLOOKUP(C269,Master!BQ$60:CC$285,8,FALSE))</f>
        <v/>
      </c>
      <c r="G269" s="627" t="str">
        <f>IF(ISNA(VLOOKUP(C269,Master!BQ$60:CC$285,4,FALSE)),"",VLOOKUP(C269,Master!BQ$60:CC$285,4,FALSE))</f>
        <v/>
      </c>
      <c r="H269" s="672" t="str">
        <f>IF(ISNA(VLOOKUP(C269,Master!BQ$60:CC$285,5,FALSE)),"",VLOOKUP(C269,Master!BQ$60:CC$285,5,FALSE))</f>
        <v/>
      </c>
      <c r="I269" s="629" t="str">
        <f>IF(ISNA(VLOOKUP(C269,Master!BQ$60:CC$285,6,FALSE)),"",VLOOKUP(C269,Master!BQ$60:CC$285,6,FALSE))</f>
        <v/>
      </c>
      <c r="J269" s="624" t="str">
        <f t="shared" si="349"/>
        <v/>
      </c>
      <c r="K269" s="625" t="str">
        <f t="shared" si="350"/>
        <v/>
      </c>
      <c r="L269" s="624" t="str">
        <f t="shared" si="351"/>
        <v/>
      </c>
      <c r="M269" s="624" t="str">
        <f t="shared" si="352"/>
        <v/>
      </c>
      <c r="N269" s="624" t="str">
        <f t="shared" si="353"/>
        <v/>
      </c>
      <c r="O269" s="629" t="str">
        <f t="shared" si="354"/>
        <v/>
      </c>
      <c r="P269" s="673"/>
      <c r="Q269" s="673"/>
      <c r="R269" s="673"/>
      <c r="S269" s="673">
        <v>0</v>
      </c>
      <c r="T269" s="591"/>
      <c r="U269" s="622" t="str">
        <f>IF(ISNA(VLOOKUP(C269,Master!BQ$60:CC$285,10,FALSE)),"",VLOOKUP(C269,Master!BQ$60:CC$285,10,FALSE))</f>
        <v/>
      </c>
      <c r="V269" s="632"/>
      <c r="W269" s="632"/>
      <c r="X269" s="633" t="str">
        <f>IF(ISNA(VLOOKUP(C269,Master!BQ$60:CC$285,11,FALSE)),"",VLOOKUP(C269,Master!BQ$60:CC$285,11,FALSE))</f>
        <v/>
      </c>
      <c r="Y269" s="633" t="str">
        <f>IF(ISNA(VLOOKUP(C269,Master!BQ$60:CC$285,9,FALSE)),"",VLOOKUP(C269,Master!BQ$60:CC$285,9,FALSE))</f>
        <v/>
      </c>
      <c r="Z269" s="634">
        <f t="shared" si="355"/>
        <v>0</v>
      </c>
      <c r="AA269" s="634">
        <f t="shared" si="356"/>
        <v>0</v>
      </c>
      <c r="AB269" s="634">
        <f t="shared" si="357"/>
        <v>0</v>
      </c>
      <c r="AC269" s="634">
        <f t="shared" si="358"/>
        <v>0</v>
      </c>
      <c r="AD269" s="634">
        <f t="shared" si="359"/>
        <v>0</v>
      </c>
      <c r="AE269" s="634">
        <f t="shared" si="360"/>
        <v>0</v>
      </c>
      <c r="AF269" s="635" t="str">
        <f t="shared" si="361"/>
        <v/>
      </c>
      <c r="AG269" s="635" t="str">
        <f t="shared" si="362"/>
        <v/>
      </c>
      <c r="AH269" s="635" t="str">
        <f t="shared" si="363"/>
        <v/>
      </c>
      <c r="AI269" s="635" t="str">
        <f t="shared" si="364"/>
        <v/>
      </c>
      <c r="AJ269" s="635" t="str">
        <f t="shared" si="365"/>
        <v/>
      </c>
      <c r="AK269" s="633" t="str">
        <f t="shared" si="366"/>
        <v/>
      </c>
      <c r="AL269" s="633">
        <v>0</v>
      </c>
      <c r="AM269" s="634">
        <v>0</v>
      </c>
      <c r="AN269" s="633" t="str">
        <f t="shared" si="367"/>
        <v/>
      </c>
      <c r="AO269" s="634">
        <f t="shared" si="368"/>
        <v>0</v>
      </c>
      <c r="AP269" s="633">
        <f t="shared" si="369"/>
        <v>0</v>
      </c>
      <c r="AQ269" s="633">
        <f t="shared" si="370"/>
        <v>0</v>
      </c>
      <c r="AR269" s="633">
        <f t="shared" si="371"/>
        <v>0</v>
      </c>
      <c r="AS269" s="633">
        <f t="shared" ref="AS269:AS332" si="399">(IF(G269="LAB BOY",180,IF(G269="JAMADAR",180,IF(G269="PEON",180,0))))*12*BU269*(IF(I269&lt;=0,0,1))</f>
        <v>0</v>
      </c>
      <c r="AT269" s="635">
        <f t="shared" si="372"/>
        <v>0</v>
      </c>
      <c r="AU269" s="635">
        <f t="shared" si="373"/>
        <v>0</v>
      </c>
      <c r="AV269" s="633"/>
      <c r="AW269" s="633"/>
      <c r="AX269" s="635">
        <f t="shared" si="374"/>
        <v>0</v>
      </c>
      <c r="AY269" s="635">
        <f t="shared" si="375"/>
        <v>0</v>
      </c>
      <c r="AZ269" s="635">
        <f t="shared" si="376"/>
        <v>0</v>
      </c>
      <c r="BA269" s="635">
        <f t="shared" si="377"/>
        <v>0</v>
      </c>
      <c r="BB269" s="635">
        <f t="shared" si="378"/>
        <v>0</v>
      </c>
      <c r="BC269" s="633">
        <f t="shared" si="379"/>
        <v>0</v>
      </c>
      <c r="BD269" s="633">
        <f t="shared" si="380"/>
        <v>0</v>
      </c>
      <c r="BE269" s="634">
        <v>0</v>
      </c>
      <c r="BF269" s="633">
        <f t="shared" si="381"/>
        <v>0</v>
      </c>
      <c r="BG269" s="634">
        <f t="shared" si="382"/>
        <v>0</v>
      </c>
      <c r="BH269" s="633">
        <f t="shared" si="383"/>
        <v>0</v>
      </c>
      <c r="BI269" s="633">
        <f t="shared" si="384"/>
        <v>0</v>
      </c>
      <c r="BJ269" s="633">
        <f t="shared" si="385"/>
        <v>0</v>
      </c>
      <c r="BK269" s="633">
        <f t="shared" si="386"/>
        <v>0</v>
      </c>
      <c r="BL269" s="635">
        <f t="shared" si="387"/>
        <v>0</v>
      </c>
      <c r="BM269" s="635">
        <f t="shared" si="388"/>
        <v>0</v>
      </c>
      <c r="BN269" s="633"/>
      <c r="BO269" s="633"/>
      <c r="BP269" s="635">
        <f t="shared" si="389"/>
        <v>0</v>
      </c>
      <c r="BQ269" s="619">
        <f t="shared" si="390"/>
        <v>0</v>
      </c>
      <c r="BR269" s="619">
        <f t="shared" si="391"/>
        <v>1</v>
      </c>
      <c r="BS269" s="619">
        <f t="shared" si="392"/>
        <v>0</v>
      </c>
      <c r="BT269" s="619">
        <f t="shared" si="393"/>
        <v>0</v>
      </c>
      <c r="BU269" s="619">
        <f t="shared" si="394"/>
        <v>0</v>
      </c>
      <c r="BV269" s="619">
        <f t="shared" si="395"/>
        <v>1</v>
      </c>
      <c r="BW269" s="603">
        <f t="shared" si="347"/>
        <v>0</v>
      </c>
      <c r="BX269" s="636">
        <f t="shared" si="396"/>
        <v>1</v>
      </c>
      <c r="BY269" s="603">
        <f t="shared" si="397"/>
        <v>0</v>
      </c>
      <c r="BZ269" s="603">
        <f t="shared" si="398"/>
        <v>0</v>
      </c>
      <c r="CA269" s="589" t="str">
        <f t="shared" si="348"/>
        <v/>
      </c>
      <c r="CB269" s="1097"/>
      <c r="CC269" s="589" t="str">
        <f>IF(I269="","",MAX($CC$228:$CC$235,$CC$238:CC268)+1)</f>
        <v/>
      </c>
      <c r="CD269" s="589"/>
      <c r="CE269" s="589"/>
      <c r="CF269" s="589"/>
      <c r="CG269" s="589"/>
      <c r="CH269" s="589"/>
      <c r="CI269" s="589"/>
      <c r="CJ269" s="589"/>
      <c r="CK269" s="589"/>
      <c r="CL269" s="589"/>
      <c r="CM269" s="589"/>
      <c r="CN269" s="589"/>
      <c r="CO269" s="589"/>
      <c r="CP269" s="589"/>
      <c r="CQ269" s="589"/>
      <c r="CR269" s="589"/>
      <c r="CS269" s="589"/>
      <c r="CT269" s="589"/>
      <c r="CU269" s="589"/>
      <c r="CV269" s="589"/>
      <c r="CW269" s="589"/>
      <c r="CX269" s="589"/>
      <c r="CY269" s="589"/>
    </row>
    <row r="270" spans="1:103" s="620" customFormat="1" ht="16.149999999999999" customHeight="1">
      <c r="A270" s="620" t="str">
        <f t="shared" si="320"/>
        <v/>
      </c>
      <c r="B270" s="624">
        <v>2202</v>
      </c>
      <c r="C270" s="624">
        <v>33</v>
      </c>
      <c r="D270" s="644" t="str">
        <f>IF(ISNA(VLOOKUP(C270,Master!BQ$60:CC$285,3,FALSE)),"",VLOOKUP(C270,Master!BQ$60:CC$285,3,FALSE))</f>
        <v/>
      </c>
      <c r="E270" s="625" t="str">
        <f>IF(ISNA(VLOOKUP(C270,Master!BQ$60:CC$285,7,FALSE)),"",VLOOKUP(C270,Master!BQ$60:CC$285,7,FALSE))</f>
        <v/>
      </c>
      <c r="F270" s="626" t="str">
        <f>IF(ISNA(VLOOKUP(C270,Master!BQ$60:CC$285,8,FALSE)),"",VLOOKUP(C270,Master!BQ$60:CC$285,8,FALSE))</f>
        <v/>
      </c>
      <c r="G270" s="627" t="str">
        <f>IF(ISNA(VLOOKUP(C270,Master!BQ$60:CC$285,4,FALSE)),"",VLOOKUP(C270,Master!BQ$60:CC$285,4,FALSE))</f>
        <v/>
      </c>
      <c r="H270" s="672" t="str">
        <f>IF(ISNA(VLOOKUP(C270,Master!BQ$60:CC$285,5,FALSE)),"",VLOOKUP(C270,Master!BQ$60:CC$285,5,FALSE))</f>
        <v/>
      </c>
      <c r="I270" s="629" t="str">
        <f>IF(ISNA(VLOOKUP(C270,Master!BQ$60:CC$285,6,FALSE)),"",VLOOKUP(C270,Master!BQ$60:CC$285,6,FALSE))</f>
        <v/>
      </c>
      <c r="J270" s="624" t="str">
        <f t="shared" si="349"/>
        <v/>
      </c>
      <c r="K270" s="625" t="str">
        <f t="shared" si="350"/>
        <v/>
      </c>
      <c r="L270" s="624" t="str">
        <f t="shared" si="351"/>
        <v/>
      </c>
      <c r="M270" s="624" t="str">
        <f t="shared" si="352"/>
        <v/>
      </c>
      <c r="N270" s="624" t="str">
        <f t="shared" si="353"/>
        <v/>
      </c>
      <c r="O270" s="629" t="str">
        <f t="shared" si="354"/>
        <v/>
      </c>
      <c r="P270" s="673"/>
      <c r="Q270" s="673"/>
      <c r="R270" s="673"/>
      <c r="S270" s="673">
        <v>0</v>
      </c>
      <c r="T270" s="591"/>
      <c r="U270" s="622" t="str">
        <f>IF(ISNA(VLOOKUP(C270,Master!BQ$60:CC$285,10,FALSE)),"",VLOOKUP(C270,Master!BQ$60:CC$285,10,FALSE))</f>
        <v/>
      </c>
      <c r="V270" s="632"/>
      <c r="W270" s="632"/>
      <c r="X270" s="633" t="str">
        <f>IF(ISNA(VLOOKUP(C270,Master!BQ$60:CC$285,11,FALSE)),"",VLOOKUP(C270,Master!BQ$60:CC$285,11,FALSE))</f>
        <v/>
      </c>
      <c r="Y270" s="633" t="str">
        <f>IF(ISNA(VLOOKUP(C270,Master!BQ$60:CC$285,9,FALSE)),"",VLOOKUP(C270,Master!BQ$60:CC$285,9,FALSE))</f>
        <v/>
      </c>
      <c r="Z270" s="634">
        <f t="shared" si="355"/>
        <v>0</v>
      </c>
      <c r="AA270" s="634">
        <f t="shared" si="356"/>
        <v>0</v>
      </c>
      <c r="AB270" s="634">
        <f t="shared" si="357"/>
        <v>0</v>
      </c>
      <c r="AC270" s="634">
        <f t="shared" si="358"/>
        <v>0</v>
      </c>
      <c r="AD270" s="634">
        <f t="shared" si="359"/>
        <v>0</v>
      </c>
      <c r="AE270" s="634">
        <f t="shared" si="360"/>
        <v>0</v>
      </c>
      <c r="AF270" s="635" t="str">
        <f t="shared" si="361"/>
        <v/>
      </c>
      <c r="AG270" s="635" t="str">
        <f t="shared" si="362"/>
        <v/>
      </c>
      <c r="AH270" s="635" t="str">
        <f t="shared" si="363"/>
        <v/>
      </c>
      <c r="AI270" s="635" t="str">
        <f t="shared" si="364"/>
        <v/>
      </c>
      <c r="AJ270" s="635" t="str">
        <f t="shared" si="365"/>
        <v/>
      </c>
      <c r="AK270" s="633" t="str">
        <f t="shared" si="366"/>
        <v/>
      </c>
      <c r="AL270" s="633">
        <v>0</v>
      </c>
      <c r="AM270" s="634">
        <v>0</v>
      </c>
      <c r="AN270" s="633" t="str">
        <f t="shared" si="367"/>
        <v/>
      </c>
      <c r="AO270" s="634">
        <f t="shared" si="368"/>
        <v>0</v>
      </c>
      <c r="AP270" s="633">
        <f t="shared" si="369"/>
        <v>0</v>
      </c>
      <c r="AQ270" s="633">
        <f t="shared" si="370"/>
        <v>0</v>
      </c>
      <c r="AR270" s="633">
        <f t="shared" si="371"/>
        <v>0</v>
      </c>
      <c r="AS270" s="633">
        <f t="shared" si="399"/>
        <v>0</v>
      </c>
      <c r="AT270" s="635">
        <f t="shared" si="372"/>
        <v>0</v>
      </c>
      <c r="AU270" s="635">
        <f t="shared" si="373"/>
        <v>0</v>
      </c>
      <c r="AV270" s="633"/>
      <c r="AW270" s="633"/>
      <c r="AX270" s="635">
        <f t="shared" si="374"/>
        <v>0</v>
      </c>
      <c r="AY270" s="635">
        <f t="shared" si="375"/>
        <v>0</v>
      </c>
      <c r="AZ270" s="635">
        <f t="shared" si="376"/>
        <v>0</v>
      </c>
      <c r="BA270" s="635">
        <f t="shared" si="377"/>
        <v>0</v>
      </c>
      <c r="BB270" s="635">
        <f t="shared" si="378"/>
        <v>0</v>
      </c>
      <c r="BC270" s="633">
        <f t="shared" si="379"/>
        <v>0</v>
      </c>
      <c r="BD270" s="633">
        <f t="shared" si="380"/>
        <v>0</v>
      </c>
      <c r="BE270" s="634">
        <v>0</v>
      </c>
      <c r="BF270" s="633">
        <f t="shared" si="381"/>
        <v>0</v>
      </c>
      <c r="BG270" s="634">
        <f t="shared" si="382"/>
        <v>0</v>
      </c>
      <c r="BH270" s="633">
        <f t="shared" si="383"/>
        <v>0</v>
      </c>
      <c r="BI270" s="633">
        <f t="shared" si="384"/>
        <v>0</v>
      </c>
      <c r="BJ270" s="633">
        <f t="shared" si="385"/>
        <v>0</v>
      </c>
      <c r="BK270" s="633">
        <f t="shared" si="386"/>
        <v>0</v>
      </c>
      <c r="BL270" s="635">
        <f t="shared" si="387"/>
        <v>0</v>
      </c>
      <c r="BM270" s="635">
        <f t="shared" si="388"/>
        <v>0</v>
      </c>
      <c r="BN270" s="633"/>
      <c r="BO270" s="633"/>
      <c r="BP270" s="635">
        <f t="shared" si="389"/>
        <v>0</v>
      </c>
      <c r="BQ270" s="619">
        <f t="shared" si="390"/>
        <v>0</v>
      </c>
      <c r="BR270" s="619">
        <f t="shared" si="391"/>
        <v>1</v>
      </c>
      <c r="BS270" s="619">
        <f t="shared" si="392"/>
        <v>0</v>
      </c>
      <c r="BT270" s="619">
        <f t="shared" si="393"/>
        <v>0</v>
      </c>
      <c r="BU270" s="619">
        <f t="shared" si="394"/>
        <v>0</v>
      </c>
      <c r="BV270" s="619">
        <f t="shared" si="395"/>
        <v>1</v>
      </c>
      <c r="BW270" s="603">
        <f t="shared" ref="BW270:BW301" si="400">IF((ROUND((SUMPRODUCT(MID(0&amp;E270,LARGE(INDEX(ISNUMBER(--MID(E270,ROW($1:$25),1))* ROW($1:$25),0),ROW($1:$25))+1,1)*10^ROW($1:$25)/10)),-8)/100000000)&gt;=2004,1,0)</f>
        <v>0</v>
      </c>
      <c r="BX270" s="636">
        <f t="shared" si="396"/>
        <v>1</v>
      </c>
      <c r="BY270" s="603">
        <f t="shared" si="397"/>
        <v>0</v>
      </c>
      <c r="BZ270" s="603">
        <f t="shared" si="398"/>
        <v>0</v>
      </c>
      <c r="CA270" s="589" t="str">
        <f t="shared" ref="CA270:CA301" si="401">IF(AND(E270=""),"",IF(AND(E270&lt;=0),"",IF((ROUND((SUMPRODUCT(MID(0&amp;E270,LARGE(INDEX(ISNUMBER(--MID(E270,ROW($1:$70),1))* ROW($1:$70),0),ROW($1:$70))+1,1)*10^ROW($1:$70)/10)),-8)/100000000)&lt;2004,1,0)))</f>
        <v/>
      </c>
      <c r="CB270" s="1097"/>
      <c r="CC270" s="589" t="str">
        <f>IF(I270="","",MAX($CC$228:$CC$235,$CC$238:CC269)+1)</f>
        <v/>
      </c>
      <c r="CD270" s="589"/>
      <c r="CE270" s="589"/>
      <c r="CF270" s="589"/>
      <c r="CG270" s="589"/>
      <c r="CH270" s="589"/>
      <c r="CI270" s="589"/>
      <c r="CJ270" s="589"/>
      <c r="CK270" s="589"/>
      <c r="CL270" s="589"/>
      <c r="CM270" s="589"/>
      <c r="CN270" s="589"/>
      <c r="CO270" s="589"/>
      <c r="CP270" s="589"/>
      <c r="CQ270" s="589"/>
      <c r="CR270" s="589"/>
      <c r="CS270" s="589"/>
      <c r="CT270" s="589"/>
      <c r="CU270" s="589"/>
      <c r="CV270" s="589"/>
      <c r="CW270" s="589"/>
      <c r="CX270" s="589"/>
      <c r="CY270" s="589"/>
    </row>
    <row r="271" spans="1:103" s="620" customFormat="1" ht="16.149999999999999" customHeight="1">
      <c r="A271" s="620" t="str">
        <f t="shared" si="320"/>
        <v/>
      </c>
      <c r="B271" s="624">
        <v>2202</v>
      </c>
      <c r="C271" s="624">
        <v>34</v>
      </c>
      <c r="D271" s="644" t="str">
        <f>IF(ISNA(VLOOKUP(C271,Master!BQ$60:CC$285,3,FALSE)),"",VLOOKUP(C271,Master!BQ$60:CC$285,3,FALSE))</f>
        <v/>
      </c>
      <c r="E271" s="625" t="str">
        <f>IF(ISNA(VLOOKUP(C271,Master!BQ$60:CC$285,7,FALSE)),"",VLOOKUP(C271,Master!BQ$60:CC$285,7,FALSE))</f>
        <v/>
      </c>
      <c r="F271" s="626" t="str">
        <f>IF(ISNA(VLOOKUP(C271,Master!BQ$60:CC$285,8,FALSE)),"",VLOOKUP(C271,Master!BQ$60:CC$285,8,FALSE))</f>
        <v/>
      </c>
      <c r="G271" s="627" t="str">
        <f>IF(ISNA(VLOOKUP(C271,Master!BQ$60:CC$285,4,FALSE)),"",VLOOKUP(C271,Master!BQ$60:CC$285,4,FALSE))</f>
        <v/>
      </c>
      <c r="H271" s="672" t="str">
        <f>IF(ISNA(VLOOKUP(C271,Master!BQ$60:CC$285,5,FALSE)),"",VLOOKUP(C271,Master!BQ$60:CC$285,5,FALSE))</f>
        <v/>
      </c>
      <c r="I271" s="629" t="str">
        <f>IF(ISNA(VLOOKUP(C271,Master!BQ$60:CC$285,6,FALSE)),"",VLOOKUP(C271,Master!BQ$60:CC$285,6,FALSE))</f>
        <v/>
      </c>
      <c r="J271" s="624" t="str">
        <f t="shared" si="349"/>
        <v/>
      </c>
      <c r="K271" s="625" t="str">
        <f t="shared" si="350"/>
        <v/>
      </c>
      <c r="L271" s="624" t="str">
        <f t="shared" si="351"/>
        <v/>
      </c>
      <c r="M271" s="624" t="str">
        <f t="shared" si="352"/>
        <v/>
      </c>
      <c r="N271" s="624" t="str">
        <f t="shared" si="353"/>
        <v/>
      </c>
      <c r="O271" s="629" t="str">
        <f t="shared" si="354"/>
        <v/>
      </c>
      <c r="P271" s="673"/>
      <c r="Q271" s="673"/>
      <c r="R271" s="673"/>
      <c r="S271" s="673">
        <v>0</v>
      </c>
      <c r="T271" s="591"/>
      <c r="U271" s="622" t="str">
        <f>IF(ISNA(VLOOKUP(C271,Master!BQ$60:CC$285,10,FALSE)),"",VLOOKUP(C271,Master!BQ$60:CC$285,10,FALSE))</f>
        <v/>
      </c>
      <c r="V271" s="632"/>
      <c r="W271" s="632"/>
      <c r="X271" s="633" t="str">
        <f>IF(ISNA(VLOOKUP(C271,Master!BQ$60:CC$285,11,FALSE)),"",VLOOKUP(C271,Master!BQ$60:CC$285,11,FALSE))</f>
        <v/>
      </c>
      <c r="Y271" s="633" t="str">
        <f>IF(ISNA(VLOOKUP(C271,Master!BQ$60:CC$285,9,FALSE)),"",VLOOKUP(C271,Master!BQ$60:CC$285,9,FALSE))</f>
        <v/>
      </c>
      <c r="Z271" s="634">
        <f t="shared" si="355"/>
        <v>0</v>
      </c>
      <c r="AA271" s="634">
        <f t="shared" si="356"/>
        <v>0</v>
      </c>
      <c r="AB271" s="634">
        <f t="shared" si="357"/>
        <v>0</v>
      </c>
      <c r="AC271" s="634">
        <f t="shared" si="358"/>
        <v>0</v>
      </c>
      <c r="AD271" s="634">
        <f t="shared" si="359"/>
        <v>0</v>
      </c>
      <c r="AE271" s="634">
        <f t="shared" si="360"/>
        <v>0</v>
      </c>
      <c r="AF271" s="635" t="str">
        <f t="shared" si="361"/>
        <v/>
      </c>
      <c r="AG271" s="635" t="str">
        <f t="shared" si="362"/>
        <v/>
      </c>
      <c r="AH271" s="635" t="str">
        <f t="shared" si="363"/>
        <v/>
      </c>
      <c r="AI271" s="635" t="str">
        <f t="shared" si="364"/>
        <v/>
      </c>
      <c r="AJ271" s="635" t="str">
        <f t="shared" si="365"/>
        <v/>
      </c>
      <c r="AK271" s="633" t="str">
        <f t="shared" si="366"/>
        <v/>
      </c>
      <c r="AL271" s="633">
        <v>0</v>
      </c>
      <c r="AM271" s="634">
        <v>0</v>
      </c>
      <c r="AN271" s="633" t="str">
        <f t="shared" si="367"/>
        <v/>
      </c>
      <c r="AO271" s="634">
        <f t="shared" si="368"/>
        <v>0</v>
      </c>
      <c r="AP271" s="633">
        <f t="shared" si="369"/>
        <v>0</v>
      </c>
      <c r="AQ271" s="633">
        <f t="shared" si="370"/>
        <v>0</v>
      </c>
      <c r="AR271" s="633">
        <f t="shared" si="371"/>
        <v>0</v>
      </c>
      <c r="AS271" s="633">
        <f t="shared" si="399"/>
        <v>0</v>
      </c>
      <c r="AT271" s="635">
        <f t="shared" si="372"/>
        <v>0</v>
      </c>
      <c r="AU271" s="635">
        <f t="shared" si="373"/>
        <v>0</v>
      </c>
      <c r="AV271" s="633"/>
      <c r="AW271" s="633"/>
      <c r="AX271" s="635">
        <f t="shared" si="374"/>
        <v>0</v>
      </c>
      <c r="AY271" s="635">
        <f t="shared" si="375"/>
        <v>0</v>
      </c>
      <c r="AZ271" s="635">
        <f t="shared" si="376"/>
        <v>0</v>
      </c>
      <c r="BA271" s="635">
        <f t="shared" si="377"/>
        <v>0</v>
      </c>
      <c r="BB271" s="635">
        <f t="shared" si="378"/>
        <v>0</v>
      </c>
      <c r="BC271" s="633">
        <f t="shared" si="379"/>
        <v>0</v>
      </c>
      <c r="BD271" s="633">
        <f t="shared" si="380"/>
        <v>0</v>
      </c>
      <c r="BE271" s="634">
        <v>0</v>
      </c>
      <c r="BF271" s="633">
        <f t="shared" si="381"/>
        <v>0</v>
      </c>
      <c r="BG271" s="634">
        <f t="shared" si="382"/>
        <v>0</v>
      </c>
      <c r="BH271" s="633">
        <f t="shared" si="383"/>
        <v>0</v>
      </c>
      <c r="BI271" s="633">
        <f t="shared" si="384"/>
        <v>0</v>
      </c>
      <c r="BJ271" s="633">
        <f t="shared" si="385"/>
        <v>0</v>
      </c>
      <c r="BK271" s="633">
        <f t="shared" si="386"/>
        <v>0</v>
      </c>
      <c r="BL271" s="635">
        <f t="shared" si="387"/>
        <v>0</v>
      </c>
      <c r="BM271" s="635">
        <f t="shared" si="388"/>
        <v>0</v>
      </c>
      <c r="BN271" s="633"/>
      <c r="BO271" s="633"/>
      <c r="BP271" s="635">
        <f t="shared" si="389"/>
        <v>0</v>
      </c>
      <c r="BQ271" s="619">
        <f t="shared" si="390"/>
        <v>0</v>
      </c>
      <c r="BR271" s="619">
        <f t="shared" si="391"/>
        <v>1</v>
      </c>
      <c r="BS271" s="619">
        <f t="shared" si="392"/>
        <v>0</v>
      </c>
      <c r="BT271" s="619">
        <f t="shared" si="393"/>
        <v>0</v>
      </c>
      <c r="BU271" s="619">
        <f t="shared" si="394"/>
        <v>0</v>
      </c>
      <c r="BV271" s="619">
        <f t="shared" si="395"/>
        <v>1</v>
      </c>
      <c r="BW271" s="603">
        <f t="shared" si="400"/>
        <v>0</v>
      </c>
      <c r="BX271" s="636">
        <f t="shared" si="396"/>
        <v>1</v>
      </c>
      <c r="BY271" s="603">
        <f t="shared" si="397"/>
        <v>0</v>
      </c>
      <c r="BZ271" s="603">
        <f t="shared" si="398"/>
        <v>0</v>
      </c>
      <c r="CA271" s="589" t="str">
        <f t="shared" si="401"/>
        <v/>
      </c>
      <c r="CB271" s="1097"/>
      <c r="CC271" s="589" t="str">
        <f>IF(I271="","",MAX($CC$228:$CC$235,$CC$238:CC270)+1)</f>
        <v/>
      </c>
      <c r="CD271" s="589"/>
      <c r="CE271" s="589"/>
      <c r="CF271" s="589"/>
      <c r="CG271" s="589"/>
      <c r="CH271" s="589"/>
      <c r="CI271" s="589"/>
      <c r="CJ271" s="589"/>
      <c r="CK271" s="589"/>
      <c r="CL271" s="589"/>
      <c r="CM271" s="589"/>
      <c r="CN271" s="589"/>
      <c r="CO271" s="589"/>
      <c r="CP271" s="589"/>
      <c r="CQ271" s="589"/>
      <c r="CR271" s="589"/>
      <c r="CS271" s="589"/>
      <c r="CT271" s="589"/>
      <c r="CU271" s="589"/>
      <c r="CV271" s="589"/>
      <c r="CW271" s="589"/>
      <c r="CX271" s="589"/>
      <c r="CY271" s="589"/>
    </row>
    <row r="272" spans="1:103" s="620" customFormat="1" ht="16.149999999999999" customHeight="1">
      <c r="A272" s="620" t="str">
        <f t="shared" si="320"/>
        <v/>
      </c>
      <c r="B272" s="624">
        <v>2202</v>
      </c>
      <c r="C272" s="624">
        <v>35</v>
      </c>
      <c r="D272" s="644" t="str">
        <f>IF(ISNA(VLOOKUP(C272,Master!BQ$60:CC$285,3,FALSE)),"",VLOOKUP(C272,Master!BQ$60:CC$285,3,FALSE))</f>
        <v/>
      </c>
      <c r="E272" s="625" t="str">
        <f>IF(ISNA(VLOOKUP(C272,Master!BQ$60:CC$285,7,FALSE)),"",VLOOKUP(C272,Master!BQ$60:CC$285,7,FALSE))</f>
        <v/>
      </c>
      <c r="F272" s="626" t="str">
        <f>IF(ISNA(VLOOKUP(C272,Master!BQ$60:CC$285,8,FALSE)),"",VLOOKUP(C272,Master!BQ$60:CC$285,8,FALSE))</f>
        <v/>
      </c>
      <c r="G272" s="627" t="str">
        <f>IF(ISNA(VLOOKUP(C272,Master!BQ$60:CC$285,4,FALSE)),"",VLOOKUP(C272,Master!BQ$60:CC$285,4,FALSE))</f>
        <v/>
      </c>
      <c r="H272" s="672" t="str">
        <f>IF(ISNA(VLOOKUP(C272,Master!BQ$60:CC$285,5,FALSE)),"",VLOOKUP(C272,Master!BQ$60:CC$285,5,FALSE))</f>
        <v/>
      </c>
      <c r="I272" s="629" t="str">
        <f>IF(ISNA(VLOOKUP(C272,Master!BQ$60:CC$285,6,FALSE)),"",VLOOKUP(C272,Master!BQ$60:CC$285,6,FALSE))</f>
        <v/>
      </c>
      <c r="J272" s="624" t="str">
        <f t="shared" si="349"/>
        <v/>
      </c>
      <c r="K272" s="625" t="str">
        <f t="shared" si="350"/>
        <v/>
      </c>
      <c r="L272" s="624" t="str">
        <f t="shared" si="351"/>
        <v/>
      </c>
      <c r="M272" s="624" t="str">
        <f t="shared" si="352"/>
        <v/>
      </c>
      <c r="N272" s="624" t="str">
        <f t="shared" si="353"/>
        <v/>
      </c>
      <c r="O272" s="629" t="str">
        <f t="shared" si="354"/>
        <v/>
      </c>
      <c r="P272" s="673"/>
      <c r="Q272" s="673"/>
      <c r="R272" s="673"/>
      <c r="S272" s="673">
        <v>0</v>
      </c>
      <c r="T272" s="591"/>
      <c r="U272" s="622" t="str">
        <f>IF(ISNA(VLOOKUP(C272,Master!BQ$60:CC$285,10,FALSE)),"",VLOOKUP(C272,Master!BQ$60:CC$285,10,FALSE))</f>
        <v/>
      </c>
      <c r="V272" s="632"/>
      <c r="W272" s="632"/>
      <c r="X272" s="633" t="str">
        <f>IF(ISNA(VLOOKUP(C272,Master!BQ$60:CC$285,11,FALSE)),"",VLOOKUP(C272,Master!BQ$60:CC$285,11,FALSE))</f>
        <v/>
      </c>
      <c r="Y272" s="633" t="str">
        <f>IF(ISNA(VLOOKUP(C272,Master!BQ$60:CC$285,9,FALSE)),"",VLOOKUP(C272,Master!BQ$60:CC$285,9,FALSE))</f>
        <v/>
      </c>
      <c r="Z272" s="634">
        <f t="shared" si="355"/>
        <v>0</v>
      </c>
      <c r="AA272" s="634">
        <f t="shared" si="356"/>
        <v>0</v>
      </c>
      <c r="AB272" s="634">
        <f t="shared" si="357"/>
        <v>0</v>
      </c>
      <c r="AC272" s="634">
        <f t="shared" si="358"/>
        <v>0</v>
      </c>
      <c r="AD272" s="634">
        <f t="shared" si="359"/>
        <v>0</v>
      </c>
      <c r="AE272" s="634">
        <f t="shared" si="360"/>
        <v>0</v>
      </c>
      <c r="AF272" s="635" t="str">
        <f t="shared" si="361"/>
        <v/>
      </c>
      <c r="AG272" s="635" t="str">
        <f t="shared" si="362"/>
        <v/>
      </c>
      <c r="AH272" s="635" t="str">
        <f t="shared" si="363"/>
        <v/>
      </c>
      <c r="AI272" s="635" t="str">
        <f t="shared" si="364"/>
        <v/>
      </c>
      <c r="AJ272" s="635" t="str">
        <f t="shared" si="365"/>
        <v/>
      </c>
      <c r="AK272" s="633" t="str">
        <f t="shared" si="366"/>
        <v/>
      </c>
      <c r="AL272" s="633">
        <v>0</v>
      </c>
      <c r="AM272" s="634">
        <v>0</v>
      </c>
      <c r="AN272" s="633" t="str">
        <f t="shared" si="367"/>
        <v/>
      </c>
      <c r="AO272" s="634">
        <f t="shared" si="368"/>
        <v>0</v>
      </c>
      <c r="AP272" s="633">
        <f t="shared" si="369"/>
        <v>0</v>
      </c>
      <c r="AQ272" s="633">
        <f t="shared" si="370"/>
        <v>0</v>
      </c>
      <c r="AR272" s="633">
        <f t="shared" si="371"/>
        <v>0</v>
      </c>
      <c r="AS272" s="633">
        <f t="shared" si="399"/>
        <v>0</v>
      </c>
      <c r="AT272" s="635">
        <f t="shared" si="372"/>
        <v>0</v>
      </c>
      <c r="AU272" s="635">
        <f t="shared" si="373"/>
        <v>0</v>
      </c>
      <c r="AV272" s="633"/>
      <c r="AW272" s="633"/>
      <c r="AX272" s="635">
        <f t="shared" si="374"/>
        <v>0</v>
      </c>
      <c r="AY272" s="635">
        <f t="shared" si="375"/>
        <v>0</v>
      </c>
      <c r="AZ272" s="635">
        <f t="shared" si="376"/>
        <v>0</v>
      </c>
      <c r="BA272" s="635">
        <f t="shared" si="377"/>
        <v>0</v>
      </c>
      <c r="BB272" s="635">
        <f t="shared" si="378"/>
        <v>0</v>
      </c>
      <c r="BC272" s="633">
        <f t="shared" si="379"/>
        <v>0</v>
      </c>
      <c r="BD272" s="633">
        <f t="shared" si="380"/>
        <v>0</v>
      </c>
      <c r="BE272" s="634">
        <v>0</v>
      </c>
      <c r="BF272" s="633">
        <f t="shared" si="381"/>
        <v>0</v>
      </c>
      <c r="BG272" s="634">
        <f t="shared" si="382"/>
        <v>0</v>
      </c>
      <c r="BH272" s="633">
        <f t="shared" si="383"/>
        <v>0</v>
      </c>
      <c r="BI272" s="633">
        <f t="shared" si="384"/>
        <v>0</v>
      </c>
      <c r="BJ272" s="633">
        <f t="shared" si="385"/>
        <v>0</v>
      </c>
      <c r="BK272" s="633">
        <f t="shared" si="386"/>
        <v>0</v>
      </c>
      <c r="BL272" s="635">
        <f t="shared" si="387"/>
        <v>0</v>
      </c>
      <c r="BM272" s="635">
        <f t="shared" si="388"/>
        <v>0</v>
      </c>
      <c r="BN272" s="633"/>
      <c r="BO272" s="633"/>
      <c r="BP272" s="635">
        <f t="shared" si="389"/>
        <v>0</v>
      </c>
      <c r="BQ272" s="619">
        <f t="shared" si="390"/>
        <v>0</v>
      </c>
      <c r="BR272" s="619">
        <f t="shared" si="391"/>
        <v>1</v>
      </c>
      <c r="BS272" s="619">
        <f t="shared" si="392"/>
        <v>0</v>
      </c>
      <c r="BT272" s="619">
        <f t="shared" si="393"/>
        <v>0</v>
      </c>
      <c r="BU272" s="619">
        <f t="shared" si="394"/>
        <v>0</v>
      </c>
      <c r="BV272" s="619">
        <f t="shared" si="395"/>
        <v>1</v>
      </c>
      <c r="BW272" s="603">
        <f t="shared" si="400"/>
        <v>0</v>
      </c>
      <c r="BX272" s="636">
        <f t="shared" si="396"/>
        <v>1</v>
      </c>
      <c r="BY272" s="603">
        <f t="shared" si="397"/>
        <v>0</v>
      </c>
      <c r="BZ272" s="603">
        <f t="shared" si="398"/>
        <v>0</v>
      </c>
      <c r="CA272" s="589" t="str">
        <f t="shared" si="401"/>
        <v/>
      </c>
      <c r="CB272" s="1097"/>
      <c r="CC272" s="589" t="str">
        <f>IF(I272="","",MAX($CC$228:$CC$235,$CC$238:CC271)+1)</f>
        <v/>
      </c>
      <c r="CD272" s="589"/>
      <c r="CE272" s="589"/>
      <c r="CF272" s="589"/>
      <c r="CG272" s="589"/>
      <c r="CH272" s="589"/>
      <c r="CI272" s="589"/>
      <c r="CJ272" s="589"/>
      <c r="CK272" s="589"/>
      <c r="CL272" s="589"/>
      <c r="CM272" s="589"/>
      <c r="CN272" s="589"/>
      <c r="CO272" s="589"/>
      <c r="CP272" s="589"/>
      <c r="CQ272" s="589"/>
      <c r="CR272" s="589"/>
      <c r="CS272" s="589"/>
      <c r="CT272" s="589"/>
      <c r="CU272" s="589"/>
      <c r="CV272" s="589"/>
      <c r="CW272" s="589"/>
      <c r="CX272" s="589"/>
      <c r="CY272" s="589"/>
    </row>
    <row r="273" spans="1:103" s="620" customFormat="1" ht="13.9" customHeight="1">
      <c r="A273" s="620" t="str">
        <f t="shared" si="320"/>
        <v/>
      </c>
      <c r="B273" s="624">
        <v>2202</v>
      </c>
      <c r="C273" s="624">
        <v>36</v>
      </c>
      <c r="D273" s="644" t="str">
        <f>IF(ISNA(VLOOKUP(C273,Master!BQ$60:CC$285,3,FALSE)),"",VLOOKUP(C273,Master!BQ$60:CC$285,3,FALSE))</f>
        <v/>
      </c>
      <c r="E273" s="625" t="str">
        <f>IF(ISNA(VLOOKUP(C273,Master!BQ$60:CC$285,7,FALSE)),"",VLOOKUP(C273,Master!BQ$60:CC$285,7,FALSE))</f>
        <v/>
      </c>
      <c r="F273" s="626" t="str">
        <f>IF(ISNA(VLOOKUP(C273,Master!BQ$60:CC$285,8,FALSE)),"",VLOOKUP(C273,Master!BQ$60:CC$285,8,FALSE))</f>
        <v/>
      </c>
      <c r="G273" s="627" t="str">
        <f>IF(ISNA(VLOOKUP(C273,Master!BQ$60:CC$285,4,FALSE)),"",VLOOKUP(C273,Master!BQ$60:CC$285,4,FALSE))</f>
        <v/>
      </c>
      <c r="H273" s="672" t="str">
        <f>IF(ISNA(VLOOKUP(C273,Master!BQ$60:CC$285,5,FALSE)),"",VLOOKUP(C273,Master!BQ$60:CC$285,5,FALSE))</f>
        <v/>
      </c>
      <c r="I273" s="629" t="str">
        <f>IF(ISNA(VLOOKUP(C273,Master!BQ$60:CC$285,6,FALSE)),"",VLOOKUP(C273,Master!BQ$60:CC$285,6,FALSE))</f>
        <v/>
      </c>
      <c r="J273" s="624" t="str">
        <f t="shared" si="349"/>
        <v/>
      </c>
      <c r="K273" s="625" t="str">
        <f t="shared" si="350"/>
        <v/>
      </c>
      <c r="L273" s="624" t="str">
        <f t="shared" si="351"/>
        <v/>
      </c>
      <c r="M273" s="624" t="str">
        <f t="shared" si="352"/>
        <v/>
      </c>
      <c r="N273" s="624" t="str">
        <f t="shared" si="353"/>
        <v/>
      </c>
      <c r="O273" s="629" t="str">
        <f t="shared" si="354"/>
        <v/>
      </c>
      <c r="P273" s="673"/>
      <c r="Q273" s="673"/>
      <c r="R273" s="673"/>
      <c r="S273" s="673">
        <v>0</v>
      </c>
      <c r="T273" s="591"/>
      <c r="U273" s="622" t="str">
        <f>IF(ISNA(VLOOKUP(C273,Master!BQ$60:CC$285,10,FALSE)),"",VLOOKUP(C273,Master!BQ$60:CC$285,10,FALSE))</f>
        <v/>
      </c>
      <c r="V273" s="632"/>
      <c r="W273" s="632"/>
      <c r="X273" s="633" t="str">
        <f>IF(ISNA(VLOOKUP(C273,Master!BQ$60:CC$285,11,FALSE)),"",VLOOKUP(C273,Master!BQ$60:CC$285,11,FALSE))</f>
        <v/>
      </c>
      <c r="Y273" s="633" t="str">
        <f>IF(ISNA(VLOOKUP(C273,Master!BQ$60:CC$285,9,FALSE)),"",VLOOKUP(C273,Master!BQ$60:CC$285,9,FALSE))</f>
        <v/>
      </c>
      <c r="Z273" s="634">
        <f t="shared" si="355"/>
        <v>0</v>
      </c>
      <c r="AA273" s="634">
        <f t="shared" si="356"/>
        <v>0</v>
      </c>
      <c r="AB273" s="634">
        <f t="shared" si="357"/>
        <v>0</v>
      </c>
      <c r="AC273" s="634">
        <f t="shared" si="358"/>
        <v>0</v>
      </c>
      <c r="AD273" s="634">
        <f t="shared" si="359"/>
        <v>0</v>
      </c>
      <c r="AE273" s="634">
        <f t="shared" si="360"/>
        <v>0</v>
      </c>
      <c r="AF273" s="635" t="str">
        <f t="shared" si="361"/>
        <v/>
      </c>
      <c r="AG273" s="635" t="str">
        <f t="shared" si="362"/>
        <v/>
      </c>
      <c r="AH273" s="635" t="str">
        <f t="shared" si="363"/>
        <v/>
      </c>
      <c r="AI273" s="635" t="str">
        <f t="shared" si="364"/>
        <v/>
      </c>
      <c r="AJ273" s="635" t="str">
        <f t="shared" si="365"/>
        <v/>
      </c>
      <c r="AK273" s="633" t="str">
        <f t="shared" si="366"/>
        <v/>
      </c>
      <c r="AL273" s="633">
        <v>0</v>
      </c>
      <c r="AM273" s="634">
        <v>0</v>
      </c>
      <c r="AN273" s="633" t="str">
        <f t="shared" si="367"/>
        <v/>
      </c>
      <c r="AO273" s="634">
        <f t="shared" si="368"/>
        <v>0</v>
      </c>
      <c r="AP273" s="633">
        <f t="shared" si="369"/>
        <v>0</v>
      </c>
      <c r="AQ273" s="633">
        <f t="shared" si="370"/>
        <v>0</v>
      </c>
      <c r="AR273" s="633">
        <f t="shared" si="371"/>
        <v>0</v>
      </c>
      <c r="AS273" s="633">
        <f t="shared" si="399"/>
        <v>0</v>
      </c>
      <c r="AT273" s="635">
        <f t="shared" si="372"/>
        <v>0</v>
      </c>
      <c r="AU273" s="635">
        <f t="shared" si="373"/>
        <v>0</v>
      </c>
      <c r="AV273" s="633"/>
      <c r="AW273" s="633"/>
      <c r="AX273" s="635">
        <f t="shared" si="374"/>
        <v>0</v>
      </c>
      <c r="AY273" s="635">
        <f t="shared" si="375"/>
        <v>0</v>
      </c>
      <c r="AZ273" s="635">
        <f t="shared" si="376"/>
        <v>0</v>
      </c>
      <c r="BA273" s="635">
        <f t="shared" si="377"/>
        <v>0</v>
      </c>
      <c r="BB273" s="635">
        <f t="shared" si="378"/>
        <v>0</v>
      </c>
      <c r="BC273" s="633">
        <f t="shared" si="379"/>
        <v>0</v>
      </c>
      <c r="BD273" s="633">
        <f t="shared" si="380"/>
        <v>0</v>
      </c>
      <c r="BE273" s="634">
        <v>0</v>
      </c>
      <c r="BF273" s="633">
        <f t="shared" si="381"/>
        <v>0</v>
      </c>
      <c r="BG273" s="634">
        <f t="shared" si="382"/>
        <v>0</v>
      </c>
      <c r="BH273" s="633">
        <f t="shared" si="383"/>
        <v>0</v>
      </c>
      <c r="BI273" s="633">
        <f t="shared" si="384"/>
        <v>0</v>
      </c>
      <c r="BJ273" s="633">
        <f t="shared" si="385"/>
        <v>0</v>
      </c>
      <c r="BK273" s="633">
        <f t="shared" si="386"/>
        <v>0</v>
      </c>
      <c r="BL273" s="635">
        <f t="shared" si="387"/>
        <v>0</v>
      </c>
      <c r="BM273" s="635">
        <f t="shared" si="388"/>
        <v>0</v>
      </c>
      <c r="BN273" s="633"/>
      <c r="BO273" s="633"/>
      <c r="BP273" s="635">
        <f t="shared" si="389"/>
        <v>0</v>
      </c>
      <c r="BQ273" s="619">
        <f t="shared" si="390"/>
        <v>0</v>
      </c>
      <c r="BR273" s="619">
        <f t="shared" si="391"/>
        <v>1</v>
      </c>
      <c r="BS273" s="619">
        <f t="shared" si="392"/>
        <v>0</v>
      </c>
      <c r="BT273" s="619">
        <f t="shared" si="393"/>
        <v>0</v>
      </c>
      <c r="BU273" s="619">
        <f t="shared" si="394"/>
        <v>0</v>
      </c>
      <c r="BV273" s="619">
        <f t="shared" si="395"/>
        <v>1</v>
      </c>
      <c r="BW273" s="603">
        <f t="shared" si="400"/>
        <v>0</v>
      </c>
      <c r="BX273" s="636">
        <f t="shared" si="396"/>
        <v>1</v>
      </c>
      <c r="BY273" s="603">
        <f t="shared" si="397"/>
        <v>0</v>
      </c>
      <c r="BZ273" s="603">
        <f t="shared" si="398"/>
        <v>0</v>
      </c>
      <c r="CA273" s="589" t="str">
        <f t="shared" si="401"/>
        <v/>
      </c>
      <c r="CB273" s="1097"/>
      <c r="CC273" s="589" t="str">
        <f>IF(I273="","",MAX($CC$228:$CC$235,$CC$238:CC272)+1)</f>
        <v/>
      </c>
      <c r="CD273" s="589"/>
      <c r="CE273" s="589"/>
      <c r="CF273" s="589"/>
      <c r="CG273" s="589"/>
      <c r="CH273" s="589"/>
      <c r="CI273" s="589"/>
      <c r="CJ273" s="589"/>
      <c r="CK273" s="589"/>
      <c r="CL273" s="589"/>
      <c r="CM273" s="589"/>
      <c r="CN273" s="589"/>
      <c r="CO273" s="589"/>
      <c r="CP273" s="589"/>
      <c r="CQ273" s="589"/>
      <c r="CR273" s="589"/>
      <c r="CS273" s="589"/>
      <c r="CT273" s="589"/>
      <c r="CU273" s="589"/>
      <c r="CV273" s="589"/>
      <c r="CW273" s="589"/>
      <c r="CX273" s="589"/>
      <c r="CY273" s="589"/>
    </row>
    <row r="274" spans="1:103" s="620" customFormat="1" ht="13.9" customHeight="1">
      <c r="A274" s="620" t="str">
        <f t="shared" si="320"/>
        <v/>
      </c>
      <c r="B274" s="624">
        <v>2202</v>
      </c>
      <c r="C274" s="624">
        <v>37</v>
      </c>
      <c r="D274" s="644" t="str">
        <f>IF(ISNA(VLOOKUP(C274,Master!BQ$60:CC$285,3,FALSE)),"",VLOOKUP(C274,Master!BQ$60:CC$285,3,FALSE))</f>
        <v/>
      </c>
      <c r="E274" s="625" t="str">
        <f>IF(ISNA(VLOOKUP(C274,Master!BQ$60:CC$285,7,FALSE)),"",VLOOKUP(C274,Master!BQ$60:CC$285,7,FALSE))</f>
        <v/>
      </c>
      <c r="F274" s="626" t="str">
        <f>IF(ISNA(VLOOKUP(C274,Master!BQ$60:CC$285,8,FALSE)),"",VLOOKUP(C274,Master!BQ$60:CC$285,8,FALSE))</f>
        <v/>
      </c>
      <c r="G274" s="627" t="str">
        <f>IF(ISNA(VLOOKUP(C274,Master!BQ$60:CC$285,4,FALSE)),"",VLOOKUP(C274,Master!BQ$60:CC$285,4,FALSE))</f>
        <v/>
      </c>
      <c r="H274" s="672" t="str">
        <f>IF(ISNA(VLOOKUP(C274,Master!BQ$60:CC$285,5,FALSE)),"",VLOOKUP(C274,Master!BQ$60:CC$285,5,FALSE))</f>
        <v/>
      </c>
      <c r="I274" s="629" t="str">
        <f>IF(ISNA(VLOOKUP(C274,Master!BQ$60:CC$285,6,FALSE)),"",VLOOKUP(C274,Master!BQ$60:CC$285,6,FALSE))</f>
        <v/>
      </c>
      <c r="J274" s="624" t="str">
        <f t="shared" si="349"/>
        <v/>
      </c>
      <c r="K274" s="625" t="str">
        <f t="shared" si="350"/>
        <v/>
      </c>
      <c r="L274" s="624" t="str">
        <f t="shared" si="351"/>
        <v/>
      </c>
      <c r="M274" s="624" t="str">
        <f t="shared" si="352"/>
        <v/>
      </c>
      <c r="N274" s="624" t="str">
        <f t="shared" si="353"/>
        <v/>
      </c>
      <c r="O274" s="629" t="str">
        <f t="shared" si="354"/>
        <v/>
      </c>
      <c r="P274" s="673"/>
      <c r="Q274" s="673"/>
      <c r="R274" s="673"/>
      <c r="S274" s="673">
        <v>0</v>
      </c>
      <c r="T274" s="591"/>
      <c r="U274" s="622" t="str">
        <f>IF(ISNA(VLOOKUP(C274,Master!BQ$60:CC$285,10,FALSE)),"",VLOOKUP(C274,Master!BQ$60:CC$285,10,FALSE))</f>
        <v/>
      </c>
      <c r="V274" s="632"/>
      <c r="W274" s="632"/>
      <c r="X274" s="633" t="str">
        <f>IF(ISNA(VLOOKUP(C274,Master!BQ$60:CC$285,11,FALSE)),"",VLOOKUP(C274,Master!BQ$60:CC$285,11,FALSE))</f>
        <v/>
      </c>
      <c r="Y274" s="633" t="str">
        <f>IF(ISNA(VLOOKUP(C274,Master!BQ$60:CC$285,9,FALSE)),"",VLOOKUP(C274,Master!BQ$60:CC$285,9,FALSE))</f>
        <v/>
      </c>
      <c r="Z274" s="634">
        <f t="shared" si="355"/>
        <v>0</v>
      </c>
      <c r="AA274" s="634">
        <f t="shared" si="356"/>
        <v>0</v>
      </c>
      <c r="AB274" s="634">
        <f t="shared" si="357"/>
        <v>0</v>
      </c>
      <c r="AC274" s="634">
        <f t="shared" si="358"/>
        <v>0</v>
      </c>
      <c r="AD274" s="634">
        <f t="shared" si="359"/>
        <v>0</v>
      </c>
      <c r="AE274" s="634">
        <f t="shared" si="360"/>
        <v>0</v>
      </c>
      <c r="AF274" s="635" t="str">
        <f t="shared" si="361"/>
        <v/>
      </c>
      <c r="AG274" s="635" t="str">
        <f t="shared" si="362"/>
        <v/>
      </c>
      <c r="AH274" s="635" t="str">
        <f t="shared" si="363"/>
        <v/>
      </c>
      <c r="AI274" s="635" t="str">
        <f t="shared" si="364"/>
        <v/>
      </c>
      <c r="AJ274" s="635" t="str">
        <f t="shared" si="365"/>
        <v/>
      </c>
      <c r="AK274" s="633" t="str">
        <f t="shared" si="366"/>
        <v/>
      </c>
      <c r="AL274" s="633">
        <v>0</v>
      </c>
      <c r="AM274" s="634">
        <v>0</v>
      </c>
      <c r="AN274" s="633" t="str">
        <f t="shared" si="367"/>
        <v/>
      </c>
      <c r="AO274" s="634">
        <f t="shared" si="368"/>
        <v>0</v>
      </c>
      <c r="AP274" s="633">
        <f t="shared" si="369"/>
        <v>0</v>
      </c>
      <c r="AQ274" s="633">
        <f t="shared" si="370"/>
        <v>0</v>
      </c>
      <c r="AR274" s="633">
        <f t="shared" si="371"/>
        <v>0</v>
      </c>
      <c r="AS274" s="633">
        <f t="shared" si="399"/>
        <v>0</v>
      </c>
      <c r="AT274" s="635">
        <f t="shared" si="372"/>
        <v>0</v>
      </c>
      <c r="AU274" s="635">
        <f t="shared" si="373"/>
        <v>0</v>
      </c>
      <c r="AV274" s="633"/>
      <c r="AW274" s="633"/>
      <c r="AX274" s="635">
        <f t="shared" si="374"/>
        <v>0</v>
      </c>
      <c r="AY274" s="635">
        <f t="shared" si="375"/>
        <v>0</v>
      </c>
      <c r="AZ274" s="635">
        <f t="shared" si="376"/>
        <v>0</v>
      </c>
      <c r="BA274" s="635">
        <f t="shared" si="377"/>
        <v>0</v>
      </c>
      <c r="BB274" s="635">
        <f t="shared" si="378"/>
        <v>0</v>
      </c>
      <c r="BC274" s="633">
        <f t="shared" si="379"/>
        <v>0</v>
      </c>
      <c r="BD274" s="633">
        <f t="shared" si="380"/>
        <v>0</v>
      </c>
      <c r="BE274" s="634">
        <v>0</v>
      </c>
      <c r="BF274" s="633">
        <f t="shared" si="381"/>
        <v>0</v>
      </c>
      <c r="BG274" s="634">
        <f t="shared" si="382"/>
        <v>0</v>
      </c>
      <c r="BH274" s="633">
        <f t="shared" si="383"/>
        <v>0</v>
      </c>
      <c r="BI274" s="633">
        <f t="shared" si="384"/>
        <v>0</v>
      </c>
      <c r="BJ274" s="633">
        <f t="shared" si="385"/>
        <v>0</v>
      </c>
      <c r="BK274" s="633">
        <f t="shared" si="386"/>
        <v>0</v>
      </c>
      <c r="BL274" s="635">
        <f t="shared" si="387"/>
        <v>0</v>
      </c>
      <c r="BM274" s="635">
        <f t="shared" si="388"/>
        <v>0</v>
      </c>
      <c r="BN274" s="633"/>
      <c r="BO274" s="633"/>
      <c r="BP274" s="635">
        <f t="shared" si="389"/>
        <v>0</v>
      </c>
      <c r="BQ274" s="619">
        <f t="shared" si="390"/>
        <v>0</v>
      </c>
      <c r="BR274" s="619">
        <f t="shared" si="391"/>
        <v>1</v>
      </c>
      <c r="BS274" s="619">
        <f t="shared" si="392"/>
        <v>0</v>
      </c>
      <c r="BT274" s="619">
        <f t="shared" si="393"/>
        <v>0</v>
      </c>
      <c r="BU274" s="619">
        <f t="shared" si="394"/>
        <v>0</v>
      </c>
      <c r="BV274" s="619">
        <f t="shared" si="395"/>
        <v>1</v>
      </c>
      <c r="BW274" s="603">
        <f t="shared" si="400"/>
        <v>0</v>
      </c>
      <c r="BX274" s="636">
        <f t="shared" si="396"/>
        <v>1</v>
      </c>
      <c r="BY274" s="603">
        <f t="shared" si="397"/>
        <v>0</v>
      </c>
      <c r="BZ274" s="603">
        <f t="shared" si="398"/>
        <v>0</v>
      </c>
      <c r="CA274" s="589" t="str">
        <f t="shared" si="401"/>
        <v/>
      </c>
      <c r="CB274" s="1097"/>
      <c r="CC274" s="589" t="str">
        <f>IF(I274="","",MAX($CC$228:$CC$235,$CC$238:CC273)+1)</f>
        <v/>
      </c>
      <c r="CD274" s="589"/>
      <c r="CE274" s="589"/>
      <c r="CF274" s="589"/>
      <c r="CG274" s="589"/>
      <c r="CH274" s="589"/>
      <c r="CI274" s="589"/>
      <c r="CJ274" s="589"/>
      <c r="CK274" s="589"/>
      <c r="CL274" s="589"/>
      <c r="CM274" s="589"/>
      <c r="CN274" s="589"/>
      <c r="CO274" s="589"/>
      <c r="CP274" s="589"/>
      <c r="CQ274" s="589"/>
      <c r="CR274" s="589"/>
      <c r="CS274" s="589"/>
      <c r="CT274" s="589"/>
      <c r="CU274" s="589"/>
      <c r="CV274" s="589"/>
      <c r="CW274" s="589"/>
      <c r="CX274" s="589"/>
      <c r="CY274" s="589"/>
    </row>
    <row r="275" spans="1:103" s="620" customFormat="1" ht="13.9" customHeight="1">
      <c r="A275" s="620" t="str">
        <f t="shared" si="320"/>
        <v/>
      </c>
      <c r="B275" s="624">
        <v>2202</v>
      </c>
      <c r="C275" s="624">
        <v>38</v>
      </c>
      <c r="D275" s="644" t="str">
        <f>IF(ISNA(VLOOKUP(C275,Master!BQ$60:CC$285,3,FALSE)),"",VLOOKUP(C275,Master!BQ$60:CC$285,3,FALSE))</f>
        <v/>
      </c>
      <c r="E275" s="625" t="str">
        <f>IF(ISNA(VLOOKUP(C275,Master!BQ$60:CC$285,7,FALSE)),"",VLOOKUP(C275,Master!BQ$60:CC$285,7,FALSE))</f>
        <v/>
      </c>
      <c r="F275" s="626" t="str">
        <f>IF(ISNA(VLOOKUP(C275,Master!BQ$60:CC$285,8,FALSE)),"",VLOOKUP(C275,Master!BQ$60:CC$285,8,FALSE))</f>
        <v/>
      </c>
      <c r="G275" s="627" t="str">
        <f>IF(ISNA(VLOOKUP(C275,Master!BQ$60:CC$285,4,FALSE)),"",VLOOKUP(C275,Master!BQ$60:CC$285,4,FALSE))</f>
        <v/>
      </c>
      <c r="H275" s="672" t="str">
        <f>IF(ISNA(VLOOKUP(C275,Master!BQ$60:CC$285,5,FALSE)),"",VLOOKUP(C275,Master!BQ$60:CC$285,5,FALSE))</f>
        <v/>
      </c>
      <c r="I275" s="629" t="str">
        <f>IF(ISNA(VLOOKUP(C275,Master!BQ$60:CC$285,6,FALSE)),"",VLOOKUP(C275,Master!BQ$60:CC$285,6,FALSE))</f>
        <v/>
      </c>
      <c r="J275" s="624" t="str">
        <f t="shared" si="349"/>
        <v/>
      </c>
      <c r="K275" s="625" t="str">
        <f t="shared" si="350"/>
        <v/>
      </c>
      <c r="L275" s="624" t="str">
        <f t="shared" si="351"/>
        <v/>
      </c>
      <c r="M275" s="624" t="str">
        <f t="shared" si="352"/>
        <v/>
      </c>
      <c r="N275" s="624" t="str">
        <f t="shared" si="353"/>
        <v/>
      </c>
      <c r="O275" s="629" t="str">
        <f t="shared" si="354"/>
        <v/>
      </c>
      <c r="P275" s="673"/>
      <c r="Q275" s="673"/>
      <c r="R275" s="673"/>
      <c r="S275" s="673">
        <v>0</v>
      </c>
      <c r="T275" s="591"/>
      <c r="U275" s="622" t="str">
        <f>IF(ISNA(VLOOKUP(C275,Master!BQ$60:CC$285,10,FALSE)),"",VLOOKUP(C275,Master!BQ$60:CC$285,10,FALSE))</f>
        <v/>
      </c>
      <c r="V275" s="632"/>
      <c r="W275" s="632"/>
      <c r="X275" s="633" t="str">
        <f>IF(ISNA(VLOOKUP(C275,Master!BQ$60:CC$285,11,FALSE)),"",VLOOKUP(C275,Master!BQ$60:CC$285,11,FALSE))</f>
        <v/>
      </c>
      <c r="Y275" s="633" t="str">
        <f>IF(ISNA(VLOOKUP(C275,Master!BQ$60:CC$285,9,FALSE)),"",VLOOKUP(C275,Master!BQ$60:CC$285,9,FALSE))</f>
        <v/>
      </c>
      <c r="Z275" s="634">
        <f t="shared" si="355"/>
        <v>0</v>
      </c>
      <c r="AA275" s="634">
        <f t="shared" si="356"/>
        <v>0</v>
      </c>
      <c r="AB275" s="634">
        <f t="shared" si="357"/>
        <v>0</v>
      </c>
      <c r="AC275" s="634">
        <f t="shared" si="358"/>
        <v>0</v>
      </c>
      <c r="AD275" s="634">
        <f t="shared" si="359"/>
        <v>0</v>
      </c>
      <c r="AE275" s="634">
        <f t="shared" si="360"/>
        <v>0</v>
      </c>
      <c r="AF275" s="635" t="str">
        <f t="shared" si="361"/>
        <v/>
      </c>
      <c r="AG275" s="635" t="str">
        <f t="shared" si="362"/>
        <v/>
      </c>
      <c r="AH275" s="635" t="str">
        <f t="shared" si="363"/>
        <v/>
      </c>
      <c r="AI275" s="635" t="str">
        <f t="shared" si="364"/>
        <v/>
      </c>
      <c r="AJ275" s="635" t="str">
        <f t="shared" si="365"/>
        <v/>
      </c>
      <c r="AK275" s="633" t="str">
        <f t="shared" si="366"/>
        <v/>
      </c>
      <c r="AL275" s="633">
        <v>0</v>
      </c>
      <c r="AM275" s="634">
        <v>0</v>
      </c>
      <c r="AN275" s="633" t="str">
        <f t="shared" si="367"/>
        <v/>
      </c>
      <c r="AO275" s="634">
        <f t="shared" si="368"/>
        <v>0</v>
      </c>
      <c r="AP275" s="633">
        <f t="shared" si="369"/>
        <v>0</v>
      </c>
      <c r="AQ275" s="633">
        <f t="shared" si="370"/>
        <v>0</v>
      </c>
      <c r="AR275" s="633">
        <f t="shared" si="371"/>
        <v>0</v>
      </c>
      <c r="AS275" s="633">
        <f t="shared" si="399"/>
        <v>0</v>
      </c>
      <c r="AT275" s="635">
        <f t="shared" si="372"/>
        <v>0</v>
      </c>
      <c r="AU275" s="635">
        <f t="shared" si="373"/>
        <v>0</v>
      </c>
      <c r="AV275" s="633"/>
      <c r="AW275" s="633"/>
      <c r="AX275" s="635">
        <f t="shared" si="374"/>
        <v>0</v>
      </c>
      <c r="AY275" s="635">
        <f t="shared" si="375"/>
        <v>0</v>
      </c>
      <c r="AZ275" s="635">
        <f t="shared" si="376"/>
        <v>0</v>
      </c>
      <c r="BA275" s="635">
        <f t="shared" si="377"/>
        <v>0</v>
      </c>
      <c r="BB275" s="635">
        <f t="shared" si="378"/>
        <v>0</v>
      </c>
      <c r="BC275" s="633">
        <f t="shared" si="379"/>
        <v>0</v>
      </c>
      <c r="BD275" s="633">
        <f t="shared" si="380"/>
        <v>0</v>
      </c>
      <c r="BE275" s="634">
        <v>0</v>
      </c>
      <c r="BF275" s="633">
        <f t="shared" si="381"/>
        <v>0</v>
      </c>
      <c r="BG275" s="634">
        <f t="shared" si="382"/>
        <v>0</v>
      </c>
      <c r="BH275" s="633">
        <f t="shared" si="383"/>
        <v>0</v>
      </c>
      <c r="BI275" s="633">
        <f t="shared" si="384"/>
        <v>0</v>
      </c>
      <c r="BJ275" s="633">
        <f t="shared" si="385"/>
        <v>0</v>
      </c>
      <c r="BK275" s="633">
        <f t="shared" si="386"/>
        <v>0</v>
      </c>
      <c r="BL275" s="635">
        <f t="shared" si="387"/>
        <v>0</v>
      </c>
      <c r="BM275" s="635">
        <f t="shared" si="388"/>
        <v>0</v>
      </c>
      <c r="BN275" s="633"/>
      <c r="BO275" s="633"/>
      <c r="BP275" s="635">
        <f t="shared" si="389"/>
        <v>0</v>
      </c>
      <c r="BQ275" s="619">
        <f t="shared" si="390"/>
        <v>0</v>
      </c>
      <c r="BR275" s="619">
        <f t="shared" si="391"/>
        <v>1</v>
      </c>
      <c r="BS275" s="619">
        <f t="shared" si="392"/>
        <v>0</v>
      </c>
      <c r="BT275" s="619">
        <f t="shared" si="393"/>
        <v>0</v>
      </c>
      <c r="BU275" s="619">
        <f t="shared" si="394"/>
        <v>0</v>
      </c>
      <c r="BV275" s="619">
        <f t="shared" si="395"/>
        <v>1</v>
      </c>
      <c r="BW275" s="603">
        <f t="shared" si="400"/>
        <v>0</v>
      </c>
      <c r="BX275" s="636">
        <f t="shared" si="396"/>
        <v>1</v>
      </c>
      <c r="BY275" s="603">
        <f t="shared" si="397"/>
        <v>0</v>
      </c>
      <c r="BZ275" s="603">
        <f t="shared" si="398"/>
        <v>0</v>
      </c>
      <c r="CA275" s="589" t="str">
        <f t="shared" si="401"/>
        <v/>
      </c>
      <c r="CB275" s="1097"/>
      <c r="CC275" s="589" t="str">
        <f>IF(I275="","",MAX($CC$228:$CC$235,$CC$238:CC274)+1)</f>
        <v/>
      </c>
      <c r="CD275" s="589"/>
      <c r="CE275" s="589"/>
      <c r="CF275" s="589"/>
      <c r="CG275" s="589"/>
      <c r="CH275" s="589"/>
      <c r="CI275" s="589"/>
      <c r="CJ275" s="589"/>
      <c r="CK275" s="589"/>
      <c r="CL275" s="589"/>
      <c r="CM275" s="589"/>
      <c r="CN275" s="589"/>
      <c r="CO275" s="589"/>
      <c r="CP275" s="589"/>
      <c r="CQ275" s="589"/>
      <c r="CR275" s="589"/>
      <c r="CS275" s="589"/>
      <c r="CT275" s="589"/>
      <c r="CU275" s="589"/>
      <c r="CV275" s="589"/>
      <c r="CW275" s="589"/>
      <c r="CX275" s="589"/>
      <c r="CY275" s="589"/>
    </row>
    <row r="276" spans="1:103" s="620" customFormat="1" ht="13.9" customHeight="1">
      <c r="A276" s="620" t="str">
        <f t="shared" si="320"/>
        <v/>
      </c>
      <c r="B276" s="624">
        <v>2202</v>
      </c>
      <c r="C276" s="624">
        <v>39</v>
      </c>
      <c r="D276" s="644" t="str">
        <f>IF(ISNA(VLOOKUP(C276,Master!BQ$60:CC$285,3,FALSE)),"",VLOOKUP(C276,Master!BQ$60:CC$285,3,FALSE))</f>
        <v/>
      </c>
      <c r="E276" s="625" t="str">
        <f>IF(ISNA(VLOOKUP(C276,Master!BQ$60:CC$285,7,FALSE)),"",VLOOKUP(C276,Master!BQ$60:CC$285,7,FALSE))</f>
        <v/>
      </c>
      <c r="F276" s="626" t="str">
        <f>IF(ISNA(VLOOKUP(C276,Master!BQ$60:CC$285,8,FALSE)),"",VLOOKUP(C276,Master!BQ$60:CC$285,8,FALSE))</f>
        <v/>
      </c>
      <c r="G276" s="627" t="str">
        <f>IF(ISNA(VLOOKUP(C276,Master!BQ$60:CC$285,4,FALSE)),"",VLOOKUP(C276,Master!BQ$60:CC$285,4,FALSE))</f>
        <v/>
      </c>
      <c r="H276" s="672" t="str">
        <f>IF(ISNA(VLOOKUP(C276,Master!BQ$60:CC$285,5,FALSE)),"",VLOOKUP(C276,Master!BQ$60:CC$285,5,FALSE))</f>
        <v/>
      </c>
      <c r="I276" s="629" t="str">
        <f>IF(ISNA(VLOOKUP(C276,Master!BQ$60:CC$285,6,FALSE)),"",VLOOKUP(C276,Master!BQ$60:CC$285,6,FALSE))</f>
        <v/>
      </c>
      <c r="J276" s="624" t="str">
        <f t="shared" si="349"/>
        <v/>
      </c>
      <c r="K276" s="625" t="str">
        <f t="shared" si="350"/>
        <v/>
      </c>
      <c r="L276" s="624" t="str">
        <f t="shared" si="351"/>
        <v/>
      </c>
      <c r="M276" s="624" t="str">
        <f t="shared" si="352"/>
        <v/>
      </c>
      <c r="N276" s="624" t="str">
        <f t="shared" si="353"/>
        <v/>
      </c>
      <c r="O276" s="629" t="str">
        <f t="shared" si="354"/>
        <v/>
      </c>
      <c r="P276" s="673"/>
      <c r="Q276" s="673"/>
      <c r="R276" s="673"/>
      <c r="S276" s="673">
        <v>0</v>
      </c>
      <c r="T276" s="591"/>
      <c r="U276" s="622" t="str">
        <f>IF(ISNA(VLOOKUP(C276,Master!BQ$60:CC$285,10,FALSE)),"",VLOOKUP(C276,Master!BQ$60:CC$285,10,FALSE))</f>
        <v/>
      </c>
      <c r="V276" s="632"/>
      <c r="W276" s="632"/>
      <c r="X276" s="633" t="str">
        <f>IF(ISNA(VLOOKUP(C276,Master!BQ$60:CC$285,11,FALSE)),"",VLOOKUP(C276,Master!BQ$60:CC$285,11,FALSE))</f>
        <v/>
      </c>
      <c r="Y276" s="633" t="str">
        <f>IF(ISNA(VLOOKUP(C276,Master!BQ$60:CC$285,9,FALSE)),"",VLOOKUP(C276,Master!BQ$60:CC$285,9,FALSE))</f>
        <v/>
      </c>
      <c r="Z276" s="634">
        <f t="shared" si="355"/>
        <v>0</v>
      </c>
      <c r="AA276" s="634">
        <f t="shared" si="356"/>
        <v>0</v>
      </c>
      <c r="AB276" s="634">
        <f t="shared" si="357"/>
        <v>0</v>
      </c>
      <c r="AC276" s="634">
        <f t="shared" si="358"/>
        <v>0</v>
      </c>
      <c r="AD276" s="634">
        <f t="shared" si="359"/>
        <v>0</v>
      </c>
      <c r="AE276" s="634">
        <f t="shared" si="360"/>
        <v>0</v>
      </c>
      <c r="AF276" s="635" t="str">
        <f t="shared" si="361"/>
        <v/>
      </c>
      <c r="AG276" s="635" t="str">
        <f t="shared" si="362"/>
        <v/>
      </c>
      <c r="AH276" s="635" t="str">
        <f t="shared" si="363"/>
        <v/>
      </c>
      <c r="AI276" s="635" t="str">
        <f t="shared" si="364"/>
        <v/>
      </c>
      <c r="AJ276" s="635" t="str">
        <f t="shared" si="365"/>
        <v/>
      </c>
      <c r="AK276" s="633" t="str">
        <f t="shared" si="366"/>
        <v/>
      </c>
      <c r="AL276" s="633">
        <v>0</v>
      </c>
      <c r="AM276" s="634">
        <v>0</v>
      </c>
      <c r="AN276" s="633" t="str">
        <f t="shared" si="367"/>
        <v/>
      </c>
      <c r="AO276" s="634">
        <f t="shared" si="368"/>
        <v>0</v>
      </c>
      <c r="AP276" s="633">
        <f t="shared" si="369"/>
        <v>0</v>
      </c>
      <c r="AQ276" s="633">
        <f t="shared" si="370"/>
        <v>0</v>
      </c>
      <c r="AR276" s="633">
        <f t="shared" si="371"/>
        <v>0</v>
      </c>
      <c r="AS276" s="633">
        <f t="shared" si="399"/>
        <v>0</v>
      </c>
      <c r="AT276" s="635">
        <f t="shared" si="372"/>
        <v>0</v>
      </c>
      <c r="AU276" s="635">
        <f t="shared" si="373"/>
        <v>0</v>
      </c>
      <c r="AV276" s="633"/>
      <c r="AW276" s="633"/>
      <c r="AX276" s="635">
        <f t="shared" si="374"/>
        <v>0</v>
      </c>
      <c r="AY276" s="635">
        <f t="shared" si="375"/>
        <v>0</v>
      </c>
      <c r="AZ276" s="635">
        <f t="shared" si="376"/>
        <v>0</v>
      </c>
      <c r="BA276" s="635">
        <f t="shared" si="377"/>
        <v>0</v>
      </c>
      <c r="BB276" s="635">
        <f t="shared" si="378"/>
        <v>0</v>
      </c>
      <c r="BC276" s="633">
        <f t="shared" si="379"/>
        <v>0</v>
      </c>
      <c r="BD276" s="633">
        <f t="shared" si="380"/>
        <v>0</v>
      </c>
      <c r="BE276" s="634">
        <v>0</v>
      </c>
      <c r="BF276" s="633">
        <f t="shared" si="381"/>
        <v>0</v>
      </c>
      <c r="BG276" s="634">
        <f t="shared" si="382"/>
        <v>0</v>
      </c>
      <c r="BH276" s="633">
        <f t="shared" si="383"/>
        <v>0</v>
      </c>
      <c r="BI276" s="633">
        <f t="shared" si="384"/>
        <v>0</v>
      </c>
      <c r="BJ276" s="633">
        <f t="shared" si="385"/>
        <v>0</v>
      </c>
      <c r="BK276" s="633">
        <f t="shared" si="386"/>
        <v>0</v>
      </c>
      <c r="BL276" s="635">
        <f t="shared" si="387"/>
        <v>0</v>
      </c>
      <c r="BM276" s="635">
        <f t="shared" si="388"/>
        <v>0</v>
      </c>
      <c r="BN276" s="633"/>
      <c r="BO276" s="633"/>
      <c r="BP276" s="635">
        <f t="shared" si="389"/>
        <v>0</v>
      </c>
      <c r="BQ276" s="619">
        <f t="shared" si="390"/>
        <v>0</v>
      </c>
      <c r="BR276" s="619">
        <f t="shared" si="391"/>
        <v>1</v>
      </c>
      <c r="BS276" s="619">
        <f t="shared" si="392"/>
        <v>0</v>
      </c>
      <c r="BT276" s="619">
        <f t="shared" si="393"/>
        <v>0</v>
      </c>
      <c r="BU276" s="619">
        <f t="shared" si="394"/>
        <v>0</v>
      </c>
      <c r="BV276" s="619">
        <f t="shared" si="395"/>
        <v>1</v>
      </c>
      <c r="BW276" s="603">
        <f t="shared" si="400"/>
        <v>0</v>
      </c>
      <c r="BX276" s="636">
        <f t="shared" si="396"/>
        <v>1</v>
      </c>
      <c r="BY276" s="603">
        <f t="shared" si="397"/>
        <v>0</v>
      </c>
      <c r="BZ276" s="603">
        <f t="shared" si="398"/>
        <v>0</v>
      </c>
      <c r="CA276" s="589" t="str">
        <f t="shared" si="401"/>
        <v/>
      </c>
      <c r="CB276" s="1097"/>
      <c r="CC276" s="589" t="str">
        <f>IF(I276="","",MAX($CC$228:$CC$235,$CC$238:CC275)+1)</f>
        <v/>
      </c>
      <c r="CD276" s="589"/>
      <c r="CE276" s="589"/>
      <c r="CF276" s="589"/>
      <c r="CG276" s="589"/>
      <c r="CH276" s="589"/>
      <c r="CI276" s="589"/>
      <c r="CJ276" s="589"/>
      <c r="CK276" s="589"/>
      <c r="CL276" s="589"/>
      <c r="CM276" s="589"/>
      <c r="CN276" s="589"/>
      <c r="CO276" s="589"/>
      <c r="CP276" s="589"/>
      <c r="CQ276" s="589"/>
      <c r="CR276" s="589"/>
      <c r="CS276" s="589"/>
      <c r="CT276" s="589"/>
      <c r="CU276" s="589"/>
      <c r="CV276" s="589"/>
      <c r="CW276" s="589"/>
      <c r="CX276" s="589"/>
      <c r="CY276" s="589"/>
    </row>
    <row r="277" spans="1:103" s="620" customFormat="1" ht="13.9" customHeight="1">
      <c r="A277" s="620" t="str">
        <f t="shared" si="320"/>
        <v/>
      </c>
      <c r="B277" s="624">
        <v>2202</v>
      </c>
      <c r="C277" s="624">
        <v>40</v>
      </c>
      <c r="D277" s="644" t="str">
        <f>IF(ISNA(VLOOKUP(C277,Master!BQ$60:CC$285,3,FALSE)),"",VLOOKUP(C277,Master!BQ$60:CC$285,3,FALSE))</f>
        <v/>
      </c>
      <c r="E277" s="625" t="str">
        <f>IF(ISNA(VLOOKUP(C277,Master!BQ$60:CC$285,7,FALSE)),"",VLOOKUP(C277,Master!BQ$60:CC$285,7,FALSE))</f>
        <v/>
      </c>
      <c r="F277" s="626" t="str">
        <f>IF(ISNA(VLOOKUP(C277,Master!BQ$60:CC$285,8,FALSE)),"",VLOOKUP(C277,Master!BQ$60:CC$285,8,FALSE))</f>
        <v/>
      </c>
      <c r="G277" s="627" t="str">
        <f>IF(ISNA(VLOOKUP(C277,Master!BQ$60:CC$285,4,FALSE)),"",VLOOKUP(C277,Master!BQ$60:CC$285,4,FALSE))</f>
        <v/>
      </c>
      <c r="H277" s="672" t="str">
        <f>IF(ISNA(VLOOKUP(C277,Master!BQ$60:CC$285,5,FALSE)),"",VLOOKUP(C277,Master!BQ$60:CC$285,5,FALSE))</f>
        <v/>
      </c>
      <c r="I277" s="629" t="str">
        <f>IF(ISNA(VLOOKUP(C277,Master!BQ$60:CC$285,6,FALSE)),"",VLOOKUP(C277,Master!BQ$60:CC$285,6,FALSE))</f>
        <v/>
      </c>
      <c r="J277" s="624" t="str">
        <f t="shared" si="349"/>
        <v/>
      </c>
      <c r="K277" s="625" t="str">
        <f t="shared" si="350"/>
        <v/>
      </c>
      <c r="L277" s="624" t="str">
        <f t="shared" si="351"/>
        <v/>
      </c>
      <c r="M277" s="624" t="str">
        <f t="shared" si="352"/>
        <v/>
      </c>
      <c r="N277" s="624" t="str">
        <f t="shared" si="353"/>
        <v/>
      </c>
      <c r="O277" s="629" t="str">
        <f t="shared" si="354"/>
        <v/>
      </c>
      <c r="P277" s="673"/>
      <c r="Q277" s="673"/>
      <c r="R277" s="673"/>
      <c r="S277" s="673">
        <v>0</v>
      </c>
      <c r="T277" s="591"/>
      <c r="U277" s="622" t="str">
        <f>IF(ISNA(VLOOKUP(C277,Master!BQ$60:CC$285,10,FALSE)),"",VLOOKUP(C277,Master!BQ$60:CC$285,10,FALSE))</f>
        <v/>
      </c>
      <c r="V277" s="632"/>
      <c r="W277" s="632"/>
      <c r="X277" s="633" t="str">
        <f>IF(ISNA(VLOOKUP(C277,Master!BQ$60:CC$285,11,FALSE)),"",VLOOKUP(C277,Master!BQ$60:CC$285,11,FALSE))</f>
        <v/>
      </c>
      <c r="Y277" s="633" t="str">
        <f>IF(ISNA(VLOOKUP(C277,Master!BQ$60:CC$285,9,FALSE)),"",VLOOKUP(C277,Master!BQ$60:CC$285,9,FALSE))</f>
        <v/>
      </c>
      <c r="Z277" s="634">
        <f t="shared" si="355"/>
        <v>0</v>
      </c>
      <c r="AA277" s="634">
        <f t="shared" si="356"/>
        <v>0</v>
      </c>
      <c r="AB277" s="634">
        <f t="shared" si="357"/>
        <v>0</v>
      </c>
      <c r="AC277" s="634">
        <f t="shared" si="358"/>
        <v>0</v>
      </c>
      <c r="AD277" s="634">
        <f t="shared" si="359"/>
        <v>0</v>
      </c>
      <c r="AE277" s="634">
        <f t="shared" si="360"/>
        <v>0</v>
      </c>
      <c r="AF277" s="635" t="str">
        <f t="shared" si="361"/>
        <v/>
      </c>
      <c r="AG277" s="635" t="str">
        <f t="shared" si="362"/>
        <v/>
      </c>
      <c r="AH277" s="635" t="str">
        <f t="shared" si="363"/>
        <v/>
      </c>
      <c r="AI277" s="635" t="str">
        <f t="shared" si="364"/>
        <v/>
      </c>
      <c r="AJ277" s="635" t="str">
        <f t="shared" si="365"/>
        <v/>
      </c>
      <c r="AK277" s="633" t="str">
        <f t="shared" si="366"/>
        <v/>
      </c>
      <c r="AL277" s="633">
        <v>0</v>
      </c>
      <c r="AM277" s="634">
        <v>0</v>
      </c>
      <c r="AN277" s="633" t="str">
        <f t="shared" si="367"/>
        <v/>
      </c>
      <c r="AO277" s="634">
        <f t="shared" si="368"/>
        <v>0</v>
      </c>
      <c r="AP277" s="633">
        <f t="shared" si="369"/>
        <v>0</v>
      </c>
      <c r="AQ277" s="633">
        <f t="shared" si="370"/>
        <v>0</v>
      </c>
      <c r="AR277" s="633">
        <f t="shared" si="371"/>
        <v>0</v>
      </c>
      <c r="AS277" s="633">
        <f t="shared" si="399"/>
        <v>0</v>
      </c>
      <c r="AT277" s="635">
        <f t="shared" si="372"/>
        <v>0</v>
      </c>
      <c r="AU277" s="635">
        <f t="shared" si="373"/>
        <v>0</v>
      </c>
      <c r="AV277" s="633"/>
      <c r="AW277" s="633"/>
      <c r="AX277" s="635">
        <f t="shared" si="374"/>
        <v>0</v>
      </c>
      <c r="AY277" s="635">
        <f t="shared" si="375"/>
        <v>0</v>
      </c>
      <c r="AZ277" s="635">
        <f t="shared" si="376"/>
        <v>0</v>
      </c>
      <c r="BA277" s="635">
        <f t="shared" si="377"/>
        <v>0</v>
      </c>
      <c r="BB277" s="635">
        <f t="shared" si="378"/>
        <v>0</v>
      </c>
      <c r="BC277" s="633">
        <f t="shared" si="379"/>
        <v>0</v>
      </c>
      <c r="BD277" s="633">
        <f t="shared" si="380"/>
        <v>0</v>
      </c>
      <c r="BE277" s="634">
        <v>0</v>
      </c>
      <c r="BF277" s="633">
        <f t="shared" si="381"/>
        <v>0</v>
      </c>
      <c r="BG277" s="634">
        <f t="shared" si="382"/>
        <v>0</v>
      </c>
      <c r="BH277" s="633">
        <f t="shared" si="383"/>
        <v>0</v>
      </c>
      <c r="BI277" s="633">
        <f t="shared" si="384"/>
        <v>0</v>
      </c>
      <c r="BJ277" s="633">
        <f t="shared" si="385"/>
        <v>0</v>
      </c>
      <c r="BK277" s="633">
        <f t="shared" si="386"/>
        <v>0</v>
      </c>
      <c r="BL277" s="635">
        <f t="shared" si="387"/>
        <v>0</v>
      </c>
      <c r="BM277" s="635">
        <f t="shared" si="388"/>
        <v>0</v>
      </c>
      <c r="BN277" s="633"/>
      <c r="BO277" s="633"/>
      <c r="BP277" s="635">
        <f t="shared" si="389"/>
        <v>0</v>
      </c>
      <c r="BQ277" s="619">
        <f t="shared" si="390"/>
        <v>0</v>
      </c>
      <c r="BR277" s="619">
        <f t="shared" si="391"/>
        <v>1</v>
      </c>
      <c r="BS277" s="619">
        <f t="shared" si="392"/>
        <v>0</v>
      </c>
      <c r="BT277" s="619">
        <f t="shared" si="393"/>
        <v>0</v>
      </c>
      <c r="BU277" s="619">
        <f t="shared" si="394"/>
        <v>0</v>
      </c>
      <c r="BV277" s="619">
        <f t="shared" si="395"/>
        <v>1</v>
      </c>
      <c r="BW277" s="603">
        <f t="shared" si="400"/>
        <v>0</v>
      </c>
      <c r="BX277" s="636">
        <f t="shared" si="396"/>
        <v>1</v>
      </c>
      <c r="BY277" s="603">
        <f t="shared" si="397"/>
        <v>0</v>
      </c>
      <c r="BZ277" s="603">
        <f t="shared" si="398"/>
        <v>0</v>
      </c>
      <c r="CA277" s="589" t="str">
        <f t="shared" si="401"/>
        <v/>
      </c>
      <c r="CB277" s="1097"/>
      <c r="CC277" s="589" t="str">
        <f>IF(I277="","",MAX($CC$228:$CC$235,$CC$238:CC276)+1)</f>
        <v/>
      </c>
      <c r="CD277" s="589"/>
      <c r="CE277" s="589"/>
      <c r="CF277" s="589"/>
      <c r="CG277" s="589"/>
      <c r="CH277" s="589"/>
      <c r="CI277" s="589"/>
      <c r="CJ277" s="589"/>
      <c r="CK277" s="589"/>
      <c r="CL277" s="589"/>
      <c r="CM277" s="589"/>
      <c r="CN277" s="589"/>
      <c r="CO277" s="589"/>
      <c r="CP277" s="589"/>
      <c r="CQ277" s="589"/>
      <c r="CR277" s="589"/>
      <c r="CS277" s="589"/>
      <c r="CT277" s="589"/>
      <c r="CU277" s="589"/>
      <c r="CV277" s="589"/>
      <c r="CW277" s="589"/>
      <c r="CX277" s="589"/>
      <c r="CY277" s="589"/>
    </row>
    <row r="278" spans="1:103" s="620" customFormat="1" ht="13.9" customHeight="1">
      <c r="A278" s="620" t="str">
        <f t="shared" si="320"/>
        <v/>
      </c>
      <c r="B278" s="624">
        <v>2202</v>
      </c>
      <c r="C278" s="624">
        <v>41</v>
      </c>
      <c r="D278" s="644" t="str">
        <f>IF(ISNA(VLOOKUP(C278,Master!BQ$60:CC$285,3,FALSE)),"",VLOOKUP(C278,Master!BQ$60:CC$285,3,FALSE))</f>
        <v/>
      </c>
      <c r="E278" s="625" t="str">
        <f>IF(ISNA(VLOOKUP(C278,Master!BQ$60:CC$285,7,FALSE)),"",VLOOKUP(C278,Master!BQ$60:CC$285,7,FALSE))</f>
        <v/>
      </c>
      <c r="F278" s="626" t="str">
        <f>IF(ISNA(VLOOKUP(C278,Master!BQ$60:CC$285,8,FALSE)),"",VLOOKUP(C278,Master!BQ$60:CC$285,8,FALSE))</f>
        <v/>
      </c>
      <c r="G278" s="627" t="str">
        <f>IF(ISNA(VLOOKUP(C278,Master!BQ$60:CC$285,4,FALSE)),"",VLOOKUP(C278,Master!BQ$60:CC$285,4,FALSE))</f>
        <v/>
      </c>
      <c r="H278" s="672" t="str">
        <f>IF(ISNA(VLOOKUP(C278,Master!BQ$60:CC$285,5,FALSE)),"",VLOOKUP(C278,Master!BQ$60:CC$285,5,FALSE))</f>
        <v/>
      </c>
      <c r="I278" s="629" t="str">
        <f>IF(ISNA(VLOOKUP(C278,Master!BQ$60:CC$285,6,FALSE)),"",VLOOKUP(C278,Master!BQ$60:CC$285,6,FALSE))</f>
        <v/>
      </c>
      <c r="J278" s="624" t="str">
        <f t="shared" si="349"/>
        <v/>
      </c>
      <c r="K278" s="625" t="str">
        <f t="shared" si="350"/>
        <v/>
      </c>
      <c r="L278" s="624" t="str">
        <f t="shared" si="351"/>
        <v/>
      </c>
      <c r="M278" s="624" t="str">
        <f t="shared" si="352"/>
        <v/>
      </c>
      <c r="N278" s="624" t="str">
        <f t="shared" si="353"/>
        <v/>
      </c>
      <c r="O278" s="629" t="str">
        <f t="shared" si="354"/>
        <v/>
      </c>
      <c r="P278" s="673"/>
      <c r="Q278" s="673"/>
      <c r="R278" s="673"/>
      <c r="S278" s="673">
        <v>0</v>
      </c>
      <c r="T278" s="591"/>
      <c r="U278" s="622" t="str">
        <f>IF(ISNA(VLOOKUP(C278,Master!BQ$60:CC$285,10,FALSE)),"",VLOOKUP(C278,Master!BQ$60:CC$285,10,FALSE))</f>
        <v/>
      </c>
      <c r="V278" s="632"/>
      <c r="W278" s="632"/>
      <c r="X278" s="633" t="str">
        <f>IF(ISNA(VLOOKUP(C278,Master!BQ$60:CC$285,11,FALSE)),"",VLOOKUP(C278,Master!BQ$60:CC$285,11,FALSE))</f>
        <v/>
      </c>
      <c r="Y278" s="633" t="str">
        <f>IF(ISNA(VLOOKUP(C278,Master!BQ$60:CC$285,9,FALSE)),"",VLOOKUP(C278,Master!BQ$60:CC$285,9,FALSE))</f>
        <v/>
      </c>
      <c r="Z278" s="634">
        <f t="shared" si="355"/>
        <v>0</v>
      </c>
      <c r="AA278" s="634">
        <f t="shared" si="356"/>
        <v>0</v>
      </c>
      <c r="AB278" s="634">
        <f t="shared" si="357"/>
        <v>0</v>
      </c>
      <c r="AC278" s="634">
        <f t="shared" si="358"/>
        <v>0</v>
      </c>
      <c r="AD278" s="634">
        <f t="shared" si="359"/>
        <v>0</v>
      </c>
      <c r="AE278" s="634">
        <f t="shared" si="360"/>
        <v>0</v>
      </c>
      <c r="AF278" s="635" t="str">
        <f t="shared" si="361"/>
        <v/>
      </c>
      <c r="AG278" s="635" t="str">
        <f t="shared" si="362"/>
        <v/>
      </c>
      <c r="AH278" s="635" t="str">
        <f t="shared" si="363"/>
        <v/>
      </c>
      <c r="AI278" s="635" t="str">
        <f t="shared" si="364"/>
        <v/>
      </c>
      <c r="AJ278" s="635" t="str">
        <f t="shared" si="365"/>
        <v/>
      </c>
      <c r="AK278" s="633" t="str">
        <f t="shared" si="366"/>
        <v/>
      </c>
      <c r="AL278" s="633">
        <v>0</v>
      </c>
      <c r="AM278" s="634">
        <v>0</v>
      </c>
      <c r="AN278" s="633" t="str">
        <f t="shared" si="367"/>
        <v/>
      </c>
      <c r="AO278" s="634">
        <f t="shared" si="368"/>
        <v>0</v>
      </c>
      <c r="AP278" s="633">
        <f t="shared" si="369"/>
        <v>0</v>
      </c>
      <c r="AQ278" s="633">
        <f t="shared" si="370"/>
        <v>0</v>
      </c>
      <c r="AR278" s="633">
        <f t="shared" si="371"/>
        <v>0</v>
      </c>
      <c r="AS278" s="633">
        <f t="shared" si="399"/>
        <v>0</v>
      </c>
      <c r="AT278" s="635">
        <f t="shared" si="372"/>
        <v>0</v>
      </c>
      <c r="AU278" s="635">
        <f t="shared" si="373"/>
        <v>0</v>
      </c>
      <c r="AV278" s="633"/>
      <c r="AW278" s="633"/>
      <c r="AX278" s="635">
        <f t="shared" si="374"/>
        <v>0</v>
      </c>
      <c r="AY278" s="635">
        <f t="shared" si="375"/>
        <v>0</v>
      </c>
      <c r="AZ278" s="635">
        <f t="shared" si="376"/>
        <v>0</v>
      </c>
      <c r="BA278" s="635">
        <f t="shared" si="377"/>
        <v>0</v>
      </c>
      <c r="BB278" s="635">
        <f t="shared" si="378"/>
        <v>0</v>
      </c>
      <c r="BC278" s="633">
        <f t="shared" si="379"/>
        <v>0</v>
      </c>
      <c r="BD278" s="633">
        <f t="shared" si="380"/>
        <v>0</v>
      </c>
      <c r="BE278" s="634">
        <v>0</v>
      </c>
      <c r="BF278" s="633">
        <f t="shared" si="381"/>
        <v>0</v>
      </c>
      <c r="BG278" s="634">
        <f t="shared" si="382"/>
        <v>0</v>
      </c>
      <c r="BH278" s="633">
        <f t="shared" si="383"/>
        <v>0</v>
      </c>
      <c r="BI278" s="633">
        <f t="shared" si="384"/>
        <v>0</v>
      </c>
      <c r="BJ278" s="633">
        <f t="shared" si="385"/>
        <v>0</v>
      </c>
      <c r="BK278" s="633">
        <f t="shared" si="386"/>
        <v>0</v>
      </c>
      <c r="BL278" s="635">
        <f t="shared" si="387"/>
        <v>0</v>
      </c>
      <c r="BM278" s="635">
        <f t="shared" si="388"/>
        <v>0</v>
      </c>
      <c r="BN278" s="633"/>
      <c r="BO278" s="633"/>
      <c r="BP278" s="635">
        <f t="shared" si="389"/>
        <v>0</v>
      </c>
      <c r="BQ278" s="619">
        <f t="shared" si="390"/>
        <v>0</v>
      </c>
      <c r="BR278" s="619">
        <f t="shared" si="391"/>
        <v>1</v>
      </c>
      <c r="BS278" s="619">
        <f t="shared" si="392"/>
        <v>0</v>
      </c>
      <c r="BT278" s="619">
        <f t="shared" si="393"/>
        <v>0</v>
      </c>
      <c r="BU278" s="619">
        <f t="shared" si="394"/>
        <v>0</v>
      </c>
      <c r="BV278" s="619">
        <f t="shared" si="395"/>
        <v>1</v>
      </c>
      <c r="BW278" s="603">
        <f t="shared" si="400"/>
        <v>0</v>
      </c>
      <c r="BX278" s="636">
        <f t="shared" si="396"/>
        <v>1</v>
      </c>
      <c r="BY278" s="603">
        <f t="shared" si="397"/>
        <v>0</v>
      </c>
      <c r="BZ278" s="603">
        <f t="shared" si="398"/>
        <v>0</v>
      </c>
      <c r="CA278" s="589" t="str">
        <f t="shared" si="401"/>
        <v/>
      </c>
      <c r="CB278" s="1097"/>
      <c r="CC278" s="589" t="str">
        <f>IF(I278="","",MAX($CC$228:$CC$235,$CC$238:CC277)+1)</f>
        <v/>
      </c>
      <c r="CD278" s="589"/>
      <c r="CE278" s="589"/>
      <c r="CF278" s="589"/>
      <c r="CG278" s="589"/>
      <c r="CH278" s="589"/>
      <c r="CI278" s="589"/>
      <c r="CJ278" s="589"/>
      <c r="CK278" s="589"/>
      <c r="CL278" s="589"/>
      <c r="CM278" s="589"/>
      <c r="CN278" s="589"/>
      <c r="CO278" s="589"/>
      <c r="CP278" s="589"/>
      <c r="CQ278" s="589"/>
      <c r="CR278" s="589"/>
      <c r="CS278" s="589"/>
      <c r="CT278" s="589"/>
      <c r="CU278" s="589"/>
      <c r="CV278" s="589"/>
      <c r="CW278" s="589"/>
      <c r="CX278" s="589"/>
      <c r="CY278" s="589"/>
    </row>
    <row r="279" spans="1:103" s="620" customFormat="1" ht="13.9" customHeight="1">
      <c r="A279" s="620" t="str">
        <f t="shared" si="320"/>
        <v/>
      </c>
      <c r="B279" s="624">
        <v>2202</v>
      </c>
      <c r="C279" s="624">
        <v>42</v>
      </c>
      <c r="D279" s="644" t="str">
        <f>IF(ISNA(VLOOKUP(C279,Master!BQ$60:CC$285,3,FALSE)),"",VLOOKUP(C279,Master!BQ$60:CC$285,3,FALSE))</f>
        <v/>
      </c>
      <c r="E279" s="625" t="str">
        <f>IF(ISNA(VLOOKUP(C279,Master!BQ$60:CC$285,7,FALSE)),"",VLOOKUP(C279,Master!BQ$60:CC$285,7,FALSE))</f>
        <v/>
      </c>
      <c r="F279" s="626" t="str">
        <f>IF(ISNA(VLOOKUP(C279,Master!BQ$60:CC$285,8,FALSE)),"",VLOOKUP(C279,Master!BQ$60:CC$285,8,FALSE))</f>
        <v/>
      </c>
      <c r="G279" s="627" t="str">
        <f>IF(ISNA(VLOOKUP(C279,Master!BQ$60:CC$285,4,FALSE)),"",VLOOKUP(C279,Master!BQ$60:CC$285,4,FALSE))</f>
        <v/>
      </c>
      <c r="H279" s="672" t="str">
        <f>IF(ISNA(VLOOKUP(C279,Master!BQ$60:CC$285,5,FALSE)),"",VLOOKUP(C279,Master!BQ$60:CC$285,5,FALSE))</f>
        <v/>
      </c>
      <c r="I279" s="629" t="str">
        <f>IF(ISNA(VLOOKUP(C279,Master!BQ$60:CC$285,6,FALSE)),"",VLOOKUP(C279,Master!BQ$60:CC$285,6,FALSE))</f>
        <v/>
      </c>
      <c r="J279" s="624" t="str">
        <f t="shared" si="349"/>
        <v/>
      </c>
      <c r="K279" s="625" t="str">
        <f t="shared" si="350"/>
        <v/>
      </c>
      <c r="L279" s="624" t="str">
        <f t="shared" si="351"/>
        <v/>
      </c>
      <c r="M279" s="624" t="str">
        <f t="shared" si="352"/>
        <v/>
      </c>
      <c r="N279" s="624" t="str">
        <f t="shared" si="353"/>
        <v/>
      </c>
      <c r="O279" s="629" t="str">
        <f t="shared" si="354"/>
        <v/>
      </c>
      <c r="P279" s="673"/>
      <c r="Q279" s="673"/>
      <c r="R279" s="673"/>
      <c r="S279" s="673">
        <v>0</v>
      </c>
      <c r="T279" s="591"/>
      <c r="U279" s="622" t="str">
        <f>IF(ISNA(VLOOKUP(C279,Master!BQ$60:CC$285,10,FALSE)),"",VLOOKUP(C279,Master!BQ$60:CC$285,10,FALSE))</f>
        <v/>
      </c>
      <c r="V279" s="632"/>
      <c r="W279" s="632"/>
      <c r="X279" s="633" t="str">
        <f>IF(ISNA(VLOOKUP(C279,Master!BQ$60:CC$285,11,FALSE)),"",VLOOKUP(C279,Master!BQ$60:CC$285,11,FALSE))</f>
        <v/>
      </c>
      <c r="Y279" s="633" t="str">
        <f>IF(ISNA(VLOOKUP(C279,Master!BQ$60:CC$285,9,FALSE)),"",VLOOKUP(C279,Master!BQ$60:CC$285,9,FALSE))</f>
        <v/>
      </c>
      <c r="Z279" s="634">
        <f t="shared" si="355"/>
        <v>0</v>
      </c>
      <c r="AA279" s="634">
        <f t="shared" si="356"/>
        <v>0</v>
      </c>
      <c r="AB279" s="634">
        <f t="shared" si="357"/>
        <v>0</v>
      </c>
      <c r="AC279" s="634">
        <f t="shared" si="358"/>
        <v>0</v>
      </c>
      <c r="AD279" s="634">
        <f t="shared" si="359"/>
        <v>0</v>
      </c>
      <c r="AE279" s="634">
        <f t="shared" si="360"/>
        <v>0</v>
      </c>
      <c r="AF279" s="635" t="str">
        <f t="shared" si="361"/>
        <v/>
      </c>
      <c r="AG279" s="635" t="str">
        <f t="shared" si="362"/>
        <v/>
      </c>
      <c r="AH279" s="635" t="str">
        <f t="shared" si="363"/>
        <v/>
      </c>
      <c r="AI279" s="635" t="str">
        <f t="shared" si="364"/>
        <v/>
      </c>
      <c r="AJ279" s="635" t="str">
        <f t="shared" si="365"/>
        <v/>
      </c>
      <c r="AK279" s="633" t="str">
        <f t="shared" si="366"/>
        <v/>
      </c>
      <c r="AL279" s="633">
        <v>0</v>
      </c>
      <c r="AM279" s="634">
        <v>0</v>
      </c>
      <c r="AN279" s="633" t="str">
        <f t="shared" si="367"/>
        <v/>
      </c>
      <c r="AO279" s="634">
        <f t="shared" si="368"/>
        <v>0</v>
      </c>
      <c r="AP279" s="633">
        <f t="shared" si="369"/>
        <v>0</v>
      </c>
      <c r="AQ279" s="633">
        <f t="shared" si="370"/>
        <v>0</v>
      </c>
      <c r="AR279" s="633">
        <f t="shared" si="371"/>
        <v>0</v>
      </c>
      <c r="AS279" s="633">
        <f t="shared" si="399"/>
        <v>0</v>
      </c>
      <c r="AT279" s="635">
        <f t="shared" si="372"/>
        <v>0</v>
      </c>
      <c r="AU279" s="635">
        <f t="shared" si="373"/>
        <v>0</v>
      </c>
      <c r="AV279" s="633"/>
      <c r="AW279" s="633"/>
      <c r="AX279" s="635">
        <f t="shared" si="374"/>
        <v>0</v>
      </c>
      <c r="AY279" s="635">
        <f t="shared" si="375"/>
        <v>0</v>
      </c>
      <c r="AZ279" s="635">
        <f t="shared" si="376"/>
        <v>0</v>
      </c>
      <c r="BA279" s="635">
        <f t="shared" si="377"/>
        <v>0</v>
      </c>
      <c r="BB279" s="635">
        <f t="shared" si="378"/>
        <v>0</v>
      </c>
      <c r="BC279" s="633">
        <f t="shared" si="379"/>
        <v>0</v>
      </c>
      <c r="BD279" s="633">
        <f t="shared" si="380"/>
        <v>0</v>
      </c>
      <c r="BE279" s="634">
        <v>0</v>
      </c>
      <c r="BF279" s="633">
        <f t="shared" si="381"/>
        <v>0</v>
      </c>
      <c r="BG279" s="634">
        <f t="shared" si="382"/>
        <v>0</v>
      </c>
      <c r="BH279" s="633">
        <f t="shared" si="383"/>
        <v>0</v>
      </c>
      <c r="BI279" s="633">
        <f t="shared" si="384"/>
        <v>0</v>
      </c>
      <c r="BJ279" s="633">
        <f t="shared" si="385"/>
        <v>0</v>
      </c>
      <c r="BK279" s="633">
        <f t="shared" si="386"/>
        <v>0</v>
      </c>
      <c r="BL279" s="635">
        <f t="shared" si="387"/>
        <v>0</v>
      </c>
      <c r="BM279" s="635">
        <f t="shared" si="388"/>
        <v>0</v>
      </c>
      <c r="BN279" s="633"/>
      <c r="BO279" s="633"/>
      <c r="BP279" s="635">
        <f t="shared" si="389"/>
        <v>0</v>
      </c>
      <c r="BQ279" s="619">
        <f t="shared" si="390"/>
        <v>0</v>
      </c>
      <c r="BR279" s="619">
        <f t="shared" si="391"/>
        <v>1</v>
      </c>
      <c r="BS279" s="619">
        <f t="shared" si="392"/>
        <v>0</v>
      </c>
      <c r="BT279" s="619">
        <f t="shared" si="393"/>
        <v>0</v>
      </c>
      <c r="BU279" s="619">
        <f t="shared" si="394"/>
        <v>0</v>
      </c>
      <c r="BV279" s="619">
        <f t="shared" si="395"/>
        <v>1</v>
      </c>
      <c r="BW279" s="603">
        <f t="shared" si="400"/>
        <v>0</v>
      </c>
      <c r="BX279" s="636">
        <f t="shared" si="396"/>
        <v>1</v>
      </c>
      <c r="BY279" s="603">
        <f t="shared" si="397"/>
        <v>0</v>
      </c>
      <c r="BZ279" s="603">
        <f t="shared" si="398"/>
        <v>0</v>
      </c>
      <c r="CA279" s="589" t="str">
        <f t="shared" si="401"/>
        <v/>
      </c>
      <c r="CB279" s="1097"/>
      <c r="CC279" s="589" t="str">
        <f>IF(I279="","",MAX($CC$228:$CC$235,$CC$238:CC278)+1)</f>
        <v/>
      </c>
      <c r="CD279" s="589"/>
      <c r="CE279" s="589"/>
      <c r="CF279" s="589"/>
      <c r="CG279" s="589"/>
      <c r="CH279" s="589"/>
      <c r="CI279" s="589"/>
      <c r="CJ279" s="589"/>
      <c r="CK279" s="589"/>
      <c r="CL279" s="589"/>
      <c r="CM279" s="589"/>
      <c r="CN279" s="589"/>
      <c r="CO279" s="589"/>
      <c r="CP279" s="589"/>
      <c r="CQ279" s="589"/>
      <c r="CR279" s="589"/>
      <c r="CS279" s="589"/>
      <c r="CT279" s="589"/>
      <c r="CU279" s="589"/>
      <c r="CV279" s="589"/>
      <c r="CW279" s="589"/>
      <c r="CX279" s="589"/>
      <c r="CY279" s="589"/>
    </row>
    <row r="280" spans="1:103" s="620" customFormat="1" ht="13.9" customHeight="1">
      <c r="A280" s="620" t="str">
        <f t="shared" si="320"/>
        <v/>
      </c>
      <c r="B280" s="624">
        <v>2202</v>
      </c>
      <c r="C280" s="624">
        <v>43</v>
      </c>
      <c r="D280" s="644" t="str">
        <f>IF(ISNA(VLOOKUP(C280,Master!BQ$60:CC$285,3,FALSE)),"",VLOOKUP(C280,Master!BQ$60:CC$285,3,FALSE))</f>
        <v/>
      </c>
      <c r="E280" s="625" t="str">
        <f>IF(ISNA(VLOOKUP(C280,Master!BQ$60:CC$285,7,FALSE)),"",VLOOKUP(C280,Master!BQ$60:CC$285,7,FALSE))</f>
        <v/>
      </c>
      <c r="F280" s="626" t="str">
        <f>IF(ISNA(VLOOKUP(C280,Master!BQ$60:CC$285,8,FALSE)),"",VLOOKUP(C280,Master!BQ$60:CC$285,8,FALSE))</f>
        <v/>
      </c>
      <c r="G280" s="627" t="str">
        <f>IF(ISNA(VLOOKUP(C280,Master!BQ$60:CC$285,4,FALSE)),"",VLOOKUP(C280,Master!BQ$60:CC$285,4,FALSE))</f>
        <v/>
      </c>
      <c r="H280" s="672" t="str">
        <f>IF(ISNA(VLOOKUP(C280,Master!BQ$60:CC$285,5,FALSE)),"",VLOOKUP(C280,Master!BQ$60:CC$285,5,FALSE))</f>
        <v/>
      </c>
      <c r="I280" s="629" t="str">
        <f>IF(ISNA(VLOOKUP(C280,Master!BQ$60:CC$285,6,FALSE)),"",VLOOKUP(C280,Master!BQ$60:CC$285,6,FALSE))</f>
        <v/>
      </c>
      <c r="J280" s="624" t="str">
        <f t="shared" si="349"/>
        <v/>
      </c>
      <c r="K280" s="625" t="str">
        <f t="shared" si="350"/>
        <v/>
      </c>
      <c r="L280" s="624" t="str">
        <f t="shared" si="351"/>
        <v/>
      </c>
      <c r="M280" s="624" t="str">
        <f t="shared" si="352"/>
        <v/>
      </c>
      <c r="N280" s="624" t="str">
        <f t="shared" si="353"/>
        <v/>
      </c>
      <c r="O280" s="629" t="str">
        <f t="shared" si="354"/>
        <v/>
      </c>
      <c r="P280" s="673"/>
      <c r="Q280" s="673"/>
      <c r="R280" s="673"/>
      <c r="S280" s="673">
        <v>0</v>
      </c>
      <c r="T280" s="591"/>
      <c r="U280" s="622" t="str">
        <f>IF(ISNA(VLOOKUP(C280,Master!BQ$60:CC$285,10,FALSE)),"",VLOOKUP(C280,Master!BQ$60:CC$285,10,FALSE))</f>
        <v/>
      </c>
      <c r="V280" s="632"/>
      <c r="W280" s="632"/>
      <c r="X280" s="633" t="str">
        <f>IF(ISNA(VLOOKUP(C280,Master!BQ$60:CC$285,11,FALSE)),"",VLOOKUP(C280,Master!BQ$60:CC$285,11,FALSE))</f>
        <v/>
      </c>
      <c r="Y280" s="633" t="str">
        <f>IF(ISNA(VLOOKUP(C280,Master!BQ$60:CC$285,9,FALSE)),"",VLOOKUP(C280,Master!BQ$60:CC$285,9,FALSE))</f>
        <v/>
      </c>
      <c r="Z280" s="634">
        <f t="shared" si="355"/>
        <v>0</v>
      </c>
      <c r="AA280" s="634">
        <f t="shared" si="356"/>
        <v>0</v>
      </c>
      <c r="AB280" s="634">
        <f t="shared" si="357"/>
        <v>0</v>
      </c>
      <c r="AC280" s="634">
        <f t="shared" si="358"/>
        <v>0</v>
      </c>
      <c r="AD280" s="634">
        <f t="shared" si="359"/>
        <v>0</v>
      </c>
      <c r="AE280" s="634">
        <f t="shared" si="360"/>
        <v>0</v>
      </c>
      <c r="AF280" s="635" t="str">
        <f t="shared" si="361"/>
        <v/>
      </c>
      <c r="AG280" s="635" t="str">
        <f t="shared" si="362"/>
        <v/>
      </c>
      <c r="AH280" s="635" t="str">
        <f t="shared" si="363"/>
        <v/>
      </c>
      <c r="AI280" s="635" t="str">
        <f t="shared" si="364"/>
        <v/>
      </c>
      <c r="AJ280" s="635" t="str">
        <f t="shared" si="365"/>
        <v/>
      </c>
      <c r="AK280" s="633" t="str">
        <f t="shared" si="366"/>
        <v/>
      </c>
      <c r="AL280" s="633">
        <v>0</v>
      </c>
      <c r="AM280" s="634">
        <v>0</v>
      </c>
      <c r="AN280" s="633" t="str">
        <f t="shared" si="367"/>
        <v/>
      </c>
      <c r="AO280" s="634">
        <f t="shared" si="368"/>
        <v>0</v>
      </c>
      <c r="AP280" s="633">
        <f t="shared" si="369"/>
        <v>0</v>
      </c>
      <c r="AQ280" s="633">
        <f t="shared" si="370"/>
        <v>0</v>
      </c>
      <c r="AR280" s="633">
        <f t="shared" si="371"/>
        <v>0</v>
      </c>
      <c r="AS280" s="633">
        <f t="shared" si="399"/>
        <v>0</v>
      </c>
      <c r="AT280" s="635">
        <f t="shared" si="372"/>
        <v>0</v>
      </c>
      <c r="AU280" s="635">
        <f t="shared" si="373"/>
        <v>0</v>
      </c>
      <c r="AV280" s="633"/>
      <c r="AW280" s="633"/>
      <c r="AX280" s="635">
        <f t="shared" si="374"/>
        <v>0</v>
      </c>
      <c r="AY280" s="635">
        <f t="shared" si="375"/>
        <v>0</v>
      </c>
      <c r="AZ280" s="635">
        <f t="shared" si="376"/>
        <v>0</v>
      </c>
      <c r="BA280" s="635">
        <f t="shared" si="377"/>
        <v>0</v>
      </c>
      <c r="BB280" s="635">
        <f t="shared" si="378"/>
        <v>0</v>
      </c>
      <c r="BC280" s="633">
        <f t="shared" si="379"/>
        <v>0</v>
      </c>
      <c r="BD280" s="633">
        <f t="shared" si="380"/>
        <v>0</v>
      </c>
      <c r="BE280" s="634">
        <v>0</v>
      </c>
      <c r="BF280" s="633">
        <f t="shared" si="381"/>
        <v>0</v>
      </c>
      <c r="BG280" s="634">
        <f t="shared" si="382"/>
        <v>0</v>
      </c>
      <c r="BH280" s="633">
        <f t="shared" si="383"/>
        <v>0</v>
      </c>
      <c r="BI280" s="633">
        <f t="shared" si="384"/>
        <v>0</v>
      </c>
      <c r="BJ280" s="633">
        <f t="shared" si="385"/>
        <v>0</v>
      </c>
      <c r="BK280" s="633">
        <f t="shared" si="386"/>
        <v>0</v>
      </c>
      <c r="BL280" s="635">
        <f t="shared" si="387"/>
        <v>0</v>
      </c>
      <c r="BM280" s="635">
        <f t="shared" si="388"/>
        <v>0</v>
      </c>
      <c r="BN280" s="633"/>
      <c r="BO280" s="633"/>
      <c r="BP280" s="635">
        <f t="shared" si="389"/>
        <v>0</v>
      </c>
      <c r="BQ280" s="619">
        <f t="shared" si="390"/>
        <v>0</v>
      </c>
      <c r="BR280" s="619">
        <f t="shared" si="391"/>
        <v>1</v>
      </c>
      <c r="BS280" s="619">
        <f t="shared" si="392"/>
        <v>0</v>
      </c>
      <c r="BT280" s="619">
        <f t="shared" si="393"/>
        <v>0</v>
      </c>
      <c r="BU280" s="619">
        <f t="shared" si="394"/>
        <v>0</v>
      </c>
      <c r="BV280" s="619">
        <f t="shared" si="395"/>
        <v>1</v>
      </c>
      <c r="BW280" s="603">
        <f t="shared" si="400"/>
        <v>0</v>
      </c>
      <c r="BX280" s="636">
        <f t="shared" si="396"/>
        <v>1</v>
      </c>
      <c r="BY280" s="603">
        <f t="shared" si="397"/>
        <v>0</v>
      </c>
      <c r="BZ280" s="603">
        <f t="shared" si="398"/>
        <v>0</v>
      </c>
      <c r="CA280" s="589" t="str">
        <f t="shared" si="401"/>
        <v/>
      </c>
      <c r="CB280" s="1097"/>
      <c r="CC280" s="589" t="str">
        <f>IF(I280="","",MAX($CC$228:$CC$235,$CC$238:CC279)+1)</f>
        <v/>
      </c>
      <c r="CD280" s="589"/>
      <c r="CE280" s="589"/>
      <c r="CF280" s="589"/>
      <c r="CG280" s="589"/>
      <c r="CH280" s="589"/>
      <c r="CI280" s="589"/>
      <c r="CJ280" s="589"/>
      <c r="CK280" s="589"/>
      <c r="CL280" s="589"/>
      <c r="CM280" s="589"/>
      <c r="CN280" s="589"/>
      <c r="CO280" s="589"/>
      <c r="CP280" s="589"/>
      <c r="CQ280" s="589"/>
      <c r="CR280" s="589"/>
      <c r="CS280" s="589"/>
      <c r="CT280" s="589"/>
      <c r="CU280" s="589"/>
      <c r="CV280" s="589"/>
      <c r="CW280" s="589"/>
      <c r="CX280" s="589"/>
      <c r="CY280" s="589"/>
    </row>
    <row r="281" spans="1:103" s="620" customFormat="1" ht="13.9" customHeight="1">
      <c r="A281" s="620" t="str">
        <f t="shared" si="320"/>
        <v/>
      </c>
      <c r="B281" s="624">
        <v>2202</v>
      </c>
      <c r="C281" s="624">
        <v>44</v>
      </c>
      <c r="D281" s="644" t="str">
        <f>IF(ISNA(VLOOKUP(C281,Master!BQ$60:CC$285,3,FALSE)),"",VLOOKUP(C281,Master!BQ$60:CC$285,3,FALSE))</f>
        <v/>
      </c>
      <c r="E281" s="625" t="str">
        <f>IF(ISNA(VLOOKUP(C281,Master!BQ$60:CC$285,7,FALSE)),"",VLOOKUP(C281,Master!BQ$60:CC$285,7,FALSE))</f>
        <v/>
      </c>
      <c r="F281" s="626" t="str">
        <f>IF(ISNA(VLOOKUP(C281,Master!BQ$60:CC$285,8,FALSE)),"",VLOOKUP(C281,Master!BQ$60:CC$285,8,FALSE))</f>
        <v/>
      </c>
      <c r="G281" s="627" t="str">
        <f>IF(ISNA(VLOOKUP(C281,Master!BQ$60:CC$285,4,FALSE)),"",VLOOKUP(C281,Master!BQ$60:CC$285,4,FALSE))</f>
        <v/>
      </c>
      <c r="H281" s="672" t="str">
        <f>IF(ISNA(VLOOKUP(C281,Master!BQ$60:CC$285,5,FALSE)),"",VLOOKUP(C281,Master!BQ$60:CC$285,5,FALSE))</f>
        <v/>
      </c>
      <c r="I281" s="629" t="str">
        <f>IF(ISNA(VLOOKUP(C281,Master!BQ$60:CC$285,6,FALSE)),"",VLOOKUP(C281,Master!BQ$60:CC$285,6,FALSE))</f>
        <v/>
      </c>
      <c r="J281" s="624" t="str">
        <f t="shared" si="349"/>
        <v/>
      </c>
      <c r="K281" s="625" t="str">
        <f t="shared" si="350"/>
        <v/>
      </c>
      <c r="L281" s="624" t="str">
        <f t="shared" si="351"/>
        <v/>
      </c>
      <c r="M281" s="624" t="str">
        <f t="shared" si="352"/>
        <v/>
      </c>
      <c r="N281" s="624" t="str">
        <f t="shared" si="353"/>
        <v/>
      </c>
      <c r="O281" s="629" t="str">
        <f t="shared" si="354"/>
        <v/>
      </c>
      <c r="P281" s="673"/>
      <c r="Q281" s="673"/>
      <c r="R281" s="673"/>
      <c r="S281" s="673">
        <v>0</v>
      </c>
      <c r="T281" s="591"/>
      <c r="U281" s="622" t="str">
        <f>IF(ISNA(VLOOKUP(C281,Master!BQ$60:CC$285,10,FALSE)),"",VLOOKUP(C281,Master!BQ$60:CC$285,10,FALSE))</f>
        <v/>
      </c>
      <c r="V281" s="632"/>
      <c r="W281" s="632"/>
      <c r="X281" s="633" t="str">
        <f>IF(ISNA(VLOOKUP(C281,Master!BQ$60:CC$285,11,FALSE)),"",VLOOKUP(C281,Master!BQ$60:CC$285,11,FALSE))</f>
        <v/>
      </c>
      <c r="Y281" s="633" t="str">
        <f>IF(ISNA(VLOOKUP(C281,Master!BQ$60:CC$285,9,FALSE)),"",VLOOKUP(C281,Master!BQ$60:CC$285,9,FALSE))</f>
        <v/>
      </c>
      <c r="Z281" s="634">
        <f t="shared" si="355"/>
        <v>0</v>
      </c>
      <c r="AA281" s="634">
        <f t="shared" si="356"/>
        <v>0</v>
      </c>
      <c r="AB281" s="634">
        <f t="shared" si="357"/>
        <v>0</v>
      </c>
      <c r="AC281" s="634">
        <f t="shared" si="358"/>
        <v>0</v>
      </c>
      <c r="AD281" s="634">
        <f t="shared" si="359"/>
        <v>0</v>
      </c>
      <c r="AE281" s="634">
        <f t="shared" si="360"/>
        <v>0</v>
      </c>
      <c r="AF281" s="635" t="str">
        <f t="shared" si="361"/>
        <v/>
      </c>
      <c r="AG281" s="635" t="str">
        <f t="shared" si="362"/>
        <v/>
      </c>
      <c r="AH281" s="635" t="str">
        <f t="shared" si="363"/>
        <v/>
      </c>
      <c r="AI281" s="635" t="str">
        <f t="shared" si="364"/>
        <v/>
      </c>
      <c r="AJ281" s="635" t="str">
        <f t="shared" si="365"/>
        <v/>
      </c>
      <c r="AK281" s="633" t="str">
        <f t="shared" si="366"/>
        <v/>
      </c>
      <c r="AL281" s="633">
        <v>0</v>
      </c>
      <c r="AM281" s="634">
        <v>0</v>
      </c>
      <c r="AN281" s="633" t="str">
        <f t="shared" si="367"/>
        <v/>
      </c>
      <c r="AO281" s="634">
        <f t="shared" si="368"/>
        <v>0</v>
      </c>
      <c r="AP281" s="633">
        <f t="shared" si="369"/>
        <v>0</v>
      </c>
      <c r="AQ281" s="633">
        <f t="shared" si="370"/>
        <v>0</v>
      </c>
      <c r="AR281" s="633">
        <f t="shared" si="371"/>
        <v>0</v>
      </c>
      <c r="AS281" s="633">
        <f t="shared" si="399"/>
        <v>0</v>
      </c>
      <c r="AT281" s="635">
        <f t="shared" si="372"/>
        <v>0</v>
      </c>
      <c r="AU281" s="635">
        <f t="shared" si="373"/>
        <v>0</v>
      </c>
      <c r="AV281" s="633"/>
      <c r="AW281" s="633"/>
      <c r="AX281" s="635">
        <f t="shared" si="374"/>
        <v>0</v>
      </c>
      <c r="AY281" s="635">
        <f t="shared" si="375"/>
        <v>0</v>
      </c>
      <c r="AZ281" s="635">
        <f t="shared" si="376"/>
        <v>0</v>
      </c>
      <c r="BA281" s="635">
        <f t="shared" si="377"/>
        <v>0</v>
      </c>
      <c r="BB281" s="635">
        <f t="shared" si="378"/>
        <v>0</v>
      </c>
      <c r="BC281" s="633">
        <f t="shared" si="379"/>
        <v>0</v>
      </c>
      <c r="BD281" s="633">
        <f t="shared" si="380"/>
        <v>0</v>
      </c>
      <c r="BE281" s="634">
        <v>0</v>
      </c>
      <c r="BF281" s="633">
        <f t="shared" si="381"/>
        <v>0</v>
      </c>
      <c r="BG281" s="634">
        <f t="shared" si="382"/>
        <v>0</v>
      </c>
      <c r="BH281" s="633">
        <f t="shared" si="383"/>
        <v>0</v>
      </c>
      <c r="BI281" s="633">
        <f t="shared" si="384"/>
        <v>0</v>
      </c>
      <c r="BJ281" s="633">
        <f t="shared" si="385"/>
        <v>0</v>
      </c>
      <c r="BK281" s="633">
        <f t="shared" si="386"/>
        <v>0</v>
      </c>
      <c r="BL281" s="635">
        <f t="shared" si="387"/>
        <v>0</v>
      </c>
      <c r="BM281" s="635">
        <f t="shared" si="388"/>
        <v>0</v>
      </c>
      <c r="BN281" s="633"/>
      <c r="BO281" s="633"/>
      <c r="BP281" s="635">
        <f t="shared" si="389"/>
        <v>0</v>
      </c>
      <c r="BQ281" s="619">
        <f t="shared" si="390"/>
        <v>0</v>
      </c>
      <c r="BR281" s="619">
        <f t="shared" si="391"/>
        <v>1</v>
      </c>
      <c r="BS281" s="619">
        <f t="shared" si="392"/>
        <v>0</v>
      </c>
      <c r="BT281" s="619">
        <f t="shared" si="393"/>
        <v>0</v>
      </c>
      <c r="BU281" s="619">
        <f t="shared" si="394"/>
        <v>0</v>
      </c>
      <c r="BV281" s="619">
        <f t="shared" si="395"/>
        <v>1</v>
      </c>
      <c r="BW281" s="603">
        <f t="shared" si="400"/>
        <v>0</v>
      </c>
      <c r="BX281" s="636">
        <f t="shared" si="396"/>
        <v>1</v>
      </c>
      <c r="BY281" s="603">
        <f t="shared" si="397"/>
        <v>0</v>
      </c>
      <c r="BZ281" s="603">
        <f t="shared" si="398"/>
        <v>0</v>
      </c>
      <c r="CA281" s="589" t="str">
        <f t="shared" si="401"/>
        <v/>
      </c>
      <c r="CB281" s="1097"/>
      <c r="CC281" s="589" t="str">
        <f>IF(I281="","",MAX($CC$228:$CC$235,$CC$238:CC280)+1)</f>
        <v/>
      </c>
      <c r="CD281" s="589"/>
      <c r="CE281" s="589"/>
      <c r="CF281" s="589"/>
      <c r="CG281" s="589"/>
      <c r="CH281" s="589"/>
      <c r="CI281" s="589"/>
      <c r="CJ281" s="589"/>
      <c r="CK281" s="589"/>
      <c r="CL281" s="589"/>
      <c r="CM281" s="589"/>
      <c r="CN281" s="589"/>
      <c r="CO281" s="589"/>
      <c r="CP281" s="589"/>
      <c r="CQ281" s="589"/>
      <c r="CR281" s="589"/>
      <c r="CS281" s="589"/>
      <c r="CT281" s="589"/>
      <c r="CU281" s="589"/>
      <c r="CV281" s="589"/>
      <c r="CW281" s="589"/>
      <c r="CX281" s="589"/>
      <c r="CY281" s="589"/>
    </row>
    <row r="282" spans="1:103" s="620" customFormat="1" ht="13.9" customHeight="1">
      <c r="A282" s="620" t="str">
        <f t="shared" si="320"/>
        <v/>
      </c>
      <c r="B282" s="624">
        <v>2202</v>
      </c>
      <c r="C282" s="624">
        <v>45</v>
      </c>
      <c r="D282" s="644" t="str">
        <f>IF(ISNA(VLOOKUP(C282,Master!BQ$60:CC$285,3,FALSE)),"",VLOOKUP(C282,Master!BQ$60:CC$285,3,FALSE))</f>
        <v/>
      </c>
      <c r="E282" s="625" t="str">
        <f>IF(ISNA(VLOOKUP(C282,Master!BQ$60:CC$285,7,FALSE)),"",VLOOKUP(C282,Master!BQ$60:CC$285,7,FALSE))</f>
        <v/>
      </c>
      <c r="F282" s="626" t="str">
        <f>IF(ISNA(VLOOKUP(C282,Master!BQ$60:CC$285,8,FALSE)),"",VLOOKUP(C282,Master!BQ$60:CC$285,8,FALSE))</f>
        <v/>
      </c>
      <c r="G282" s="627" t="str">
        <f>IF(ISNA(VLOOKUP(C282,Master!BQ$60:CC$285,4,FALSE)),"",VLOOKUP(C282,Master!BQ$60:CC$285,4,FALSE))</f>
        <v/>
      </c>
      <c r="H282" s="672" t="str">
        <f>IF(ISNA(VLOOKUP(C282,Master!BQ$60:CC$285,5,FALSE)),"",VLOOKUP(C282,Master!BQ$60:CC$285,5,FALSE))</f>
        <v/>
      </c>
      <c r="I282" s="629" t="str">
        <f>IF(ISNA(VLOOKUP(C282,Master!BQ$60:CC$285,6,FALSE)),"",VLOOKUP(C282,Master!BQ$60:CC$285,6,FALSE))</f>
        <v/>
      </c>
      <c r="J282" s="624" t="str">
        <f t="shared" si="349"/>
        <v/>
      </c>
      <c r="K282" s="625" t="str">
        <f t="shared" si="350"/>
        <v/>
      </c>
      <c r="L282" s="624" t="str">
        <f t="shared" si="351"/>
        <v/>
      </c>
      <c r="M282" s="624" t="str">
        <f t="shared" si="352"/>
        <v/>
      </c>
      <c r="N282" s="624" t="str">
        <f t="shared" si="353"/>
        <v/>
      </c>
      <c r="O282" s="629" t="str">
        <f t="shared" si="354"/>
        <v/>
      </c>
      <c r="P282" s="673"/>
      <c r="Q282" s="673"/>
      <c r="R282" s="673"/>
      <c r="S282" s="673">
        <v>0</v>
      </c>
      <c r="T282" s="591"/>
      <c r="U282" s="622" t="str">
        <f>IF(ISNA(VLOOKUP(C282,Master!BQ$60:CC$285,10,FALSE)),"",VLOOKUP(C282,Master!BQ$60:CC$285,10,FALSE))</f>
        <v/>
      </c>
      <c r="V282" s="632"/>
      <c r="W282" s="632"/>
      <c r="X282" s="633" t="str">
        <f>IF(ISNA(VLOOKUP(C282,Master!BQ$60:CC$285,11,FALSE)),"",VLOOKUP(C282,Master!BQ$60:CC$285,11,FALSE))</f>
        <v/>
      </c>
      <c r="Y282" s="633" t="str">
        <f>IF(ISNA(VLOOKUP(C282,Master!BQ$60:CC$285,9,FALSE)),"",VLOOKUP(C282,Master!BQ$60:CC$285,9,FALSE))</f>
        <v/>
      </c>
      <c r="Z282" s="634">
        <f t="shared" si="355"/>
        <v>0</v>
      </c>
      <c r="AA282" s="634">
        <f t="shared" si="356"/>
        <v>0</v>
      </c>
      <c r="AB282" s="634">
        <f t="shared" si="357"/>
        <v>0</v>
      </c>
      <c r="AC282" s="634">
        <f t="shared" si="358"/>
        <v>0</v>
      </c>
      <c r="AD282" s="634">
        <f t="shared" si="359"/>
        <v>0</v>
      </c>
      <c r="AE282" s="634">
        <f t="shared" si="360"/>
        <v>0</v>
      </c>
      <c r="AF282" s="635" t="str">
        <f t="shared" si="361"/>
        <v/>
      </c>
      <c r="AG282" s="635" t="str">
        <f t="shared" si="362"/>
        <v/>
      </c>
      <c r="AH282" s="635" t="str">
        <f t="shared" si="363"/>
        <v/>
      </c>
      <c r="AI282" s="635" t="str">
        <f t="shared" si="364"/>
        <v/>
      </c>
      <c r="AJ282" s="635" t="str">
        <f t="shared" si="365"/>
        <v/>
      </c>
      <c r="AK282" s="633" t="str">
        <f t="shared" si="366"/>
        <v/>
      </c>
      <c r="AL282" s="633">
        <v>0</v>
      </c>
      <c r="AM282" s="634">
        <v>0</v>
      </c>
      <c r="AN282" s="633" t="str">
        <f t="shared" si="367"/>
        <v/>
      </c>
      <c r="AO282" s="634">
        <f t="shared" si="368"/>
        <v>0</v>
      </c>
      <c r="AP282" s="633">
        <f t="shared" si="369"/>
        <v>0</v>
      </c>
      <c r="AQ282" s="633">
        <f t="shared" si="370"/>
        <v>0</v>
      </c>
      <c r="AR282" s="633">
        <f t="shared" si="371"/>
        <v>0</v>
      </c>
      <c r="AS282" s="633">
        <f t="shared" si="399"/>
        <v>0</v>
      </c>
      <c r="AT282" s="635">
        <f t="shared" si="372"/>
        <v>0</v>
      </c>
      <c r="AU282" s="635">
        <f t="shared" si="373"/>
        <v>0</v>
      </c>
      <c r="AV282" s="633"/>
      <c r="AW282" s="633"/>
      <c r="AX282" s="635">
        <f t="shared" si="374"/>
        <v>0</v>
      </c>
      <c r="AY282" s="635">
        <f t="shared" si="375"/>
        <v>0</v>
      </c>
      <c r="AZ282" s="635">
        <f t="shared" si="376"/>
        <v>0</v>
      </c>
      <c r="BA282" s="635">
        <f t="shared" si="377"/>
        <v>0</v>
      </c>
      <c r="BB282" s="635">
        <f t="shared" si="378"/>
        <v>0</v>
      </c>
      <c r="BC282" s="633">
        <f t="shared" si="379"/>
        <v>0</v>
      </c>
      <c r="BD282" s="633">
        <f t="shared" si="380"/>
        <v>0</v>
      </c>
      <c r="BE282" s="634">
        <v>0</v>
      </c>
      <c r="BF282" s="633">
        <f t="shared" si="381"/>
        <v>0</v>
      </c>
      <c r="BG282" s="634">
        <f t="shared" si="382"/>
        <v>0</v>
      </c>
      <c r="BH282" s="633">
        <f t="shared" si="383"/>
        <v>0</v>
      </c>
      <c r="BI282" s="633">
        <f t="shared" si="384"/>
        <v>0</v>
      </c>
      <c r="BJ282" s="633">
        <f t="shared" si="385"/>
        <v>0</v>
      </c>
      <c r="BK282" s="633">
        <f t="shared" si="386"/>
        <v>0</v>
      </c>
      <c r="BL282" s="635">
        <f t="shared" si="387"/>
        <v>0</v>
      </c>
      <c r="BM282" s="635">
        <f t="shared" si="388"/>
        <v>0</v>
      </c>
      <c r="BN282" s="633"/>
      <c r="BO282" s="633"/>
      <c r="BP282" s="635">
        <f t="shared" si="389"/>
        <v>0</v>
      </c>
      <c r="BQ282" s="619">
        <f t="shared" si="390"/>
        <v>0</v>
      </c>
      <c r="BR282" s="619">
        <f t="shared" si="391"/>
        <v>1</v>
      </c>
      <c r="BS282" s="619">
        <f t="shared" si="392"/>
        <v>0</v>
      </c>
      <c r="BT282" s="619">
        <f t="shared" si="393"/>
        <v>0</v>
      </c>
      <c r="BU282" s="619">
        <f t="shared" si="394"/>
        <v>0</v>
      </c>
      <c r="BV282" s="619">
        <f t="shared" si="395"/>
        <v>1</v>
      </c>
      <c r="BW282" s="603">
        <f t="shared" si="400"/>
        <v>0</v>
      </c>
      <c r="BX282" s="636">
        <f t="shared" si="396"/>
        <v>1</v>
      </c>
      <c r="BY282" s="603">
        <f t="shared" si="397"/>
        <v>0</v>
      </c>
      <c r="BZ282" s="603">
        <f t="shared" si="398"/>
        <v>0</v>
      </c>
      <c r="CA282" s="589" t="str">
        <f t="shared" si="401"/>
        <v/>
      </c>
      <c r="CB282" s="1097"/>
      <c r="CC282" s="589" t="str">
        <f>IF(I282="","",MAX($CC$228:$CC$235,$CC$238:CC281)+1)</f>
        <v/>
      </c>
      <c r="CD282" s="589"/>
      <c r="CE282" s="589"/>
      <c r="CF282" s="589"/>
      <c r="CG282" s="589"/>
      <c r="CH282" s="589"/>
      <c r="CI282" s="589"/>
      <c r="CJ282" s="589"/>
      <c r="CK282" s="589"/>
      <c r="CL282" s="589"/>
      <c r="CM282" s="589"/>
      <c r="CN282" s="589"/>
      <c r="CO282" s="589"/>
      <c r="CP282" s="589"/>
      <c r="CQ282" s="589"/>
      <c r="CR282" s="589"/>
      <c r="CS282" s="589"/>
      <c r="CT282" s="589"/>
      <c r="CU282" s="589"/>
      <c r="CV282" s="589"/>
      <c r="CW282" s="589"/>
      <c r="CX282" s="589"/>
      <c r="CY282" s="589"/>
    </row>
    <row r="283" spans="1:103" s="620" customFormat="1" ht="13.9" customHeight="1">
      <c r="A283" s="620" t="str">
        <f t="shared" si="320"/>
        <v/>
      </c>
      <c r="B283" s="624">
        <v>2202</v>
      </c>
      <c r="C283" s="624">
        <v>46</v>
      </c>
      <c r="D283" s="644" t="str">
        <f>IF(ISNA(VLOOKUP(C283,Master!BQ$60:CC$285,3,FALSE)),"",VLOOKUP(C283,Master!BQ$60:CC$285,3,FALSE))</f>
        <v/>
      </c>
      <c r="E283" s="625" t="str">
        <f>IF(ISNA(VLOOKUP(C283,Master!BQ$60:CC$285,7,FALSE)),"",VLOOKUP(C283,Master!BQ$60:CC$285,7,FALSE))</f>
        <v/>
      </c>
      <c r="F283" s="626" t="str">
        <f>IF(ISNA(VLOOKUP(C283,Master!BQ$60:CC$285,8,FALSE)),"",VLOOKUP(C283,Master!BQ$60:CC$285,8,FALSE))</f>
        <v/>
      </c>
      <c r="G283" s="627" t="str">
        <f>IF(ISNA(VLOOKUP(C283,Master!BQ$60:CC$285,4,FALSE)),"",VLOOKUP(C283,Master!BQ$60:CC$285,4,FALSE))</f>
        <v/>
      </c>
      <c r="H283" s="672" t="str">
        <f>IF(ISNA(VLOOKUP(C283,Master!BQ$60:CC$285,5,FALSE)),"",VLOOKUP(C283,Master!BQ$60:CC$285,5,FALSE))</f>
        <v/>
      </c>
      <c r="I283" s="629" t="str">
        <f>IF(ISNA(VLOOKUP(C283,Master!BQ$60:CC$285,6,FALSE)),"",VLOOKUP(C283,Master!BQ$60:CC$285,6,FALSE))</f>
        <v/>
      </c>
      <c r="J283" s="624" t="str">
        <f t="shared" si="349"/>
        <v/>
      </c>
      <c r="K283" s="625" t="str">
        <f t="shared" si="350"/>
        <v/>
      </c>
      <c r="L283" s="624" t="str">
        <f t="shared" si="351"/>
        <v/>
      </c>
      <c r="M283" s="624" t="str">
        <f t="shared" si="352"/>
        <v/>
      </c>
      <c r="N283" s="624" t="str">
        <f t="shared" si="353"/>
        <v/>
      </c>
      <c r="O283" s="629" t="str">
        <f t="shared" si="354"/>
        <v/>
      </c>
      <c r="P283" s="673"/>
      <c r="Q283" s="673"/>
      <c r="R283" s="673"/>
      <c r="S283" s="673">
        <v>0</v>
      </c>
      <c r="T283" s="591"/>
      <c r="U283" s="622" t="str">
        <f>IF(ISNA(VLOOKUP(C283,Master!BQ$60:CC$285,10,FALSE)),"",VLOOKUP(C283,Master!BQ$60:CC$285,10,FALSE))</f>
        <v/>
      </c>
      <c r="V283" s="632"/>
      <c r="W283" s="632"/>
      <c r="X283" s="633" t="str">
        <f>IF(ISNA(VLOOKUP(C283,Master!BQ$60:CC$285,11,FALSE)),"",VLOOKUP(C283,Master!BQ$60:CC$285,11,FALSE))</f>
        <v/>
      </c>
      <c r="Y283" s="633" t="str">
        <f>IF(ISNA(VLOOKUP(C283,Master!BQ$60:CC$285,9,FALSE)),"",VLOOKUP(C283,Master!BQ$60:CC$285,9,FALSE))</f>
        <v/>
      </c>
      <c r="Z283" s="634">
        <f t="shared" si="355"/>
        <v>0</v>
      </c>
      <c r="AA283" s="634">
        <f t="shared" si="356"/>
        <v>0</v>
      </c>
      <c r="AB283" s="634">
        <f t="shared" si="357"/>
        <v>0</v>
      </c>
      <c r="AC283" s="634">
        <f t="shared" si="358"/>
        <v>0</v>
      </c>
      <c r="AD283" s="634">
        <f t="shared" si="359"/>
        <v>0</v>
      </c>
      <c r="AE283" s="634">
        <f t="shared" si="360"/>
        <v>0</v>
      </c>
      <c r="AF283" s="635" t="str">
        <f t="shared" si="361"/>
        <v/>
      </c>
      <c r="AG283" s="635" t="str">
        <f t="shared" si="362"/>
        <v/>
      </c>
      <c r="AH283" s="635" t="str">
        <f t="shared" si="363"/>
        <v/>
      </c>
      <c r="AI283" s="635" t="str">
        <f t="shared" si="364"/>
        <v/>
      </c>
      <c r="AJ283" s="635" t="str">
        <f t="shared" si="365"/>
        <v/>
      </c>
      <c r="AK283" s="633" t="str">
        <f t="shared" si="366"/>
        <v/>
      </c>
      <c r="AL283" s="633">
        <v>0</v>
      </c>
      <c r="AM283" s="634">
        <v>0</v>
      </c>
      <c r="AN283" s="633" t="str">
        <f t="shared" si="367"/>
        <v/>
      </c>
      <c r="AO283" s="634">
        <f t="shared" si="368"/>
        <v>0</v>
      </c>
      <c r="AP283" s="633">
        <f t="shared" si="369"/>
        <v>0</v>
      </c>
      <c r="AQ283" s="633">
        <f t="shared" si="370"/>
        <v>0</v>
      </c>
      <c r="AR283" s="633">
        <f t="shared" si="371"/>
        <v>0</v>
      </c>
      <c r="AS283" s="633">
        <f t="shared" si="399"/>
        <v>0</v>
      </c>
      <c r="AT283" s="635">
        <f t="shared" si="372"/>
        <v>0</v>
      </c>
      <c r="AU283" s="635">
        <f t="shared" si="373"/>
        <v>0</v>
      </c>
      <c r="AV283" s="633"/>
      <c r="AW283" s="633"/>
      <c r="AX283" s="635">
        <f t="shared" si="374"/>
        <v>0</v>
      </c>
      <c r="AY283" s="635">
        <f t="shared" si="375"/>
        <v>0</v>
      </c>
      <c r="AZ283" s="635">
        <f t="shared" si="376"/>
        <v>0</v>
      </c>
      <c r="BA283" s="635">
        <f t="shared" si="377"/>
        <v>0</v>
      </c>
      <c r="BB283" s="635">
        <f t="shared" si="378"/>
        <v>0</v>
      </c>
      <c r="BC283" s="633">
        <f t="shared" si="379"/>
        <v>0</v>
      </c>
      <c r="BD283" s="633">
        <f t="shared" si="380"/>
        <v>0</v>
      </c>
      <c r="BE283" s="634">
        <v>0</v>
      </c>
      <c r="BF283" s="633">
        <f t="shared" si="381"/>
        <v>0</v>
      </c>
      <c r="BG283" s="634">
        <f t="shared" si="382"/>
        <v>0</v>
      </c>
      <c r="BH283" s="633">
        <f t="shared" si="383"/>
        <v>0</v>
      </c>
      <c r="BI283" s="633">
        <f t="shared" si="384"/>
        <v>0</v>
      </c>
      <c r="BJ283" s="633">
        <f t="shared" si="385"/>
        <v>0</v>
      </c>
      <c r="BK283" s="633">
        <f t="shared" si="386"/>
        <v>0</v>
      </c>
      <c r="BL283" s="635">
        <f t="shared" si="387"/>
        <v>0</v>
      </c>
      <c r="BM283" s="635">
        <f t="shared" si="388"/>
        <v>0</v>
      </c>
      <c r="BN283" s="633"/>
      <c r="BO283" s="633"/>
      <c r="BP283" s="635">
        <f t="shared" si="389"/>
        <v>0</v>
      </c>
      <c r="BQ283" s="619">
        <f t="shared" si="390"/>
        <v>0</v>
      </c>
      <c r="BR283" s="619">
        <f t="shared" si="391"/>
        <v>1</v>
      </c>
      <c r="BS283" s="619">
        <f t="shared" si="392"/>
        <v>0</v>
      </c>
      <c r="BT283" s="619">
        <f t="shared" si="393"/>
        <v>0</v>
      </c>
      <c r="BU283" s="619">
        <f t="shared" si="394"/>
        <v>0</v>
      </c>
      <c r="BV283" s="619">
        <f t="shared" si="395"/>
        <v>1</v>
      </c>
      <c r="BW283" s="603">
        <f t="shared" si="400"/>
        <v>0</v>
      </c>
      <c r="BX283" s="636">
        <f t="shared" si="396"/>
        <v>1</v>
      </c>
      <c r="BY283" s="603">
        <f t="shared" si="397"/>
        <v>0</v>
      </c>
      <c r="BZ283" s="603">
        <f t="shared" si="398"/>
        <v>0</v>
      </c>
      <c r="CA283" s="589" t="str">
        <f t="shared" si="401"/>
        <v/>
      </c>
      <c r="CB283" s="1097"/>
      <c r="CC283" s="589" t="str">
        <f>IF(I283="","",MAX($CC$228:$CC$235,$CC$238:CC282)+1)</f>
        <v/>
      </c>
      <c r="CD283" s="589"/>
      <c r="CE283" s="589"/>
      <c r="CF283" s="589"/>
      <c r="CG283" s="589"/>
      <c r="CH283" s="589"/>
      <c r="CI283" s="589"/>
      <c r="CJ283" s="589"/>
      <c r="CK283" s="589"/>
      <c r="CL283" s="589"/>
      <c r="CM283" s="589"/>
      <c r="CN283" s="589"/>
      <c r="CO283" s="589"/>
      <c r="CP283" s="589"/>
      <c r="CQ283" s="589"/>
      <c r="CR283" s="589"/>
      <c r="CS283" s="589"/>
      <c r="CT283" s="589"/>
      <c r="CU283" s="589"/>
      <c r="CV283" s="589"/>
      <c r="CW283" s="589"/>
      <c r="CX283" s="589"/>
      <c r="CY283" s="589"/>
    </row>
    <row r="284" spans="1:103" s="620" customFormat="1" ht="13.9" customHeight="1">
      <c r="A284" s="620" t="str">
        <f t="shared" si="320"/>
        <v/>
      </c>
      <c r="B284" s="624">
        <v>2202</v>
      </c>
      <c r="C284" s="624">
        <v>47</v>
      </c>
      <c r="D284" s="644" t="str">
        <f>IF(ISNA(VLOOKUP(C284,Master!BQ$60:CC$285,3,FALSE)),"",VLOOKUP(C284,Master!BQ$60:CC$285,3,FALSE))</f>
        <v/>
      </c>
      <c r="E284" s="625" t="str">
        <f>IF(ISNA(VLOOKUP(C284,Master!BQ$60:CC$285,7,FALSE)),"",VLOOKUP(C284,Master!BQ$60:CC$285,7,FALSE))</f>
        <v/>
      </c>
      <c r="F284" s="626" t="str">
        <f>IF(ISNA(VLOOKUP(C284,Master!BQ$60:CC$285,8,FALSE)),"",VLOOKUP(C284,Master!BQ$60:CC$285,8,FALSE))</f>
        <v/>
      </c>
      <c r="G284" s="627" t="str">
        <f>IF(ISNA(VLOOKUP(C284,Master!BQ$60:CC$285,4,FALSE)),"",VLOOKUP(C284,Master!BQ$60:CC$285,4,FALSE))</f>
        <v/>
      </c>
      <c r="H284" s="672" t="str">
        <f>IF(ISNA(VLOOKUP(C284,Master!BQ$60:CC$285,5,FALSE)),"",VLOOKUP(C284,Master!BQ$60:CC$285,5,FALSE))</f>
        <v/>
      </c>
      <c r="I284" s="629" t="str">
        <f>IF(ISNA(VLOOKUP(C284,Master!BQ$60:CC$285,6,FALSE)),"",VLOOKUP(C284,Master!BQ$60:CC$285,6,FALSE))</f>
        <v/>
      </c>
      <c r="J284" s="624" t="str">
        <f t="shared" si="349"/>
        <v/>
      </c>
      <c r="K284" s="625" t="str">
        <f t="shared" si="350"/>
        <v/>
      </c>
      <c r="L284" s="624" t="str">
        <f t="shared" si="351"/>
        <v/>
      </c>
      <c r="M284" s="624" t="str">
        <f t="shared" si="352"/>
        <v/>
      </c>
      <c r="N284" s="624" t="str">
        <f t="shared" si="353"/>
        <v/>
      </c>
      <c r="O284" s="629" t="str">
        <f t="shared" si="354"/>
        <v/>
      </c>
      <c r="P284" s="673"/>
      <c r="Q284" s="673"/>
      <c r="R284" s="673"/>
      <c r="S284" s="673">
        <v>0</v>
      </c>
      <c r="T284" s="591"/>
      <c r="U284" s="622" t="str">
        <f>IF(ISNA(VLOOKUP(C284,Master!BQ$60:CC$285,10,FALSE)),"",VLOOKUP(C284,Master!BQ$60:CC$285,10,FALSE))</f>
        <v/>
      </c>
      <c r="V284" s="632"/>
      <c r="W284" s="632"/>
      <c r="X284" s="633" t="str">
        <f>IF(ISNA(VLOOKUP(C284,Master!BQ$60:CC$285,11,FALSE)),"",VLOOKUP(C284,Master!BQ$60:CC$285,11,FALSE))</f>
        <v/>
      </c>
      <c r="Y284" s="633" t="str">
        <f>IF(ISNA(VLOOKUP(C284,Master!BQ$60:CC$285,9,FALSE)),"",VLOOKUP(C284,Master!BQ$60:CC$285,9,FALSE))</f>
        <v/>
      </c>
      <c r="Z284" s="634">
        <f t="shared" si="355"/>
        <v>0</v>
      </c>
      <c r="AA284" s="634">
        <f t="shared" si="356"/>
        <v>0</v>
      </c>
      <c r="AB284" s="634">
        <f t="shared" si="357"/>
        <v>0</v>
      </c>
      <c r="AC284" s="634">
        <f t="shared" si="358"/>
        <v>0</v>
      </c>
      <c r="AD284" s="634">
        <f t="shared" si="359"/>
        <v>0</v>
      </c>
      <c r="AE284" s="634">
        <f t="shared" si="360"/>
        <v>0</v>
      </c>
      <c r="AF284" s="635" t="str">
        <f t="shared" si="361"/>
        <v/>
      </c>
      <c r="AG284" s="635" t="str">
        <f t="shared" si="362"/>
        <v/>
      </c>
      <c r="AH284" s="635" t="str">
        <f t="shared" si="363"/>
        <v/>
      </c>
      <c r="AI284" s="635" t="str">
        <f t="shared" si="364"/>
        <v/>
      </c>
      <c r="AJ284" s="635" t="str">
        <f t="shared" si="365"/>
        <v/>
      </c>
      <c r="AK284" s="633" t="str">
        <f t="shared" si="366"/>
        <v/>
      </c>
      <c r="AL284" s="633">
        <v>0</v>
      </c>
      <c r="AM284" s="634">
        <v>0</v>
      </c>
      <c r="AN284" s="633" t="str">
        <f t="shared" si="367"/>
        <v/>
      </c>
      <c r="AO284" s="634">
        <f t="shared" si="368"/>
        <v>0</v>
      </c>
      <c r="AP284" s="633">
        <f t="shared" si="369"/>
        <v>0</v>
      </c>
      <c r="AQ284" s="633">
        <f t="shared" si="370"/>
        <v>0</v>
      </c>
      <c r="AR284" s="633">
        <f t="shared" si="371"/>
        <v>0</v>
      </c>
      <c r="AS284" s="633">
        <f t="shared" si="399"/>
        <v>0</v>
      </c>
      <c r="AT284" s="635">
        <f t="shared" si="372"/>
        <v>0</v>
      </c>
      <c r="AU284" s="635">
        <f t="shared" si="373"/>
        <v>0</v>
      </c>
      <c r="AV284" s="633"/>
      <c r="AW284" s="633"/>
      <c r="AX284" s="635">
        <f t="shared" si="374"/>
        <v>0</v>
      </c>
      <c r="AY284" s="635">
        <f t="shared" si="375"/>
        <v>0</v>
      </c>
      <c r="AZ284" s="635">
        <f t="shared" si="376"/>
        <v>0</v>
      </c>
      <c r="BA284" s="635">
        <f t="shared" si="377"/>
        <v>0</v>
      </c>
      <c r="BB284" s="635">
        <f t="shared" si="378"/>
        <v>0</v>
      </c>
      <c r="BC284" s="633">
        <f t="shared" si="379"/>
        <v>0</v>
      </c>
      <c r="BD284" s="633">
        <f t="shared" si="380"/>
        <v>0</v>
      </c>
      <c r="BE284" s="634">
        <v>0</v>
      </c>
      <c r="BF284" s="633">
        <f t="shared" si="381"/>
        <v>0</v>
      </c>
      <c r="BG284" s="634">
        <f t="shared" si="382"/>
        <v>0</v>
      </c>
      <c r="BH284" s="633">
        <f t="shared" si="383"/>
        <v>0</v>
      </c>
      <c r="BI284" s="633">
        <f t="shared" si="384"/>
        <v>0</v>
      </c>
      <c r="BJ284" s="633">
        <f t="shared" si="385"/>
        <v>0</v>
      </c>
      <c r="BK284" s="633">
        <f t="shared" si="386"/>
        <v>0</v>
      </c>
      <c r="BL284" s="635">
        <f t="shared" si="387"/>
        <v>0</v>
      </c>
      <c r="BM284" s="635">
        <f t="shared" si="388"/>
        <v>0</v>
      </c>
      <c r="BN284" s="633"/>
      <c r="BO284" s="633"/>
      <c r="BP284" s="635">
        <f t="shared" si="389"/>
        <v>0</v>
      </c>
      <c r="BQ284" s="619">
        <f t="shared" si="390"/>
        <v>0</v>
      </c>
      <c r="BR284" s="619">
        <f t="shared" si="391"/>
        <v>1</v>
      </c>
      <c r="BS284" s="619">
        <f t="shared" si="392"/>
        <v>0</v>
      </c>
      <c r="BT284" s="619">
        <f t="shared" si="393"/>
        <v>0</v>
      </c>
      <c r="BU284" s="619">
        <f t="shared" si="394"/>
        <v>0</v>
      </c>
      <c r="BV284" s="619">
        <f t="shared" si="395"/>
        <v>1</v>
      </c>
      <c r="BW284" s="603">
        <f t="shared" si="400"/>
        <v>0</v>
      </c>
      <c r="BX284" s="636">
        <f t="shared" si="396"/>
        <v>1</v>
      </c>
      <c r="BY284" s="603">
        <f t="shared" si="397"/>
        <v>0</v>
      </c>
      <c r="BZ284" s="603">
        <f t="shared" si="398"/>
        <v>0</v>
      </c>
      <c r="CA284" s="589" t="str">
        <f t="shared" si="401"/>
        <v/>
      </c>
      <c r="CB284" s="1097"/>
      <c r="CC284" s="589" t="str">
        <f>IF(I284="","",MAX($CC$228:$CC$235,$CC$238:CC283)+1)</f>
        <v/>
      </c>
      <c r="CD284" s="589"/>
      <c r="CE284" s="589"/>
      <c r="CF284" s="589"/>
      <c r="CG284" s="589"/>
      <c r="CH284" s="589"/>
      <c r="CI284" s="589"/>
      <c r="CJ284" s="589"/>
      <c r="CK284" s="589"/>
      <c r="CL284" s="589"/>
      <c r="CM284" s="589"/>
      <c r="CN284" s="589"/>
      <c r="CO284" s="589"/>
      <c r="CP284" s="589"/>
      <c r="CQ284" s="589"/>
      <c r="CR284" s="589"/>
      <c r="CS284" s="589"/>
      <c r="CT284" s="589"/>
      <c r="CU284" s="589"/>
      <c r="CV284" s="589"/>
      <c r="CW284" s="589"/>
      <c r="CX284" s="589"/>
      <c r="CY284" s="589"/>
    </row>
    <row r="285" spans="1:103" s="620" customFormat="1" ht="13.9" customHeight="1">
      <c r="A285" s="620" t="str">
        <f t="shared" si="320"/>
        <v/>
      </c>
      <c r="B285" s="624">
        <v>2202</v>
      </c>
      <c r="C285" s="624">
        <v>48</v>
      </c>
      <c r="D285" s="644" t="str">
        <f>IF(ISNA(VLOOKUP(C285,Master!BQ$60:CC$285,3,FALSE)),"",VLOOKUP(C285,Master!BQ$60:CC$285,3,FALSE))</f>
        <v/>
      </c>
      <c r="E285" s="625" t="str">
        <f>IF(ISNA(VLOOKUP(C285,Master!BQ$60:CC$285,7,FALSE)),"",VLOOKUP(C285,Master!BQ$60:CC$285,7,FALSE))</f>
        <v/>
      </c>
      <c r="F285" s="626" t="str">
        <f>IF(ISNA(VLOOKUP(C285,Master!BQ$60:CC$285,8,FALSE)),"",VLOOKUP(C285,Master!BQ$60:CC$285,8,FALSE))</f>
        <v/>
      </c>
      <c r="G285" s="627" t="str">
        <f>IF(ISNA(VLOOKUP(C285,Master!BQ$60:CC$285,4,FALSE)),"",VLOOKUP(C285,Master!BQ$60:CC$285,4,FALSE))</f>
        <v/>
      </c>
      <c r="H285" s="672" t="str">
        <f>IF(ISNA(VLOOKUP(C285,Master!BQ$60:CC$285,5,FALSE)),"",VLOOKUP(C285,Master!BQ$60:CC$285,5,FALSE))</f>
        <v/>
      </c>
      <c r="I285" s="629" t="str">
        <f>IF(ISNA(VLOOKUP(C285,Master!BQ$60:CC$285,6,FALSE)),"",VLOOKUP(C285,Master!BQ$60:CC$285,6,FALSE))</f>
        <v/>
      </c>
      <c r="J285" s="624" t="str">
        <f t="shared" si="349"/>
        <v/>
      </c>
      <c r="K285" s="625" t="str">
        <f t="shared" si="350"/>
        <v/>
      </c>
      <c r="L285" s="624" t="str">
        <f t="shared" si="351"/>
        <v/>
      </c>
      <c r="M285" s="624" t="str">
        <f t="shared" si="352"/>
        <v/>
      </c>
      <c r="N285" s="624" t="str">
        <f t="shared" si="353"/>
        <v/>
      </c>
      <c r="O285" s="629" t="str">
        <f t="shared" si="354"/>
        <v/>
      </c>
      <c r="P285" s="673"/>
      <c r="Q285" s="673"/>
      <c r="R285" s="673"/>
      <c r="S285" s="673">
        <v>0</v>
      </c>
      <c r="T285" s="591"/>
      <c r="U285" s="622" t="str">
        <f>IF(ISNA(VLOOKUP(C285,Master!BQ$60:CC$285,10,FALSE)),"",VLOOKUP(C285,Master!BQ$60:CC$285,10,FALSE))</f>
        <v/>
      </c>
      <c r="V285" s="632"/>
      <c r="W285" s="632"/>
      <c r="X285" s="633" t="str">
        <f>IF(ISNA(VLOOKUP(C285,Master!BQ$60:CC$285,11,FALSE)),"",VLOOKUP(C285,Master!BQ$60:CC$285,11,FALSE))</f>
        <v/>
      </c>
      <c r="Y285" s="633" t="str">
        <f>IF(ISNA(VLOOKUP(C285,Master!BQ$60:CC$285,9,FALSE)),"",VLOOKUP(C285,Master!BQ$60:CC$285,9,FALSE))</f>
        <v/>
      </c>
      <c r="Z285" s="634">
        <f t="shared" si="355"/>
        <v>0</v>
      </c>
      <c r="AA285" s="634">
        <f t="shared" si="356"/>
        <v>0</v>
      </c>
      <c r="AB285" s="634">
        <f t="shared" si="357"/>
        <v>0</v>
      </c>
      <c r="AC285" s="634">
        <f t="shared" si="358"/>
        <v>0</v>
      </c>
      <c r="AD285" s="634">
        <f t="shared" si="359"/>
        <v>0</v>
      </c>
      <c r="AE285" s="634">
        <f t="shared" si="360"/>
        <v>0</v>
      </c>
      <c r="AF285" s="635" t="str">
        <f t="shared" si="361"/>
        <v/>
      </c>
      <c r="AG285" s="635" t="str">
        <f t="shared" si="362"/>
        <v/>
      </c>
      <c r="AH285" s="635" t="str">
        <f t="shared" si="363"/>
        <v/>
      </c>
      <c r="AI285" s="635" t="str">
        <f t="shared" si="364"/>
        <v/>
      </c>
      <c r="AJ285" s="635" t="str">
        <f t="shared" si="365"/>
        <v/>
      </c>
      <c r="AK285" s="633" t="str">
        <f t="shared" si="366"/>
        <v/>
      </c>
      <c r="AL285" s="633">
        <v>0</v>
      </c>
      <c r="AM285" s="634">
        <v>0</v>
      </c>
      <c r="AN285" s="633" t="str">
        <f t="shared" si="367"/>
        <v/>
      </c>
      <c r="AO285" s="634">
        <f t="shared" si="368"/>
        <v>0</v>
      </c>
      <c r="AP285" s="633">
        <f t="shared" si="369"/>
        <v>0</v>
      </c>
      <c r="AQ285" s="633">
        <f t="shared" si="370"/>
        <v>0</v>
      </c>
      <c r="AR285" s="633">
        <f t="shared" si="371"/>
        <v>0</v>
      </c>
      <c r="AS285" s="633">
        <f t="shared" si="399"/>
        <v>0</v>
      </c>
      <c r="AT285" s="635">
        <f t="shared" si="372"/>
        <v>0</v>
      </c>
      <c r="AU285" s="635">
        <f t="shared" si="373"/>
        <v>0</v>
      </c>
      <c r="AV285" s="633"/>
      <c r="AW285" s="633"/>
      <c r="AX285" s="635">
        <f t="shared" si="374"/>
        <v>0</v>
      </c>
      <c r="AY285" s="635">
        <f t="shared" si="375"/>
        <v>0</v>
      </c>
      <c r="AZ285" s="635">
        <f t="shared" si="376"/>
        <v>0</v>
      </c>
      <c r="BA285" s="635">
        <f t="shared" si="377"/>
        <v>0</v>
      </c>
      <c r="BB285" s="635">
        <f t="shared" si="378"/>
        <v>0</v>
      </c>
      <c r="BC285" s="633">
        <f t="shared" si="379"/>
        <v>0</v>
      </c>
      <c r="BD285" s="633">
        <f t="shared" si="380"/>
        <v>0</v>
      </c>
      <c r="BE285" s="634">
        <v>0</v>
      </c>
      <c r="BF285" s="633">
        <f t="shared" si="381"/>
        <v>0</v>
      </c>
      <c r="BG285" s="634">
        <f t="shared" si="382"/>
        <v>0</v>
      </c>
      <c r="BH285" s="633">
        <f t="shared" si="383"/>
        <v>0</v>
      </c>
      <c r="BI285" s="633">
        <f t="shared" si="384"/>
        <v>0</v>
      </c>
      <c r="BJ285" s="633">
        <f t="shared" si="385"/>
        <v>0</v>
      </c>
      <c r="BK285" s="633">
        <f t="shared" si="386"/>
        <v>0</v>
      </c>
      <c r="BL285" s="635">
        <f t="shared" si="387"/>
        <v>0</v>
      </c>
      <c r="BM285" s="635">
        <f t="shared" si="388"/>
        <v>0</v>
      </c>
      <c r="BN285" s="633"/>
      <c r="BO285" s="633"/>
      <c r="BP285" s="635">
        <f t="shared" si="389"/>
        <v>0</v>
      </c>
      <c r="BQ285" s="619">
        <f t="shared" si="390"/>
        <v>0</v>
      </c>
      <c r="BR285" s="619">
        <f t="shared" si="391"/>
        <v>1</v>
      </c>
      <c r="BS285" s="619">
        <f t="shared" si="392"/>
        <v>0</v>
      </c>
      <c r="BT285" s="619">
        <f t="shared" si="393"/>
        <v>0</v>
      </c>
      <c r="BU285" s="619">
        <f t="shared" si="394"/>
        <v>0</v>
      </c>
      <c r="BV285" s="619">
        <f t="shared" si="395"/>
        <v>1</v>
      </c>
      <c r="BW285" s="603">
        <f t="shared" si="400"/>
        <v>0</v>
      </c>
      <c r="BX285" s="636">
        <f t="shared" si="396"/>
        <v>1</v>
      </c>
      <c r="BY285" s="603">
        <f t="shared" si="397"/>
        <v>0</v>
      </c>
      <c r="BZ285" s="603">
        <f t="shared" si="398"/>
        <v>0</v>
      </c>
      <c r="CA285" s="589" t="str">
        <f t="shared" si="401"/>
        <v/>
      </c>
      <c r="CB285" s="1097"/>
      <c r="CC285" s="589" t="str">
        <f>IF(I285="","",MAX($CC$228:$CC$235,$CC$238:CC284)+1)</f>
        <v/>
      </c>
      <c r="CD285" s="589"/>
      <c r="CE285" s="589"/>
      <c r="CF285" s="589"/>
      <c r="CG285" s="589"/>
      <c r="CH285" s="589"/>
      <c r="CI285" s="589"/>
      <c r="CJ285" s="589"/>
      <c r="CK285" s="589"/>
      <c r="CL285" s="589"/>
      <c r="CM285" s="589"/>
      <c r="CN285" s="589"/>
      <c r="CO285" s="589"/>
      <c r="CP285" s="589"/>
      <c r="CQ285" s="589"/>
      <c r="CR285" s="589"/>
      <c r="CS285" s="589"/>
      <c r="CT285" s="589"/>
      <c r="CU285" s="589"/>
      <c r="CV285" s="589"/>
      <c r="CW285" s="589"/>
      <c r="CX285" s="589"/>
      <c r="CY285" s="589"/>
    </row>
    <row r="286" spans="1:103" s="620" customFormat="1" ht="13.9" customHeight="1">
      <c r="A286" s="620" t="str">
        <f t="shared" si="320"/>
        <v/>
      </c>
      <c r="B286" s="624">
        <v>2202</v>
      </c>
      <c r="C286" s="624">
        <v>49</v>
      </c>
      <c r="D286" s="644" t="str">
        <f>IF(ISNA(VLOOKUP(C286,Master!BQ$60:CC$285,3,FALSE)),"",VLOOKUP(C286,Master!BQ$60:CC$285,3,FALSE))</f>
        <v/>
      </c>
      <c r="E286" s="625" t="str">
        <f>IF(ISNA(VLOOKUP(C286,Master!BQ$60:CC$285,7,FALSE)),"",VLOOKUP(C286,Master!BQ$60:CC$285,7,FALSE))</f>
        <v/>
      </c>
      <c r="F286" s="626" t="str">
        <f>IF(ISNA(VLOOKUP(C286,Master!BQ$60:CC$285,8,FALSE)),"",VLOOKUP(C286,Master!BQ$60:CC$285,8,FALSE))</f>
        <v/>
      </c>
      <c r="G286" s="627" t="str">
        <f>IF(ISNA(VLOOKUP(C286,Master!BQ$60:CC$285,4,FALSE)),"",VLOOKUP(C286,Master!BQ$60:CC$285,4,FALSE))</f>
        <v/>
      </c>
      <c r="H286" s="672" t="str">
        <f>IF(ISNA(VLOOKUP(C286,Master!BQ$60:CC$285,5,FALSE)),"",VLOOKUP(C286,Master!BQ$60:CC$285,5,FALSE))</f>
        <v/>
      </c>
      <c r="I286" s="629" t="str">
        <f>IF(ISNA(VLOOKUP(C286,Master!BQ$60:CC$285,6,FALSE)),"",VLOOKUP(C286,Master!BQ$60:CC$285,6,FALSE))</f>
        <v/>
      </c>
      <c r="J286" s="624" t="str">
        <f t="shared" si="349"/>
        <v/>
      </c>
      <c r="K286" s="625" t="str">
        <f t="shared" si="350"/>
        <v/>
      </c>
      <c r="L286" s="624" t="str">
        <f t="shared" si="351"/>
        <v/>
      </c>
      <c r="M286" s="624" t="str">
        <f t="shared" si="352"/>
        <v/>
      </c>
      <c r="N286" s="624" t="str">
        <f t="shared" si="353"/>
        <v/>
      </c>
      <c r="O286" s="629" t="str">
        <f t="shared" si="354"/>
        <v/>
      </c>
      <c r="P286" s="673"/>
      <c r="Q286" s="673"/>
      <c r="R286" s="673"/>
      <c r="S286" s="673">
        <v>0</v>
      </c>
      <c r="T286" s="591"/>
      <c r="U286" s="622" t="str">
        <f>IF(ISNA(VLOOKUP(C286,Master!BQ$60:CC$285,10,FALSE)),"",VLOOKUP(C286,Master!BQ$60:CC$285,10,FALSE))</f>
        <v/>
      </c>
      <c r="V286" s="632"/>
      <c r="W286" s="632"/>
      <c r="X286" s="633" t="str">
        <f>IF(ISNA(VLOOKUP(C286,Master!BQ$60:CC$285,11,FALSE)),"",VLOOKUP(C286,Master!BQ$60:CC$285,11,FALSE))</f>
        <v/>
      </c>
      <c r="Y286" s="633" t="str">
        <f>IF(ISNA(VLOOKUP(C286,Master!BQ$60:CC$285,9,FALSE)),"",VLOOKUP(C286,Master!BQ$60:CC$285,9,FALSE))</f>
        <v/>
      </c>
      <c r="Z286" s="634">
        <f t="shared" si="355"/>
        <v>0</v>
      </c>
      <c r="AA286" s="634">
        <f t="shared" si="356"/>
        <v>0</v>
      </c>
      <c r="AB286" s="634">
        <f t="shared" si="357"/>
        <v>0</v>
      </c>
      <c r="AC286" s="634">
        <f t="shared" si="358"/>
        <v>0</v>
      </c>
      <c r="AD286" s="634">
        <f t="shared" si="359"/>
        <v>0</v>
      </c>
      <c r="AE286" s="634">
        <f t="shared" si="360"/>
        <v>0</v>
      </c>
      <c r="AF286" s="635" t="str">
        <f t="shared" si="361"/>
        <v/>
      </c>
      <c r="AG286" s="635" t="str">
        <f t="shared" si="362"/>
        <v/>
      </c>
      <c r="AH286" s="635" t="str">
        <f t="shared" si="363"/>
        <v/>
      </c>
      <c r="AI286" s="635" t="str">
        <f t="shared" si="364"/>
        <v/>
      </c>
      <c r="AJ286" s="635" t="str">
        <f t="shared" si="365"/>
        <v/>
      </c>
      <c r="AK286" s="633" t="str">
        <f t="shared" si="366"/>
        <v/>
      </c>
      <c r="AL286" s="633">
        <v>0</v>
      </c>
      <c r="AM286" s="634">
        <v>0</v>
      </c>
      <c r="AN286" s="633" t="str">
        <f t="shared" si="367"/>
        <v/>
      </c>
      <c r="AO286" s="634">
        <f t="shared" si="368"/>
        <v>0</v>
      </c>
      <c r="AP286" s="633">
        <f t="shared" si="369"/>
        <v>0</v>
      </c>
      <c r="AQ286" s="633">
        <f t="shared" si="370"/>
        <v>0</v>
      </c>
      <c r="AR286" s="633">
        <f t="shared" si="371"/>
        <v>0</v>
      </c>
      <c r="AS286" s="633">
        <f t="shared" si="399"/>
        <v>0</v>
      </c>
      <c r="AT286" s="635">
        <f t="shared" si="372"/>
        <v>0</v>
      </c>
      <c r="AU286" s="635">
        <f t="shared" si="373"/>
        <v>0</v>
      </c>
      <c r="AV286" s="633"/>
      <c r="AW286" s="633"/>
      <c r="AX286" s="635">
        <f t="shared" si="374"/>
        <v>0</v>
      </c>
      <c r="AY286" s="635">
        <f t="shared" si="375"/>
        <v>0</v>
      </c>
      <c r="AZ286" s="635">
        <f t="shared" si="376"/>
        <v>0</v>
      </c>
      <c r="BA286" s="635">
        <f t="shared" si="377"/>
        <v>0</v>
      </c>
      <c r="BB286" s="635">
        <f t="shared" si="378"/>
        <v>0</v>
      </c>
      <c r="BC286" s="633">
        <f t="shared" si="379"/>
        <v>0</v>
      </c>
      <c r="BD286" s="633">
        <f t="shared" si="380"/>
        <v>0</v>
      </c>
      <c r="BE286" s="634">
        <v>0</v>
      </c>
      <c r="BF286" s="633">
        <f t="shared" si="381"/>
        <v>0</v>
      </c>
      <c r="BG286" s="634">
        <f t="shared" si="382"/>
        <v>0</v>
      </c>
      <c r="BH286" s="633">
        <f t="shared" si="383"/>
        <v>0</v>
      </c>
      <c r="BI286" s="633">
        <f t="shared" si="384"/>
        <v>0</v>
      </c>
      <c r="BJ286" s="633">
        <f t="shared" si="385"/>
        <v>0</v>
      </c>
      <c r="BK286" s="633">
        <f t="shared" si="386"/>
        <v>0</v>
      </c>
      <c r="BL286" s="635">
        <f t="shared" si="387"/>
        <v>0</v>
      </c>
      <c r="BM286" s="635">
        <f t="shared" si="388"/>
        <v>0</v>
      </c>
      <c r="BN286" s="633"/>
      <c r="BO286" s="633"/>
      <c r="BP286" s="635">
        <f t="shared" si="389"/>
        <v>0</v>
      </c>
      <c r="BQ286" s="619">
        <f t="shared" si="390"/>
        <v>0</v>
      </c>
      <c r="BR286" s="619">
        <f t="shared" si="391"/>
        <v>1</v>
      </c>
      <c r="BS286" s="619">
        <f t="shared" si="392"/>
        <v>0</v>
      </c>
      <c r="BT286" s="619">
        <f t="shared" si="393"/>
        <v>0</v>
      </c>
      <c r="BU286" s="619">
        <f t="shared" si="394"/>
        <v>0</v>
      </c>
      <c r="BV286" s="619">
        <f t="shared" si="395"/>
        <v>1</v>
      </c>
      <c r="BW286" s="603">
        <f t="shared" si="400"/>
        <v>0</v>
      </c>
      <c r="BX286" s="636">
        <f t="shared" si="396"/>
        <v>1</v>
      </c>
      <c r="BY286" s="603">
        <f t="shared" si="397"/>
        <v>0</v>
      </c>
      <c r="BZ286" s="603">
        <f t="shared" si="398"/>
        <v>0</v>
      </c>
      <c r="CA286" s="589" t="str">
        <f t="shared" si="401"/>
        <v/>
      </c>
      <c r="CB286" s="1097"/>
      <c r="CC286" s="589" t="str">
        <f>IF(I286="","",MAX($CC$228:$CC$235,$CC$238:CC285)+1)</f>
        <v/>
      </c>
      <c r="CD286" s="589"/>
      <c r="CE286" s="589"/>
      <c r="CF286" s="589"/>
      <c r="CG286" s="589"/>
      <c r="CH286" s="589"/>
      <c r="CI286" s="589"/>
      <c r="CJ286" s="589"/>
      <c r="CK286" s="589"/>
      <c r="CL286" s="589"/>
      <c r="CM286" s="589"/>
      <c r="CN286" s="589"/>
      <c r="CO286" s="589"/>
      <c r="CP286" s="589"/>
      <c r="CQ286" s="589"/>
      <c r="CR286" s="589"/>
      <c r="CS286" s="589"/>
      <c r="CT286" s="589"/>
      <c r="CU286" s="589"/>
      <c r="CV286" s="589"/>
      <c r="CW286" s="589"/>
      <c r="CX286" s="589"/>
      <c r="CY286" s="589"/>
    </row>
    <row r="287" spans="1:103" s="620" customFormat="1" ht="13.9" customHeight="1">
      <c r="A287" s="620" t="str">
        <f t="shared" si="320"/>
        <v/>
      </c>
      <c r="B287" s="624">
        <v>2202</v>
      </c>
      <c r="C287" s="624">
        <v>50</v>
      </c>
      <c r="D287" s="644" t="str">
        <f>IF(ISNA(VLOOKUP(C287,Master!BQ$60:CC$285,3,FALSE)),"",VLOOKUP(C287,Master!BQ$60:CC$285,3,FALSE))</f>
        <v/>
      </c>
      <c r="E287" s="625" t="str">
        <f>IF(ISNA(VLOOKUP(C287,Master!BQ$60:CC$285,7,FALSE)),"",VLOOKUP(C287,Master!BQ$60:CC$285,7,FALSE))</f>
        <v/>
      </c>
      <c r="F287" s="626" t="str">
        <f>IF(ISNA(VLOOKUP(C287,Master!BQ$60:CC$285,8,FALSE)),"",VLOOKUP(C287,Master!BQ$60:CC$285,8,FALSE))</f>
        <v/>
      </c>
      <c r="G287" s="627" t="str">
        <f>IF(ISNA(VLOOKUP(C287,Master!BQ$60:CC$285,4,FALSE)),"",VLOOKUP(C287,Master!BQ$60:CC$285,4,FALSE))</f>
        <v/>
      </c>
      <c r="H287" s="672" t="str">
        <f>IF(ISNA(VLOOKUP(C287,Master!BQ$60:CC$285,5,FALSE)),"",VLOOKUP(C287,Master!BQ$60:CC$285,5,FALSE))</f>
        <v/>
      </c>
      <c r="I287" s="629" t="str">
        <f>IF(ISNA(VLOOKUP(C287,Master!BQ$60:CC$285,6,FALSE)),"",VLOOKUP(C287,Master!BQ$60:CC$285,6,FALSE))</f>
        <v/>
      </c>
      <c r="J287" s="624" t="str">
        <f t="shared" si="349"/>
        <v/>
      </c>
      <c r="K287" s="625" t="str">
        <f t="shared" si="350"/>
        <v/>
      </c>
      <c r="L287" s="624" t="str">
        <f t="shared" si="351"/>
        <v/>
      </c>
      <c r="M287" s="624" t="str">
        <f t="shared" si="352"/>
        <v/>
      </c>
      <c r="N287" s="624" t="str">
        <f t="shared" si="353"/>
        <v/>
      </c>
      <c r="O287" s="629" t="str">
        <f t="shared" si="354"/>
        <v/>
      </c>
      <c r="P287" s="673"/>
      <c r="Q287" s="673"/>
      <c r="R287" s="673"/>
      <c r="S287" s="673">
        <v>0</v>
      </c>
      <c r="T287" s="591"/>
      <c r="U287" s="622" t="str">
        <f>IF(ISNA(VLOOKUP(C287,Master!BQ$60:CC$285,10,FALSE)),"",VLOOKUP(C287,Master!BQ$60:CC$285,10,FALSE))</f>
        <v/>
      </c>
      <c r="V287" s="632"/>
      <c r="W287" s="632"/>
      <c r="X287" s="633" t="str">
        <f>IF(ISNA(VLOOKUP(C287,Master!BQ$60:CC$285,11,FALSE)),"",VLOOKUP(C287,Master!BQ$60:CC$285,11,FALSE))</f>
        <v/>
      </c>
      <c r="Y287" s="633" t="str">
        <f>IF(ISNA(VLOOKUP(C287,Master!BQ$60:CC$285,9,FALSE)),"",VLOOKUP(C287,Master!BQ$60:CC$285,9,FALSE))</f>
        <v/>
      </c>
      <c r="Z287" s="634">
        <f t="shared" si="355"/>
        <v>0</v>
      </c>
      <c r="AA287" s="634">
        <f t="shared" si="356"/>
        <v>0</v>
      </c>
      <c r="AB287" s="634">
        <f t="shared" si="357"/>
        <v>0</v>
      </c>
      <c r="AC287" s="634">
        <f t="shared" si="358"/>
        <v>0</v>
      </c>
      <c r="AD287" s="634">
        <f t="shared" si="359"/>
        <v>0</v>
      </c>
      <c r="AE287" s="634">
        <f t="shared" si="360"/>
        <v>0</v>
      </c>
      <c r="AF287" s="635" t="str">
        <f t="shared" si="361"/>
        <v/>
      </c>
      <c r="AG287" s="635" t="str">
        <f t="shared" si="362"/>
        <v/>
      </c>
      <c r="AH287" s="635" t="str">
        <f t="shared" si="363"/>
        <v/>
      </c>
      <c r="AI287" s="635" t="str">
        <f t="shared" si="364"/>
        <v/>
      </c>
      <c r="AJ287" s="635" t="str">
        <f t="shared" si="365"/>
        <v/>
      </c>
      <c r="AK287" s="633" t="str">
        <f t="shared" si="366"/>
        <v/>
      </c>
      <c r="AL287" s="633">
        <v>0</v>
      </c>
      <c r="AM287" s="634">
        <v>0</v>
      </c>
      <c r="AN287" s="633" t="str">
        <f t="shared" si="367"/>
        <v/>
      </c>
      <c r="AO287" s="634">
        <f t="shared" si="368"/>
        <v>0</v>
      </c>
      <c r="AP287" s="633">
        <f t="shared" si="369"/>
        <v>0</v>
      </c>
      <c r="AQ287" s="633">
        <f t="shared" si="370"/>
        <v>0</v>
      </c>
      <c r="AR287" s="633">
        <f t="shared" si="371"/>
        <v>0</v>
      </c>
      <c r="AS287" s="633">
        <f t="shared" si="399"/>
        <v>0</v>
      </c>
      <c r="AT287" s="635">
        <f t="shared" si="372"/>
        <v>0</v>
      </c>
      <c r="AU287" s="635">
        <f t="shared" si="373"/>
        <v>0</v>
      </c>
      <c r="AV287" s="633"/>
      <c r="AW287" s="633"/>
      <c r="AX287" s="635">
        <f t="shared" si="374"/>
        <v>0</v>
      </c>
      <c r="AY287" s="635">
        <f t="shared" si="375"/>
        <v>0</v>
      </c>
      <c r="AZ287" s="635">
        <f t="shared" si="376"/>
        <v>0</v>
      </c>
      <c r="BA287" s="635">
        <f t="shared" si="377"/>
        <v>0</v>
      </c>
      <c r="BB287" s="635">
        <f t="shared" si="378"/>
        <v>0</v>
      </c>
      <c r="BC287" s="633">
        <f t="shared" si="379"/>
        <v>0</v>
      </c>
      <c r="BD287" s="633">
        <f t="shared" si="380"/>
        <v>0</v>
      </c>
      <c r="BE287" s="634">
        <v>0</v>
      </c>
      <c r="BF287" s="633">
        <f t="shared" si="381"/>
        <v>0</v>
      </c>
      <c r="BG287" s="634">
        <f t="shared" si="382"/>
        <v>0</v>
      </c>
      <c r="BH287" s="633">
        <f t="shared" si="383"/>
        <v>0</v>
      </c>
      <c r="BI287" s="633">
        <f t="shared" si="384"/>
        <v>0</v>
      </c>
      <c r="BJ287" s="633">
        <f t="shared" si="385"/>
        <v>0</v>
      </c>
      <c r="BK287" s="633">
        <f t="shared" si="386"/>
        <v>0</v>
      </c>
      <c r="BL287" s="635">
        <f t="shared" si="387"/>
        <v>0</v>
      </c>
      <c r="BM287" s="635">
        <f t="shared" si="388"/>
        <v>0</v>
      </c>
      <c r="BN287" s="633"/>
      <c r="BO287" s="633"/>
      <c r="BP287" s="635">
        <f t="shared" si="389"/>
        <v>0</v>
      </c>
      <c r="BQ287" s="619">
        <f t="shared" si="390"/>
        <v>0</v>
      </c>
      <c r="BR287" s="619">
        <f t="shared" si="391"/>
        <v>1</v>
      </c>
      <c r="BS287" s="619">
        <f t="shared" si="392"/>
        <v>0</v>
      </c>
      <c r="BT287" s="619">
        <f t="shared" si="393"/>
        <v>0</v>
      </c>
      <c r="BU287" s="619">
        <f t="shared" si="394"/>
        <v>0</v>
      </c>
      <c r="BV287" s="619">
        <f t="shared" si="395"/>
        <v>1</v>
      </c>
      <c r="BW287" s="603">
        <f t="shared" si="400"/>
        <v>0</v>
      </c>
      <c r="BX287" s="636">
        <f t="shared" si="396"/>
        <v>1</v>
      </c>
      <c r="BY287" s="603">
        <f t="shared" si="397"/>
        <v>0</v>
      </c>
      <c r="BZ287" s="603">
        <f t="shared" si="398"/>
        <v>0</v>
      </c>
      <c r="CA287" s="589" t="str">
        <f t="shared" si="401"/>
        <v/>
      </c>
      <c r="CB287" s="1097"/>
      <c r="CC287" s="589" t="str">
        <f>IF(I287="","",MAX($CC$228:$CC$235,$CC$238:CC286)+1)</f>
        <v/>
      </c>
      <c r="CD287" s="589"/>
      <c r="CE287" s="589"/>
      <c r="CF287" s="589"/>
      <c r="CG287" s="589"/>
      <c r="CH287" s="589"/>
      <c r="CI287" s="589"/>
      <c r="CJ287" s="589"/>
      <c r="CK287" s="589"/>
      <c r="CL287" s="589"/>
      <c r="CM287" s="589"/>
      <c r="CN287" s="589"/>
      <c r="CO287" s="589"/>
      <c r="CP287" s="589"/>
      <c r="CQ287" s="589"/>
      <c r="CR287" s="589"/>
      <c r="CS287" s="589"/>
      <c r="CT287" s="589"/>
      <c r="CU287" s="589"/>
      <c r="CV287" s="589"/>
      <c r="CW287" s="589"/>
      <c r="CX287" s="589"/>
      <c r="CY287" s="589"/>
    </row>
    <row r="288" spans="1:103" s="620" customFormat="1" ht="13.9" customHeight="1">
      <c r="A288" s="620" t="str">
        <f t="shared" si="320"/>
        <v/>
      </c>
      <c r="B288" s="624">
        <v>2202</v>
      </c>
      <c r="C288" s="624">
        <v>51</v>
      </c>
      <c r="D288" s="644" t="str">
        <f>IF(ISNA(VLOOKUP(C288,Master!BQ$60:CC$285,3,FALSE)),"",VLOOKUP(C288,Master!BQ$60:CC$285,3,FALSE))</f>
        <v/>
      </c>
      <c r="E288" s="625" t="str">
        <f>IF(ISNA(VLOOKUP(C288,Master!BQ$60:CC$285,7,FALSE)),"",VLOOKUP(C288,Master!BQ$60:CC$285,7,FALSE))</f>
        <v/>
      </c>
      <c r="F288" s="626" t="str">
        <f>IF(ISNA(VLOOKUP(C288,Master!BQ$60:CC$285,8,FALSE)),"",VLOOKUP(C288,Master!BQ$60:CC$285,8,FALSE))</f>
        <v/>
      </c>
      <c r="G288" s="627" t="str">
        <f>IF(ISNA(VLOOKUP(C288,Master!BQ$60:CC$285,4,FALSE)),"",VLOOKUP(C288,Master!BQ$60:CC$285,4,FALSE))</f>
        <v/>
      </c>
      <c r="H288" s="672" t="str">
        <f>IF(ISNA(VLOOKUP(C288,Master!BQ$60:CC$285,5,FALSE)),"",VLOOKUP(C288,Master!BQ$60:CC$285,5,FALSE))</f>
        <v/>
      </c>
      <c r="I288" s="629" t="str">
        <f>IF(ISNA(VLOOKUP(C288,Master!BQ$60:CC$285,6,FALSE)),"",VLOOKUP(C288,Master!BQ$60:CC$285,6,FALSE))</f>
        <v/>
      </c>
      <c r="J288" s="624" t="str">
        <f t="shared" si="349"/>
        <v/>
      </c>
      <c r="K288" s="625" t="str">
        <f t="shared" si="350"/>
        <v/>
      </c>
      <c r="L288" s="624" t="str">
        <f t="shared" si="351"/>
        <v/>
      </c>
      <c r="M288" s="624" t="str">
        <f t="shared" si="352"/>
        <v/>
      </c>
      <c r="N288" s="624" t="str">
        <f t="shared" si="353"/>
        <v/>
      </c>
      <c r="O288" s="629" t="str">
        <f t="shared" si="354"/>
        <v/>
      </c>
      <c r="P288" s="673"/>
      <c r="Q288" s="673"/>
      <c r="R288" s="673"/>
      <c r="S288" s="673">
        <v>0</v>
      </c>
      <c r="T288" s="591"/>
      <c r="U288" s="622" t="str">
        <f>IF(ISNA(VLOOKUP(C288,Master!BQ$60:CC$285,10,FALSE)),"",VLOOKUP(C288,Master!BQ$60:CC$285,10,FALSE))</f>
        <v/>
      </c>
      <c r="V288" s="632"/>
      <c r="W288" s="632"/>
      <c r="X288" s="633" t="str">
        <f>IF(ISNA(VLOOKUP(C288,Master!BQ$60:CC$285,11,FALSE)),"",VLOOKUP(C288,Master!BQ$60:CC$285,11,FALSE))</f>
        <v/>
      </c>
      <c r="Y288" s="633" t="str">
        <f>IF(ISNA(VLOOKUP(C288,Master!BQ$60:CC$285,9,FALSE)),"",VLOOKUP(C288,Master!BQ$60:CC$285,9,FALSE))</f>
        <v/>
      </c>
      <c r="Z288" s="634">
        <f t="shared" si="355"/>
        <v>0</v>
      </c>
      <c r="AA288" s="634">
        <f t="shared" si="356"/>
        <v>0</v>
      </c>
      <c r="AB288" s="634">
        <f t="shared" si="357"/>
        <v>0</v>
      </c>
      <c r="AC288" s="634">
        <f t="shared" si="358"/>
        <v>0</v>
      </c>
      <c r="AD288" s="634">
        <f t="shared" si="359"/>
        <v>0</v>
      </c>
      <c r="AE288" s="634">
        <f t="shared" si="360"/>
        <v>0</v>
      </c>
      <c r="AF288" s="635" t="str">
        <f t="shared" si="361"/>
        <v/>
      </c>
      <c r="AG288" s="635" t="str">
        <f t="shared" si="362"/>
        <v/>
      </c>
      <c r="AH288" s="635" t="str">
        <f t="shared" si="363"/>
        <v/>
      </c>
      <c r="AI288" s="635" t="str">
        <f t="shared" si="364"/>
        <v/>
      </c>
      <c r="AJ288" s="635" t="str">
        <f t="shared" si="365"/>
        <v/>
      </c>
      <c r="AK288" s="633" t="str">
        <f t="shared" si="366"/>
        <v/>
      </c>
      <c r="AL288" s="633">
        <v>0</v>
      </c>
      <c r="AM288" s="634">
        <v>0</v>
      </c>
      <c r="AN288" s="633" t="str">
        <f t="shared" si="367"/>
        <v/>
      </c>
      <c r="AO288" s="634">
        <f t="shared" si="368"/>
        <v>0</v>
      </c>
      <c r="AP288" s="633">
        <f t="shared" si="369"/>
        <v>0</v>
      </c>
      <c r="AQ288" s="633">
        <f t="shared" si="370"/>
        <v>0</v>
      </c>
      <c r="AR288" s="633">
        <f t="shared" si="371"/>
        <v>0</v>
      </c>
      <c r="AS288" s="633">
        <f t="shared" si="399"/>
        <v>0</v>
      </c>
      <c r="AT288" s="635">
        <f t="shared" si="372"/>
        <v>0</v>
      </c>
      <c r="AU288" s="635">
        <f t="shared" si="373"/>
        <v>0</v>
      </c>
      <c r="AV288" s="633"/>
      <c r="AW288" s="633"/>
      <c r="AX288" s="635">
        <f t="shared" si="374"/>
        <v>0</v>
      </c>
      <c r="AY288" s="635">
        <f t="shared" si="375"/>
        <v>0</v>
      </c>
      <c r="AZ288" s="635">
        <f t="shared" si="376"/>
        <v>0</v>
      </c>
      <c r="BA288" s="635">
        <f t="shared" si="377"/>
        <v>0</v>
      </c>
      <c r="BB288" s="635">
        <f t="shared" si="378"/>
        <v>0</v>
      </c>
      <c r="BC288" s="633">
        <f t="shared" si="379"/>
        <v>0</v>
      </c>
      <c r="BD288" s="633">
        <f t="shared" si="380"/>
        <v>0</v>
      </c>
      <c r="BE288" s="634">
        <v>0</v>
      </c>
      <c r="BF288" s="633">
        <f t="shared" si="381"/>
        <v>0</v>
      </c>
      <c r="BG288" s="634">
        <f t="shared" si="382"/>
        <v>0</v>
      </c>
      <c r="BH288" s="633">
        <f t="shared" si="383"/>
        <v>0</v>
      </c>
      <c r="BI288" s="633">
        <f t="shared" si="384"/>
        <v>0</v>
      </c>
      <c r="BJ288" s="633">
        <f t="shared" si="385"/>
        <v>0</v>
      </c>
      <c r="BK288" s="633">
        <f t="shared" si="386"/>
        <v>0</v>
      </c>
      <c r="BL288" s="635">
        <f t="shared" si="387"/>
        <v>0</v>
      </c>
      <c r="BM288" s="635">
        <f t="shared" si="388"/>
        <v>0</v>
      </c>
      <c r="BN288" s="633"/>
      <c r="BO288" s="633"/>
      <c r="BP288" s="635">
        <f t="shared" si="389"/>
        <v>0</v>
      </c>
      <c r="BQ288" s="619">
        <f t="shared" si="390"/>
        <v>0</v>
      </c>
      <c r="BR288" s="619">
        <f t="shared" si="391"/>
        <v>1</v>
      </c>
      <c r="BS288" s="619">
        <f t="shared" si="392"/>
        <v>0</v>
      </c>
      <c r="BT288" s="619">
        <f t="shared" si="393"/>
        <v>0</v>
      </c>
      <c r="BU288" s="619">
        <f t="shared" si="394"/>
        <v>0</v>
      </c>
      <c r="BV288" s="619">
        <f t="shared" si="395"/>
        <v>1</v>
      </c>
      <c r="BW288" s="603">
        <f t="shared" si="400"/>
        <v>0</v>
      </c>
      <c r="BX288" s="636">
        <f t="shared" si="396"/>
        <v>1</v>
      </c>
      <c r="BY288" s="603">
        <f t="shared" si="397"/>
        <v>0</v>
      </c>
      <c r="BZ288" s="603">
        <f t="shared" si="398"/>
        <v>0</v>
      </c>
      <c r="CA288" s="589" t="str">
        <f t="shared" si="401"/>
        <v/>
      </c>
      <c r="CB288" s="1097"/>
      <c r="CC288" s="589" t="str">
        <f>IF(I288="","",MAX($CC$228:$CC$235,$CC$238:CC287)+1)</f>
        <v/>
      </c>
      <c r="CD288" s="589"/>
      <c r="CE288" s="589"/>
      <c r="CF288" s="589"/>
      <c r="CG288" s="589"/>
      <c r="CH288" s="589"/>
      <c r="CI288" s="589"/>
      <c r="CJ288" s="589"/>
      <c r="CK288" s="589"/>
      <c r="CL288" s="589"/>
      <c r="CM288" s="589"/>
      <c r="CN288" s="589"/>
      <c r="CO288" s="589"/>
      <c r="CP288" s="589"/>
      <c r="CQ288" s="589"/>
      <c r="CR288" s="589"/>
      <c r="CS288" s="589"/>
      <c r="CT288" s="589"/>
      <c r="CU288" s="589"/>
      <c r="CV288" s="589"/>
      <c r="CW288" s="589"/>
      <c r="CX288" s="589"/>
      <c r="CY288" s="589"/>
    </row>
    <row r="289" spans="1:103" s="620" customFormat="1" ht="13.9" customHeight="1">
      <c r="A289" s="620" t="str">
        <f t="shared" si="320"/>
        <v/>
      </c>
      <c r="B289" s="624">
        <v>2202</v>
      </c>
      <c r="C289" s="624">
        <v>52</v>
      </c>
      <c r="D289" s="644" t="str">
        <f>IF(ISNA(VLOOKUP(C289,Master!BQ$60:CC$285,3,FALSE)),"",VLOOKUP(C289,Master!BQ$60:CC$285,3,FALSE))</f>
        <v/>
      </c>
      <c r="E289" s="625" t="str">
        <f>IF(ISNA(VLOOKUP(C289,Master!BQ$60:CC$285,7,FALSE)),"",VLOOKUP(C289,Master!BQ$60:CC$285,7,FALSE))</f>
        <v/>
      </c>
      <c r="F289" s="626" t="str">
        <f>IF(ISNA(VLOOKUP(C289,Master!BQ$60:CC$285,8,FALSE)),"",VLOOKUP(C289,Master!BQ$60:CC$285,8,FALSE))</f>
        <v/>
      </c>
      <c r="G289" s="627" t="str">
        <f>IF(ISNA(VLOOKUP(C289,Master!BQ$60:CC$285,4,FALSE)),"",VLOOKUP(C289,Master!BQ$60:CC$285,4,FALSE))</f>
        <v/>
      </c>
      <c r="H289" s="672" t="str">
        <f>IF(ISNA(VLOOKUP(C289,Master!BQ$60:CC$285,5,FALSE)),"",VLOOKUP(C289,Master!BQ$60:CC$285,5,FALSE))</f>
        <v/>
      </c>
      <c r="I289" s="629" t="str">
        <f>IF(ISNA(VLOOKUP(C289,Master!BQ$60:CC$285,6,FALSE)),"",VLOOKUP(C289,Master!BQ$60:CC$285,6,FALSE))</f>
        <v/>
      </c>
      <c r="J289" s="624" t="str">
        <f t="shared" si="349"/>
        <v/>
      </c>
      <c r="K289" s="625" t="str">
        <f t="shared" si="350"/>
        <v/>
      </c>
      <c r="L289" s="624" t="str">
        <f t="shared" si="351"/>
        <v/>
      </c>
      <c r="M289" s="624" t="str">
        <f t="shared" si="352"/>
        <v/>
      </c>
      <c r="N289" s="624" t="str">
        <f t="shared" si="353"/>
        <v/>
      </c>
      <c r="O289" s="629" t="str">
        <f t="shared" si="354"/>
        <v/>
      </c>
      <c r="P289" s="673"/>
      <c r="Q289" s="673"/>
      <c r="R289" s="673"/>
      <c r="S289" s="673">
        <v>0</v>
      </c>
      <c r="T289" s="591"/>
      <c r="U289" s="622" t="str">
        <f>IF(ISNA(VLOOKUP(C289,Master!BQ$60:CC$285,10,FALSE)),"",VLOOKUP(C289,Master!BQ$60:CC$285,10,FALSE))</f>
        <v/>
      </c>
      <c r="V289" s="632"/>
      <c r="W289" s="632"/>
      <c r="X289" s="633" t="str">
        <f>IF(ISNA(VLOOKUP(C289,Master!BQ$60:CC$285,11,FALSE)),"",VLOOKUP(C289,Master!BQ$60:CC$285,11,FALSE))</f>
        <v/>
      </c>
      <c r="Y289" s="633" t="str">
        <f>IF(ISNA(VLOOKUP(C289,Master!BQ$60:CC$285,9,FALSE)),"",VLOOKUP(C289,Master!BQ$60:CC$285,9,FALSE))</f>
        <v/>
      </c>
      <c r="Z289" s="634">
        <f t="shared" si="355"/>
        <v>0</v>
      </c>
      <c r="AA289" s="634">
        <f t="shared" si="356"/>
        <v>0</v>
      </c>
      <c r="AB289" s="634">
        <f t="shared" si="357"/>
        <v>0</v>
      </c>
      <c r="AC289" s="634">
        <f t="shared" si="358"/>
        <v>0</v>
      </c>
      <c r="AD289" s="634">
        <f t="shared" si="359"/>
        <v>0</v>
      </c>
      <c r="AE289" s="634">
        <f t="shared" si="360"/>
        <v>0</v>
      </c>
      <c r="AF289" s="635" t="str">
        <f t="shared" si="361"/>
        <v/>
      </c>
      <c r="AG289" s="635" t="str">
        <f t="shared" si="362"/>
        <v/>
      </c>
      <c r="AH289" s="635" t="str">
        <f t="shared" si="363"/>
        <v/>
      </c>
      <c r="AI289" s="635" t="str">
        <f t="shared" si="364"/>
        <v/>
      </c>
      <c r="AJ289" s="635" t="str">
        <f t="shared" si="365"/>
        <v/>
      </c>
      <c r="AK289" s="633" t="str">
        <f t="shared" si="366"/>
        <v/>
      </c>
      <c r="AL289" s="633">
        <v>0</v>
      </c>
      <c r="AM289" s="634">
        <v>0</v>
      </c>
      <c r="AN289" s="633" t="str">
        <f t="shared" si="367"/>
        <v/>
      </c>
      <c r="AO289" s="634">
        <f t="shared" si="368"/>
        <v>0</v>
      </c>
      <c r="AP289" s="633">
        <f t="shared" si="369"/>
        <v>0</v>
      </c>
      <c r="AQ289" s="633">
        <f t="shared" si="370"/>
        <v>0</v>
      </c>
      <c r="AR289" s="633">
        <f t="shared" si="371"/>
        <v>0</v>
      </c>
      <c r="AS289" s="633">
        <f t="shared" si="399"/>
        <v>0</v>
      </c>
      <c r="AT289" s="635">
        <f t="shared" si="372"/>
        <v>0</v>
      </c>
      <c r="AU289" s="635">
        <f t="shared" si="373"/>
        <v>0</v>
      </c>
      <c r="AV289" s="633"/>
      <c r="AW289" s="633"/>
      <c r="AX289" s="635">
        <f t="shared" si="374"/>
        <v>0</v>
      </c>
      <c r="AY289" s="635">
        <f t="shared" si="375"/>
        <v>0</v>
      </c>
      <c r="AZ289" s="635">
        <f t="shared" si="376"/>
        <v>0</v>
      </c>
      <c r="BA289" s="635">
        <f t="shared" si="377"/>
        <v>0</v>
      </c>
      <c r="BB289" s="635">
        <f t="shared" si="378"/>
        <v>0</v>
      </c>
      <c r="BC289" s="633">
        <f t="shared" si="379"/>
        <v>0</v>
      </c>
      <c r="BD289" s="633">
        <f t="shared" si="380"/>
        <v>0</v>
      </c>
      <c r="BE289" s="634">
        <v>0</v>
      </c>
      <c r="BF289" s="633">
        <f t="shared" si="381"/>
        <v>0</v>
      </c>
      <c r="BG289" s="634">
        <f t="shared" si="382"/>
        <v>0</v>
      </c>
      <c r="BH289" s="633">
        <f t="shared" si="383"/>
        <v>0</v>
      </c>
      <c r="BI289" s="633">
        <f t="shared" si="384"/>
        <v>0</v>
      </c>
      <c r="BJ289" s="633">
        <f t="shared" si="385"/>
        <v>0</v>
      </c>
      <c r="BK289" s="633">
        <f t="shared" si="386"/>
        <v>0</v>
      </c>
      <c r="BL289" s="635">
        <f t="shared" si="387"/>
        <v>0</v>
      </c>
      <c r="BM289" s="635">
        <f t="shared" si="388"/>
        <v>0</v>
      </c>
      <c r="BN289" s="633"/>
      <c r="BO289" s="633"/>
      <c r="BP289" s="635">
        <f t="shared" si="389"/>
        <v>0</v>
      </c>
      <c r="BQ289" s="619">
        <f t="shared" si="390"/>
        <v>0</v>
      </c>
      <c r="BR289" s="619">
        <f t="shared" si="391"/>
        <v>1</v>
      </c>
      <c r="BS289" s="619">
        <f t="shared" si="392"/>
        <v>0</v>
      </c>
      <c r="BT289" s="619">
        <f t="shared" si="393"/>
        <v>0</v>
      </c>
      <c r="BU289" s="619">
        <f t="shared" si="394"/>
        <v>0</v>
      </c>
      <c r="BV289" s="619">
        <f t="shared" si="395"/>
        <v>1</v>
      </c>
      <c r="BW289" s="603">
        <f t="shared" si="400"/>
        <v>0</v>
      </c>
      <c r="BX289" s="636">
        <f t="shared" si="396"/>
        <v>1</v>
      </c>
      <c r="BY289" s="603">
        <f t="shared" si="397"/>
        <v>0</v>
      </c>
      <c r="BZ289" s="603">
        <f t="shared" si="398"/>
        <v>0</v>
      </c>
      <c r="CA289" s="589" t="str">
        <f t="shared" si="401"/>
        <v/>
      </c>
      <c r="CB289" s="1097"/>
      <c r="CC289" s="589" t="str">
        <f>IF(I289="","",MAX($CC$228:$CC$235,$CC$238:CC288)+1)</f>
        <v/>
      </c>
      <c r="CD289" s="589"/>
      <c r="CE289" s="589"/>
      <c r="CF289" s="589"/>
      <c r="CG289" s="589"/>
      <c r="CH289" s="589"/>
      <c r="CI289" s="589"/>
      <c r="CJ289" s="589"/>
      <c r="CK289" s="589"/>
      <c r="CL289" s="589"/>
      <c r="CM289" s="589"/>
      <c r="CN289" s="589"/>
      <c r="CO289" s="589"/>
      <c r="CP289" s="589"/>
      <c r="CQ289" s="589"/>
      <c r="CR289" s="589"/>
      <c r="CS289" s="589"/>
      <c r="CT289" s="589"/>
      <c r="CU289" s="589"/>
      <c r="CV289" s="589"/>
      <c r="CW289" s="589"/>
      <c r="CX289" s="589"/>
      <c r="CY289" s="589"/>
    </row>
    <row r="290" spans="1:103" s="620" customFormat="1" ht="13.9" customHeight="1">
      <c r="A290" s="620" t="str">
        <f t="shared" si="320"/>
        <v/>
      </c>
      <c r="B290" s="624">
        <v>2202</v>
      </c>
      <c r="C290" s="624">
        <v>53</v>
      </c>
      <c r="D290" s="644" t="str">
        <f>IF(ISNA(VLOOKUP(C290,Master!BQ$60:CC$285,3,FALSE)),"",VLOOKUP(C290,Master!BQ$60:CC$285,3,FALSE))</f>
        <v/>
      </c>
      <c r="E290" s="625" t="str">
        <f>IF(ISNA(VLOOKUP(C290,Master!BQ$60:CC$285,7,FALSE)),"",VLOOKUP(C290,Master!BQ$60:CC$285,7,FALSE))</f>
        <v/>
      </c>
      <c r="F290" s="626" t="str">
        <f>IF(ISNA(VLOOKUP(C290,Master!BQ$60:CC$285,8,FALSE)),"",VLOOKUP(C290,Master!BQ$60:CC$285,8,FALSE))</f>
        <v/>
      </c>
      <c r="G290" s="627" t="str">
        <f>IF(ISNA(VLOOKUP(C290,Master!BQ$60:CC$285,4,FALSE)),"",VLOOKUP(C290,Master!BQ$60:CC$285,4,FALSE))</f>
        <v/>
      </c>
      <c r="H290" s="672" t="str">
        <f>IF(ISNA(VLOOKUP(C290,Master!BQ$60:CC$285,5,FALSE)),"",VLOOKUP(C290,Master!BQ$60:CC$285,5,FALSE))</f>
        <v/>
      </c>
      <c r="I290" s="629" t="str">
        <f>IF(ISNA(VLOOKUP(C290,Master!BQ$60:CC$285,6,FALSE)),"",VLOOKUP(C290,Master!BQ$60:CC$285,6,FALSE))</f>
        <v/>
      </c>
      <c r="J290" s="624" t="str">
        <f t="shared" si="349"/>
        <v/>
      </c>
      <c r="K290" s="625" t="str">
        <f t="shared" si="350"/>
        <v/>
      </c>
      <c r="L290" s="624" t="str">
        <f t="shared" si="351"/>
        <v/>
      </c>
      <c r="M290" s="624" t="str">
        <f t="shared" si="352"/>
        <v/>
      </c>
      <c r="N290" s="624" t="str">
        <f t="shared" si="353"/>
        <v/>
      </c>
      <c r="O290" s="629" t="str">
        <f t="shared" si="354"/>
        <v/>
      </c>
      <c r="P290" s="673"/>
      <c r="Q290" s="673"/>
      <c r="R290" s="673"/>
      <c r="S290" s="673">
        <v>0</v>
      </c>
      <c r="T290" s="591"/>
      <c r="U290" s="622" t="str">
        <f>IF(ISNA(VLOOKUP(C290,Master!BQ$60:CC$285,10,FALSE)),"",VLOOKUP(C290,Master!BQ$60:CC$285,10,FALSE))</f>
        <v/>
      </c>
      <c r="V290" s="632"/>
      <c r="W290" s="632"/>
      <c r="X290" s="633" t="str">
        <f>IF(ISNA(VLOOKUP(C290,Master!BQ$60:CC$285,11,FALSE)),"",VLOOKUP(C290,Master!BQ$60:CC$285,11,FALSE))</f>
        <v/>
      </c>
      <c r="Y290" s="633" t="str">
        <f>IF(ISNA(VLOOKUP(C290,Master!BQ$60:CC$285,9,FALSE)),"",VLOOKUP(C290,Master!BQ$60:CC$285,9,FALSE))</f>
        <v/>
      </c>
      <c r="Z290" s="634">
        <f t="shared" si="355"/>
        <v>0</v>
      </c>
      <c r="AA290" s="634">
        <f t="shared" si="356"/>
        <v>0</v>
      </c>
      <c r="AB290" s="634">
        <f t="shared" si="357"/>
        <v>0</v>
      </c>
      <c r="AC290" s="634">
        <f t="shared" si="358"/>
        <v>0</v>
      </c>
      <c r="AD290" s="634">
        <f t="shared" si="359"/>
        <v>0</v>
      </c>
      <c r="AE290" s="634">
        <f t="shared" si="360"/>
        <v>0</v>
      </c>
      <c r="AF290" s="635" t="str">
        <f t="shared" si="361"/>
        <v/>
      </c>
      <c r="AG290" s="635" t="str">
        <f t="shared" si="362"/>
        <v/>
      </c>
      <c r="AH290" s="635" t="str">
        <f t="shared" si="363"/>
        <v/>
      </c>
      <c r="AI290" s="635" t="str">
        <f t="shared" si="364"/>
        <v/>
      </c>
      <c r="AJ290" s="635" t="str">
        <f t="shared" si="365"/>
        <v/>
      </c>
      <c r="AK290" s="633" t="str">
        <f t="shared" si="366"/>
        <v/>
      </c>
      <c r="AL290" s="633">
        <v>0</v>
      </c>
      <c r="AM290" s="634">
        <v>0</v>
      </c>
      <c r="AN290" s="633" t="str">
        <f t="shared" si="367"/>
        <v/>
      </c>
      <c r="AO290" s="634">
        <f t="shared" si="368"/>
        <v>0</v>
      </c>
      <c r="AP290" s="633">
        <f t="shared" si="369"/>
        <v>0</v>
      </c>
      <c r="AQ290" s="633">
        <f t="shared" si="370"/>
        <v>0</v>
      </c>
      <c r="AR290" s="633">
        <f t="shared" si="371"/>
        <v>0</v>
      </c>
      <c r="AS290" s="633">
        <f t="shared" si="399"/>
        <v>0</v>
      </c>
      <c r="AT290" s="635">
        <f t="shared" si="372"/>
        <v>0</v>
      </c>
      <c r="AU290" s="635">
        <f t="shared" si="373"/>
        <v>0</v>
      </c>
      <c r="AV290" s="633"/>
      <c r="AW290" s="633"/>
      <c r="AX290" s="635">
        <f t="shared" si="374"/>
        <v>0</v>
      </c>
      <c r="AY290" s="635">
        <f t="shared" si="375"/>
        <v>0</v>
      </c>
      <c r="AZ290" s="635">
        <f t="shared" si="376"/>
        <v>0</v>
      </c>
      <c r="BA290" s="635">
        <f t="shared" si="377"/>
        <v>0</v>
      </c>
      <c r="BB290" s="635">
        <f t="shared" si="378"/>
        <v>0</v>
      </c>
      <c r="BC290" s="633">
        <f t="shared" si="379"/>
        <v>0</v>
      </c>
      <c r="BD290" s="633">
        <f t="shared" si="380"/>
        <v>0</v>
      </c>
      <c r="BE290" s="634">
        <v>0</v>
      </c>
      <c r="BF290" s="633">
        <f t="shared" si="381"/>
        <v>0</v>
      </c>
      <c r="BG290" s="634">
        <f t="shared" si="382"/>
        <v>0</v>
      </c>
      <c r="BH290" s="633">
        <f t="shared" si="383"/>
        <v>0</v>
      </c>
      <c r="BI290" s="633">
        <f t="shared" si="384"/>
        <v>0</v>
      </c>
      <c r="BJ290" s="633">
        <f t="shared" si="385"/>
        <v>0</v>
      </c>
      <c r="BK290" s="633">
        <f t="shared" si="386"/>
        <v>0</v>
      </c>
      <c r="BL290" s="635">
        <f t="shared" si="387"/>
        <v>0</v>
      </c>
      <c r="BM290" s="635">
        <f t="shared" si="388"/>
        <v>0</v>
      </c>
      <c r="BN290" s="633"/>
      <c r="BO290" s="633"/>
      <c r="BP290" s="635">
        <f t="shared" si="389"/>
        <v>0</v>
      </c>
      <c r="BQ290" s="619">
        <f t="shared" si="390"/>
        <v>0</v>
      </c>
      <c r="BR290" s="619">
        <f t="shared" si="391"/>
        <v>1</v>
      </c>
      <c r="BS290" s="619">
        <f t="shared" si="392"/>
        <v>0</v>
      </c>
      <c r="BT290" s="619">
        <f t="shared" si="393"/>
        <v>0</v>
      </c>
      <c r="BU290" s="619">
        <f t="shared" si="394"/>
        <v>0</v>
      </c>
      <c r="BV290" s="619">
        <f t="shared" si="395"/>
        <v>1</v>
      </c>
      <c r="BW290" s="603">
        <f t="shared" si="400"/>
        <v>0</v>
      </c>
      <c r="BX290" s="636">
        <f t="shared" si="396"/>
        <v>1</v>
      </c>
      <c r="BY290" s="603">
        <f t="shared" si="397"/>
        <v>0</v>
      </c>
      <c r="BZ290" s="603">
        <f t="shared" si="398"/>
        <v>0</v>
      </c>
      <c r="CA290" s="589" t="str">
        <f t="shared" si="401"/>
        <v/>
      </c>
      <c r="CB290" s="1097"/>
      <c r="CC290" s="589" t="str">
        <f>IF(I290="","",MAX($CC$228:$CC$235,$CC$238:CC289)+1)</f>
        <v/>
      </c>
      <c r="CD290" s="589"/>
      <c r="CE290" s="589"/>
      <c r="CF290" s="589"/>
      <c r="CG290" s="589"/>
      <c r="CH290" s="589"/>
      <c r="CI290" s="589"/>
      <c r="CJ290" s="589"/>
      <c r="CK290" s="589"/>
      <c r="CL290" s="589"/>
      <c r="CM290" s="589"/>
      <c r="CN290" s="589"/>
      <c r="CO290" s="589"/>
      <c r="CP290" s="589"/>
      <c r="CQ290" s="589"/>
      <c r="CR290" s="589"/>
      <c r="CS290" s="589"/>
      <c r="CT290" s="589"/>
      <c r="CU290" s="589"/>
      <c r="CV290" s="589"/>
      <c r="CW290" s="589"/>
      <c r="CX290" s="589"/>
      <c r="CY290" s="589"/>
    </row>
    <row r="291" spans="1:103" s="620" customFormat="1" ht="13.9" customHeight="1">
      <c r="A291" s="620" t="str">
        <f t="shared" si="320"/>
        <v/>
      </c>
      <c r="B291" s="624">
        <v>2202</v>
      </c>
      <c r="C291" s="624">
        <v>54</v>
      </c>
      <c r="D291" s="644" t="str">
        <f>IF(ISNA(VLOOKUP(C291,Master!BQ$60:CC$285,3,FALSE)),"",VLOOKUP(C291,Master!BQ$60:CC$285,3,FALSE))</f>
        <v/>
      </c>
      <c r="E291" s="625" t="str">
        <f>IF(ISNA(VLOOKUP(C291,Master!BQ$60:CC$285,7,FALSE)),"",VLOOKUP(C291,Master!BQ$60:CC$285,7,FALSE))</f>
        <v/>
      </c>
      <c r="F291" s="626" t="str">
        <f>IF(ISNA(VLOOKUP(C291,Master!BQ$60:CC$285,8,FALSE)),"",VLOOKUP(C291,Master!BQ$60:CC$285,8,FALSE))</f>
        <v/>
      </c>
      <c r="G291" s="627" t="str">
        <f>IF(ISNA(VLOOKUP(C291,Master!BQ$60:CC$285,4,FALSE)),"",VLOOKUP(C291,Master!BQ$60:CC$285,4,FALSE))</f>
        <v/>
      </c>
      <c r="H291" s="672" t="str">
        <f>IF(ISNA(VLOOKUP(C291,Master!BQ$60:CC$285,5,FALSE)),"",VLOOKUP(C291,Master!BQ$60:CC$285,5,FALSE))</f>
        <v/>
      </c>
      <c r="I291" s="629" t="str">
        <f>IF(ISNA(VLOOKUP(C291,Master!BQ$60:CC$285,6,FALSE)),"",VLOOKUP(C291,Master!BQ$60:CC$285,6,FALSE))</f>
        <v/>
      </c>
      <c r="J291" s="624" t="str">
        <f t="shared" si="349"/>
        <v/>
      </c>
      <c r="K291" s="625" t="str">
        <f t="shared" si="350"/>
        <v/>
      </c>
      <c r="L291" s="624" t="str">
        <f t="shared" si="351"/>
        <v/>
      </c>
      <c r="M291" s="624" t="str">
        <f t="shared" si="352"/>
        <v/>
      </c>
      <c r="N291" s="624" t="str">
        <f t="shared" si="353"/>
        <v/>
      </c>
      <c r="O291" s="629" t="str">
        <f t="shared" si="354"/>
        <v/>
      </c>
      <c r="P291" s="673"/>
      <c r="Q291" s="673"/>
      <c r="R291" s="673"/>
      <c r="S291" s="673">
        <v>0</v>
      </c>
      <c r="T291" s="591"/>
      <c r="U291" s="622" t="str">
        <f>IF(ISNA(VLOOKUP(C291,Master!BQ$60:CC$285,10,FALSE)),"",VLOOKUP(C291,Master!BQ$60:CC$285,10,FALSE))</f>
        <v/>
      </c>
      <c r="V291" s="632"/>
      <c r="W291" s="632"/>
      <c r="X291" s="633" t="str">
        <f>IF(ISNA(VLOOKUP(C291,Master!BQ$60:CC$285,11,FALSE)),"",VLOOKUP(C291,Master!BQ$60:CC$285,11,FALSE))</f>
        <v/>
      </c>
      <c r="Y291" s="633" t="str">
        <f>IF(ISNA(VLOOKUP(C291,Master!BQ$60:CC$285,9,FALSE)),"",VLOOKUP(C291,Master!BQ$60:CC$285,9,FALSE))</f>
        <v/>
      </c>
      <c r="Z291" s="634">
        <f t="shared" si="355"/>
        <v>0</v>
      </c>
      <c r="AA291" s="634">
        <f t="shared" si="356"/>
        <v>0</v>
      </c>
      <c r="AB291" s="634">
        <f t="shared" si="357"/>
        <v>0</v>
      </c>
      <c r="AC291" s="634">
        <f t="shared" si="358"/>
        <v>0</v>
      </c>
      <c r="AD291" s="634">
        <f t="shared" si="359"/>
        <v>0</v>
      </c>
      <c r="AE291" s="634">
        <f t="shared" si="360"/>
        <v>0</v>
      </c>
      <c r="AF291" s="635" t="str">
        <f t="shared" si="361"/>
        <v/>
      </c>
      <c r="AG291" s="635" t="str">
        <f t="shared" si="362"/>
        <v/>
      </c>
      <c r="AH291" s="635" t="str">
        <f t="shared" si="363"/>
        <v/>
      </c>
      <c r="AI291" s="635" t="str">
        <f t="shared" si="364"/>
        <v/>
      </c>
      <c r="AJ291" s="635" t="str">
        <f t="shared" si="365"/>
        <v/>
      </c>
      <c r="AK291" s="633" t="str">
        <f t="shared" si="366"/>
        <v/>
      </c>
      <c r="AL291" s="633">
        <v>0</v>
      </c>
      <c r="AM291" s="634">
        <v>0</v>
      </c>
      <c r="AN291" s="633" t="str">
        <f t="shared" si="367"/>
        <v/>
      </c>
      <c r="AO291" s="634">
        <f t="shared" si="368"/>
        <v>0</v>
      </c>
      <c r="AP291" s="633">
        <f t="shared" si="369"/>
        <v>0</v>
      </c>
      <c r="AQ291" s="633">
        <f t="shared" si="370"/>
        <v>0</v>
      </c>
      <c r="AR291" s="633">
        <f t="shared" si="371"/>
        <v>0</v>
      </c>
      <c r="AS291" s="633">
        <f t="shared" si="399"/>
        <v>0</v>
      </c>
      <c r="AT291" s="635">
        <f t="shared" si="372"/>
        <v>0</v>
      </c>
      <c r="AU291" s="635">
        <f t="shared" si="373"/>
        <v>0</v>
      </c>
      <c r="AV291" s="633"/>
      <c r="AW291" s="633"/>
      <c r="AX291" s="635">
        <f t="shared" si="374"/>
        <v>0</v>
      </c>
      <c r="AY291" s="635">
        <f t="shared" si="375"/>
        <v>0</v>
      </c>
      <c r="AZ291" s="635">
        <f t="shared" si="376"/>
        <v>0</v>
      </c>
      <c r="BA291" s="635">
        <f t="shared" si="377"/>
        <v>0</v>
      </c>
      <c r="BB291" s="635">
        <f t="shared" si="378"/>
        <v>0</v>
      </c>
      <c r="BC291" s="633">
        <f t="shared" si="379"/>
        <v>0</v>
      </c>
      <c r="BD291" s="633">
        <f t="shared" si="380"/>
        <v>0</v>
      </c>
      <c r="BE291" s="634">
        <v>0</v>
      </c>
      <c r="BF291" s="633">
        <f t="shared" si="381"/>
        <v>0</v>
      </c>
      <c r="BG291" s="634">
        <f t="shared" si="382"/>
        <v>0</v>
      </c>
      <c r="BH291" s="633">
        <f t="shared" si="383"/>
        <v>0</v>
      </c>
      <c r="BI291" s="633">
        <f t="shared" si="384"/>
        <v>0</v>
      </c>
      <c r="BJ291" s="633">
        <f t="shared" si="385"/>
        <v>0</v>
      </c>
      <c r="BK291" s="633">
        <f t="shared" si="386"/>
        <v>0</v>
      </c>
      <c r="BL291" s="635">
        <f t="shared" si="387"/>
        <v>0</v>
      </c>
      <c r="BM291" s="635">
        <f t="shared" si="388"/>
        <v>0</v>
      </c>
      <c r="BN291" s="633"/>
      <c r="BO291" s="633"/>
      <c r="BP291" s="635">
        <f t="shared" si="389"/>
        <v>0</v>
      </c>
      <c r="BQ291" s="619">
        <f t="shared" si="390"/>
        <v>0</v>
      </c>
      <c r="BR291" s="619">
        <f t="shared" si="391"/>
        <v>1</v>
      </c>
      <c r="BS291" s="619">
        <f t="shared" si="392"/>
        <v>0</v>
      </c>
      <c r="BT291" s="619">
        <f t="shared" si="393"/>
        <v>0</v>
      </c>
      <c r="BU291" s="619">
        <f t="shared" si="394"/>
        <v>0</v>
      </c>
      <c r="BV291" s="619">
        <f t="shared" si="395"/>
        <v>1</v>
      </c>
      <c r="BW291" s="603">
        <f t="shared" si="400"/>
        <v>0</v>
      </c>
      <c r="BX291" s="636">
        <f t="shared" si="396"/>
        <v>1</v>
      </c>
      <c r="BY291" s="603">
        <f t="shared" si="397"/>
        <v>0</v>
      </c>
      <c r="BZ291" s="603">
        <f t="shared" si="398"/>
        <v>0</v>
      </c>
      <c r="CA291" s="589" t="str">
        <f t="shared" si="401"/>
        <v/>
      </c>
      <c r="CB291" s="1097"/>
      <c r="CC291" s="589" t="str">
        <f>IF(I291="","",MAX($CC$228:$CC$235,$CC$238:CC290)+1)</f>
        <v/>
      </c>
      <c r="CD291" s="589"/>
      <c r="CE291" s="589"/>
      <c r="CF291" s="589"/>
      <c r="CG291" s="589"/>
      <c r="CH291" s="589"/>
      <c r="CI291" s="589"/>
      <c r="CJ291" s="589"/>
      <c r="CK291" s="589"/>
      <c r="CL291" s="589"/>
      <c r="CM291" s="589"/>
      <c r="CN291" s="589"/>
      <c r="CO291" s="589"/>
      <c r="CP291" s="589"/>
      <c r="CQ291" s="589"/>
      <c r="CR291" s="589"/>
      <c r="CS291" s="589"/>
      <c r="CT291" s="589"/>
      <c r="CU291" s="589"/>
      <c r="CV291" s="589"/>
      <c r="CW291" s="589"/>
      <c r="CX291" s="589"/>
      <c r="CY291" s="589"/>
    </row>
    <row r="292" spans="1:103" s="620" customFormat="1" ht="13.9" customHeight="1">
      <c r="A292" s="620" t="str">
        <f t="shared" si="320"/>
        <v/>
      </c>
      <c r="B292" s="624">
        <v>2202</v>
      </c>
      <c r="C292" s="624">
        <v>55</v>
      </c>
      <c r="D292" s="644" t="str">
        <f>IF(ISNA(VLOOKUP(C292,Master!BQ$60:CC$285,3,FALSE)),"",VLOOKUP(C292,Master!BQ$60:CC$285,3,FALSE))</f>
        <v/>
      </c>
      <c r="E292" s="625" t="str">
        <f>IF(ISNA(VLOOKUP(C292,Master!BQ$60:CC$285,7,FALSE)),"",VLOOKUP(C292,Master!BQ$60:CC$285,7,FALSE))</f>
        <v/>
      </c>
      <c r="F292" s="626" t="str">
        <f>IF(ISNA(VLOOKUP(C292,Master!BQ$60:CC$285,8,FALSE)),"",VLOOKUP(C292,Master!BQ$60:CC$285,8,FALSE))</f>
        <v/>
      </c>
      <c r="G292" s="627" t="str">
        <f>IF(ISNA(VLOOKUP(C292,Master!BQ$60:CC$285,4,FALSE)),"",VLOOKUP(C292,Master!BQ$60:CC$285,4,FALSE))</f>
        <v/>
      </c>
      <c r="H292" s="672" t="str">
        <f>IF(ISNA(VLOOKUP(C292,Master!BQ$60:CC$285,5,FALSE)),"",VLOOKUP(C292,Master!BQ$60:CC$285,5,FALSE))</f>
        <v/>
      </c>
      <c r="I292" s="629" t="str">
        <f>IF(ISNA(VLOOKUP(C292,Master!BQ$60:CC$285,6,FALSE)),"",VLOOKUP(C292,Master!BQ$60:CC$285,6,FALSE))</f>
        <v/>
      </c>
      <c r="J292" s="624" t="str">
        <f t="shared" si="349"/>
        <v/>
      </c>
      <c r="K292" s="625" t="str">
        <f t="shared" si="350"/>
        <v/>
      </c>
      <c r="L292" s="624" t="str">
        <f t="shared" si="351"/>
        <v/>
      </c>
      <c r="M292" s="624" t="str">
        <f t="shared" si="352"/>
        <v/>
      </c>
      <c r="N292" s="624" t="str">
        <f t="shared" si="353"/>
        <v/>
      </c>
      <c r="O292" s="629" t="str">
        <f t="shared" si="354"/>
        <v/>
      </c>
      <c r="P292" s="673"/>
      <c r="Q292" s="673"/>
      <c r="R292" s="673"/>
      <c r="S292" s="673">
        <v>0</v>
      </c>
      <c r="T292" s="591"/>
      <c r="U292" s="622" t="str">
        <f>IF(ISNA(VLOOKUP(C292,Master!BQ$60:CC$285,10,FALSE)),"",VLOOKUP(C292,Master!BQ$60:CC$285,10,FALSE))</f>
        <v/>
      </c>
      <c r="V292" s="632"/>
      <c r="W292" s="632"/>
      <c r="X292" s="633" t="str">
        <f>IF(ISNA(VLOOKUP(C292,Master!BQ$60:CC$285,11,FALSE)),"",VLOOKUP(C292,Master!BQ$60:CC$285,11,FALSE))</f>
        <v/>
      </c>
      <c r="Y292" s="633" t="str">
        <f>IF(ISNA(VLOOKUP(C292,Master!BQ$60:CC$285,9,FALSE)),"",VLOOKUP(C292,Master!BQ$60:CC$285,9,FALSE))</f>
        <v/>
      </c>
      <c r="Z292" s="634">
        <f t="shared" si="355"/>
        <v>0</v>
      </c>
      <c r="AA292" s="634">
        <f t="shared" si="356"/>
        <v>0</v>
      </c>
      <c r="AB292" s="634">
        <f t="shared" si="357"/>
        <v>0</v>
      </c>
      <c r="AC292" s="634">
        <f t="shared" si="358"/>
        <v>0</v>
      </c>
      <c r="AD292" s="634">
        <f t="shared" si="359"/>
        <v>0</v>
      </c>
      <c r="AE292" s="634">
        <f t="shared" si="360"/>
        <v>0</v>
      </c>
      <c r="AF292" s="635" t="str">
        <f t="shared" si="361"/>
        <v/>
      </c>
      <c r="AG292" s="635" t="str">
        <f t="shared" si="362"/>
        <v/>
      </c>
      <c r="AH292" s="635" t="str">
        <f t="shared" si="363"/>
        <v/>
      </c>
      <c r="AI292" s="635" t="str">
        <f t="shared" si="364"/>
        <v/>
      </c>
      <c r="AJ292" s="635" t="str">
        <f t="shared" si="365"/>
        <v/>
      </c>
      <c r="AK292" s="633" t="str">
        <f t="shared" si="366"/>
        <v/>
      </c>
      <c r="AL292" s="633">
        <v>0</v>
      </c>
      <c r="AM292" s="634">
        <v>0</v>
      </c>
      <c r="AN292" s="633" t="str">
        <f t="shared" si="367"/>
        <v/>
      </c>
      <c r="AO292" s="634">
        <f t="shared" si="368"/>
        <v>0</v>
      </c>
      <c r="AP292" s="633">
        <f t="shared" si="369"/>
        <v>0</v>
      </c>
      <c r="AQ292" s="633">
        <f t="shared" si="370"/>
        <v>0</v>
      </c>
      <c r="AR292" s="633">
        <f t="shared" si="371"/>
        <v>0</v>
      </c>
      <c r="AS292" s="633">
        <f t="shared" si="399"/>
        <v>0</v>
      </c>
      <c r="AT292" s="635">
        <f t="shared" si="372"/>
        <v>0</v>
      </c>
      <c r="AU292" s="635">
        <f t="shared" si="373"/>
        <v>0</v>
      </c>
      <c r="AV292" s="633"/>
      <c r="AW292" s="633"/>
      <c r="AX292" s="635">
        <f t="shared" si="374"/>
        <v>0</v>
      </c>
      <c r="AY292" s="635">
        <f t="shared" si="375"/>
        <v>0</v>
      </c>
      <c r="AZ292" s="635">
        <f t="shared" si="376"/>
        <v>0</v>
      </c>
      <c r="BA292" s="635">
        <f t="shared" si="377"/>
        <v>0</v>
      </c>
      <c r="BB292" s="635">
        <f t="shared" si="378"/>
        <v>0</v>
      </c>
      <c r="BC292" s="633">
        <f t="shared" si="379"/>
        <v>0</v>
      </c>
      <c r="BD292" s="633">
        <f t="shared" si="380"/>
        <v>0</v>
      </c>
      <c r="BE292" s="634">
        <v>0</v>
      </c>
      <c r="BF292" s="633">
        <f t="shared" si="381"/>
        <v>0</v>
      </c>
      <c r="BG292" s="634">
        <f t="shared" si="382"/>
        <v>0</v>
      </c>
      <c r="BH292" s="633">
        <f t="shared" si="383"/>
        <v>0</v>
      </c>
      <c r="BI292" s="633">
        <f t="shared" si="384"/>
        <v>0</v>
      </c>
      <c r="BJ292" s="633">
        <f t="shared" si="385"/>
        <v>0</v>
      </c>
      <c r="BK292" s="633">
        <f t="shared" si="386"/>
        <v>0</v>
      </c>
      <c r="BL292" s="635">
        <f t="shared" si="387"/>
        <v>0</v>
      </c>
      <c r="BM292" s="635">
        <f t="shared" si="388"/>
        <v>0</v>
      </c>
      <c r="BN292" s="633"/>
      <c r="BO292" s="633"/>
      <c r="BP292" s="635">
        <f t="shared" si="389"/>
        <v>0</v>
      </c>
      <c r="BQ292" s="619">
        <f t="shared" si="390"/>
        <v>0</v>
      </c>
      <c r="BR292" s="619">
        <f t="shared" si="391"/>
        <v>1</v>
      </c>
      <c r="BS292" s="619">
        <f t="shared" si="392"/>
        <v>0</v>
      </c>
      <c r="BT292" s="619">
        <f t="shared" si="393"/>
        <v>0</v>
      </c>
      <c r="BU292" s="619">
        <f t="shared" si="394"/>
        <v>0</v>
      </c>
      <c r="BV292" s="619">
        <f t="shared" si="395"/>
        <v>1</v>
      </c>
      <c r="BW292" s="603">
        <f t="shared" si="400"/>
        <v>0</v>
      </c>
      <c r="BX292" s="636">
        <f t="shared" si="396"/>
        <v>1</v>
      </c>
      <c r="BY292" s="603">
        <f t="shared" si="397"/>
        <v>0</v>
      </c>
      <c r="BZ292" s="603">
        <f t="shared" si="398"/>
        <v>0</v>
      </c>
      <c r="CA292" s="589" t="str">
        <f t="shared" si="401"/>
        <v/>
      </c>
      <c r="CB292" s="1097"/>
      <c r="CC292" s="589" t="str">
        <f>IF(I292="","",MAX($CC$228:$CC$235,$CC$238:CC291)+1)</f>
        <v/>
      </c>
      <c r="CD292" s="589"/>
      <c r="CE292" s="589"/>
      <c r="CF292" s="589"/>
      <c r="CG292" s="589"/>
      <c r="CH292" s="589"/>
      <c r="CI292" s="589"/>
      <c r="CJ292" s="589"/>
      <c r="CK292" s="589"/>
      <c r="CL292" s="589"/>
      <c r="CM292" s="589"/>
      <c r="CN292" s="589"/>
      <c r="CO292" s="589"/>
      <c r="CP292" s="589"/>
      <c r="CQ292" s="589"/>
      <c r="CR292" s="589"/>
      <c r="CS292" s="589"/>
      <c r="CT292" s="589"/>
      <c r="CU292" s="589"/>
      <c r="CV292" s="589"/>
      <c r="CW292" s="589"/>
      <c r="CX292" s="589"/>
      <c r="CY292" s="589"/>
    </row>
    <row r="293" spans="1:103" s="620" customFormat="1" ht="13.9" customHeight="1">
      <c r="A293" s="620" t="str">
        <f t="shared" ref="A293:A337" si="402">CC293</f>
        <v/>
      </c>
      <c r="B293" s="624">
        <v>2202</v>
      </c>
      <c r="C293" s="624">
        <v>56</v>
      </c>
      <c r="D293" s="644" t="str">
        <f>IF(ISNA(VLOOKUP(C293,Master!BQ$60:CC$285,3,FALSE)),"",VLOOKUP(C293,Master!BQ$60:CC$285,3,FALSE))</f>
        <v/>
      </c>
      <c r="E293" s="625" t="str">
        <f>IF(ISNA(VLOOKUP(C293,Master!BQ$60:CC$285,7,FALSE)),"",VLOOKUP(C293,Master!BQ$60:CC$285,7,FALSE))</f>
        <v/>
      </c>
      <c r="F293" s="626" t="str">
        <f>IF(ISNA(VLOOKUP(C293,Master!BQ$60:CC$285,8,FALSE)),"",VLOOKUP(C293,Master!BQ$60:CC$285,8,FALSE))</f>
        <v/>
      </c>
      <c r="G293" s="627" t="str">
        <f>IF(ISNA(VLOOKUP(C293,Master!BQ$60:CC$285,4,FALSE)),"",VLOOKUP(C293,Master!BQ$60:CC$285,4,FALSE))</f>
        <v/>
      </c>
      <c r="H293" s="672" t="str">
        <f>IF(ISNA(VLOOKUP(C293,Master!BQ$60:CC$285,5,FALSE)),"",VLOOKUP(C293,Master!BQ$60:CC$285,5,FALSE))</f>
        <v/>
      </c>
      <c r="I293" s="629" t="str">
        <f>IF(ISNA(VLOOKUP(C293,Master!BQ$60:CC$285,6,FALSE)),"",VLOOKUP(C293,Master!BQ$60:CC$285,6,FALSE))</f>
        <v/>
      </c>
      <c r="J293" s="624" t="str">
        <f t="shared" si="349"/>
        <v/>
      </c>
      <c r="K293" s="625" t="str">
        <f t="shared" si="350"/>
        <v/>
      </c>
      <c r="L293" s="624" t="str">
        <f t="shared" si="351"/>
        <v/>
      </c>
      <c r="M293" s="624" t="str">
        <f t="shared" si="352"/>
        <v/>
      </c>
      <c r="N293" s="624" t="str">
        <f t="shared" si="353"/>
        <v/>
      </c>
      <c r="O293" s="629" t="str">
        <f t="shared" si="354"/>
        <v/>
      </c>
      <c r="P293" s="673"/>
      <c r="Q293" s="673"/>
      <c r="R293" s="673"/>
      <c r="S293" s="673">
        <v>0</v>
      </c>
      <c r="T293" s="591"/>
      <c r="U293" s="622" t="str">
        <f>IF(ISNA(VLOOKUP(C293,Master!BQ$60:CC$285,10,FALSE)),"",VLOOKUP(C293,Master!BQ$60:CC$285,10,FALSE))</f>
        <v/>
      </c>
      <c r="V293" s="632"/>
      <c r="W293" s="632"/>
      <c r="X293" s="633" t="str">
        <f>IF(ISNA(VLOOKUP(C293,Master!BQ$60:CC$285,11,FALSE)),"",VLOOKUP(C293,Master!BQ$60:CC$285,11,FALSE))</f>
        <v/>
      </c>
      <c r="Y293" s="633" t="str">
        <f>IF(ISNA(VLOOKUP(C293,Master!BQ$60:CC$285,9,FALSE)),"",VLOOKUP(C293,Master!BQ$60:CC$285,9,FALSE))</f>
        <v/>
      </c>
      <c r="Z293" s="634">
        <f t="shared" si="355"/>
        <v>0</v>
      </c>
      <c r="AA293" s="634">
        <f t="shared" si="356"/>
        <v>0</v>
      </c>
      <c r="AB293" s="634">
        <f t="shared" si="357"/>
        <v>0</v>
      </c>
      <c r="AC293" s="634">
        <f t="shared" si="358"/>
        <v>0</v>
      </c>
      <c r="AD293" s="634">
        <f t="shared" si="359"/>
        <v>0</v>
      </c>
      <c r="AE293" s="634">
        <f t="shared" si="360"/>
        <v>0</v>
      </c>
      <c r="AF293" s="635" t="str">
        <f t="shared" si="361"/>
        <v/>
      </c>
      <c r="AG293" s="635" t="str">
        <f t="shared" si="362"/>
        <v/>
      </c>
      <c r="AH293" s="635" t="str">
        <f t="shared" si="363"/>
        <v/>
      </c>
      <c r="AI293" s="635" t="str">
        <f t="shared" si="364"/>
        <v/>
      </c>
      <c r="AJ293" s="635" t="str">
        <f t="shared" si="365"/>
        <v/>
      </c>
      <c r="AK293" s="633" t="str">
        <f t="shared" si="366"/>
        <v/>
      </c>
      <c r="AL293" s="633">
        <v>0</v>
      </c>
      <c r="AM293" s="634">
        <v>0</v>
      </c>
      <c r="AN293" s="633" t="str">
        <f t="shared" si="367"/>
        <v/>
      </c>
      <c r="AO293" s="634">
        <f t="shared" si="368"/>
        <v>0</v>
      </c>
      <c r="AP293" s="633">
        <f t="shared" si="369"/>
        <v>0</v>
      </c>
      <c r="AQ293" s="633">
        <f t="shared" si="370"/>
        <v>0</v>
      </c>
      <c r="AR293" s="633">
        <f t="shared" si="371"/>
        <v>0</v>
      </c>
      <c r="AS293" s="633">
        <f t="shared" si="399"/>
        <v>0</v>
      </c>
      <c r="AT293" s="635">
        <f t="shared" si="372"/>
        <v>0</v>
      </c>
      <c r="AU293" s="635">
        <f t="shared" si="373"/>
        <v>0</v>
      </c>
      <c r="AV293" s="633"/>
      <c r="AW293" s="633"/>
      <c r="AX293" s="635">
        <f t="shared" si="374"/>
        <v>0</v>
      </c>
      <c r="AY293" s="635">
        <f t="shared" si="375"/>
        <v>0</v>
      </c>
      <c r="AZ293" s="635">
        <f t="shared" si="376"/>
        <v>0</v>
      </c>
      <c r="BA293" s="635">
        <f t="shared" si="377"/>
        <v>0</v>
      </c>
      <c r="BB293" s="635">
        <f t="shared" si="378"/>
        <v>0</v>
      </c>
      <c r="BC293" s="633">
        <f t="shared" si="379"/>
        <v>0</v>
      </c>
      <c r="BD293" s="633">
        <f t="shared" si="380"/>
        <v>0</v>
      </c>
      <c r="BE293" s="634">
        <v>0</v>
      </c>
      <c r="BF293" s="633">
        <f t="shared" si="381"/>
        <v>0</v>
      </c>
      <c r="BG293" s="634">
        <f t="shared" si="382"/>
        <v>0</v>
      </c>
      <c r="BH293" s="633">
        <f t="shared" si="383"/>
        <v>0</v>
      </c>
      <c r="BI293" s="633">
        <f t="shared" si="384"/>
        <v>0</v>
      </c>
      <c r="BJ293" s="633">
        <f t="shared" si="385"/>
        <v>0</v>
      </c>
      <c r="BK293" s="633">
        <f t="shared" si="386"/>
        <v>0</v>
      </c>
      <c r="BL293" s="635">
        <f t="shared" si="387"/>
        <v>0</v>
      </c>
      <c r="BM293" s="635">
        <f t="shared" si="388"/>
        <v>0</v>
      </c>
      <c r="BN293" s="633"/>
      <c r="BO293" s="633"/>
      <c r="BP293" s="635">
        <f t="shared" si="389"/>
        <v>0</v>
      </c>
      <c r="BQ293" s="619">
        <f t="shared" si="390"/>
        <v>0</v>
      </c>
      <c r="BR293" s="619">
        <f t="shared" si="391"/>
        <v>1</v>
      </c>
      <c r="BS293" s="619">
        <f t="shared" si="392"/>
        <v>0</v>
      </c>
      <c r="BT293" s="619">
        <f t="shared" si="393"/>
        <v>0</v>
      </c>
      <c r="BU293" s="619">
        <f t="shared" si="394"/>
        <v>0</v>
      </c>
      <c r="BV293" s="619">
        <f t="shared" si="395"/>
        <v>1</v>
      </c>
      <c r="BW293" s="603">
        <f t="shared" si="400"/>
        <v>0</v>
      </c>
      <c r="BX293" s="636">
        <f t="shared" si="396"/>
        <v>1</v>
      </c>
      <c r="BY293" s="603">
        <f t="shared" si="397"/>
        <v>0</v>
      </c>
      <c r="BZ293" s="603">
        <f t="shared" si="398"/>
        <v>0</v>
      </c>
      <c r="CA293" s="589" t="str">
        <f t="shared" si="401"/>
        <v/>
      </c>
      <c r="CB293" s="1097"/>
      <c r="CC293" s="589" t="str">
        <f>IF(I293="","",MAX($CC$228:$CC$235,$CC$238:CC292)+1)</f>
        <v/>
      </c>
      <c r="CD293" s="589"/>
      <c r="CE293" s="589"/>
      <c r="CF293" s="589"/>
      <c r="CG293" s="589"/>
      <c r="CH293" s="589"/>
      <c r="CI293" s="589"/>
      <c r="CJ293" s="589"/>
      <c r="CK293" s="589"/>
      <c r="CL293" s="589"/>
      <c r="CM293" s="589"/>
      <c r="CN293" s="589"/>
      <c r="CO293" s="589"/>
      <c r="CP293" s="589"/>
      <c r="CQ293" s="589"/>
      <c r="CR293" s="589"/>
      <c r="CS293" s="589"/>
      <c r="CT293" s="589"/>
      <c r="CU293" s="589"/>
      <c r="CV293" s="589"/>
      <c r="CW293" s="589"/>
      <c r="CX293" s="589"/>
      <c r="CY293" s="589"/>
    </row>
    <row r="294" spans="1:103" s="620" customFormat="1" ht="13.9" customHeight="1">
      <c r="A294" s="620" t="str">
        <f t="shared" si="402"/>
        <v/>
      </c>
      <c r="B294" s="624">
        <v>2202</v>
      </c>
      <c r="C294" s="624">
        <v>57</v>
      </c>
      <c r="D294" s="644" t="str">
        <f>IF(ISNA(VLOOKUP(C294,Master!BQ$60:CC$285,3,FALSE)),"",VLOOKUP(C294,Master!BQ$60:CC$285,3,FALSE))</f>
        <v/>
      </c>
      <c r="E294" s="625" t="str">
        <f>IF(ISNA(VLOOKUP(C294,Master!BQ$60:CC$285,7,FALSE)),"",VLOOKUP(C294,Master!BQ$60:CC$285,7,FALSE))</f>
        <v/>
      </c>
      <c r="F294" s="626" t="str">
        <f>IF(ISNA(VLOOKUP(C294,Master!BQ$60:CC$285,8,FALSE)),"",VLOOKUP(C294,Master!BQ$60:CC$285,8,FALSE))</f>
        <v/>
      </c>
      <c r="G294" s="627" t="str">
        <f>IF(ISNA(VLOOKUP(C294,Master!BQ$60:CC$285,4,FALSE)),"",VLOOKUP(C294,Master!BQ$60:CC$285,4,FALSE))</f>
        <v/>
      </c>
      <c r="H294" s="672" t="str">
        <f>IF(ISNA(VLOOKUP(C294,Master!BQ$60:CC$285,5,FALSE)),"",VLOOKUP(C294,Master!BQ$60:CC$285,5,FALSE))</f>
        <v/>
      </c>
      <c r="I294" s="629" t="str">
        <f>IF(ISNA(VLOOKUP(C294,Master!BQ$60:CC$285,6,FALSE)),"",VLOOKUP(C294,Master!BQ$60:CC$285,6,FALSE))</f>
        <v/>
      </c>
      <c r="J294" s="624" t="str">
        <f t="shared" si="349"/>
        <v/>
      </c>
      <c r="K294" s="625" t="str">
        <f t="shared" si="350"/>
        <v/>
      </c>
      <c r="L294" s="624" t="str">
        <f t="shared" si="351"/>
        <v/>
      </c>
      <c r="M294" s="624" t="str">
        <f t="shared" si="352"/>
        <v/>
      </c>
      <c r="N294" s="624" t="str">
        <f t="shared" si="353"/>
        <v/>
      </c>
      <c r="O294" s="629" t="str">
        <f t="shared" si="354"/>
        <v/>
      </c>
      <c r="P294" s="673"/>
      <c r="Q294" s="673"/>
      <c r="R294" s="673"/>
      <c r="S294" s="673">
        <v>0</v>
      </c>
      <c r="T294" s="591"/>
      <c r="U294" s="622" t="str">
        <f>IF(ISNA(VLOOKUP(C294,Master!BQ$60:CC$285,10,FALSE)),"",VLOOKUP(C294,Master!BQ$60:CC$285,10,FALSE))</f>
        <v/>
      </c>
      <c r="V294" s="632"/>
      <c r="W294" s="632"/>
      <c r="X294" s="633" t="str">
        <f>IF(ISNA(VLOOKUP(C294,Master!BQ$60:CC$285,11,FALSE)),"",VLOOKUP(C294,Master!BQ$60:CC$285,11,FALSE))</f>
        <v/>
      </c>
      <c r="Y294" s="633" t="str">
        <f>IF(ISNA(VLOOKUP(C294,Master!BQ$60:CC$285,9,FALSE)),"",VLOOKUP(C294,Master!BQ$60:CC$285,9,FALSE))</f>
        <v/>
      </c>
      <c r="Z294" s="634">
        <f t="shared" si="355"/>
        <v>0</v>
      </c>
      <c r="AA294" s="634">
        <f t="shared" si="356"/>
        <v>0</v>
      </c>
      <c r="AB294" s="634">
        <f t="shared" si="357"/>
        <v>0</v>
      </c>
      <c r="AC294" s="634">
        <f t="shared" si="358"/>
        <v>0</v>
      </c>
      <c r="AD294" s="634">
        <f t="shared" si="359"/>
        <v>0</v>
      </c>
      <c r="AE294" s="634">
        <f t="shared" si="360"/>
        <v>0</v>
      </c>
      <c r="AF294" s="635" t="str">
        <f t="shared" si="361"/>
        <v/>
      </c>
      <c r="AG294" s="635" t="str">
        <f t="shared" si="362"/>
        <v/>
      </c>
      <c r="AH294" s="635" t="str">
        <f t="shared" si="363"/>
        <v/>
      </c>
      <c r="AI294" s="635" t="str">
        <f t="shared" si="364"/>
        <v/>
      </c>
      <c r="AJ294" s="635" t="str">
        <f t="shared" si="365"/>
        <v/>
      </c>
      <c r="AK294" s="633" t="str">
        <f t="shared" si="366"/>
        <v/>
      </c>
      <c r="AL294" s="633">
        <v>0</v>
      </c>
      <c r="AM294" s="634">
        <v>0</v>
      </c>
      <c r="AN294" s="633" t="str">
        <f t="shared" si="367"/>
        <v/>
      </c>
      <c r="AO294" s="634">
        <f t="shared" si="368"/>
        <v>0</v>
      </c>
      <c r="AP294" s="633">
        <f t="shared" si="369"/>
        <v>0</v>
      </c>
      <c r="AQ294" s="633">
        <f t="shared" si="370"/>
        <v>0</v>
      </c>
      <c r="AR294" s="633">
        <f t="shared" si="371"/>
        <v>0</v>
      </c>
      <c r="AS294" s="633">
        <f t="shared" si="399"/>
        <v>0</v>
      </c>
      <c r="AT294" s="635">
        <f t="shared" si="372"/>
        <v>0</v>
      </c>
      <c r="AU294" s="635">
        <f t="shared" si="373"/>
        <v>0</v>
      </c>
      <c r="AV294" s="633"/>
      <c r="AW294" s="633"/>
      <c r="AX294" s="635">
        <f t="shared" si="374"/>
        <v>0</v>
      </c>
      <c r="AY294" s="635">
        <f t="shared" si="375"/>
        <v>0</v>
      </c>
      <c r="AZ294" s="635">
        <f t="shared" si="376"/>
        <v>0</v>
      </c>
      <c r="BA294" s="635">
        <f t="shared" si="377"/>
        <v>0</v>
      </c>
      <c r="BB294" s="635">
        <f t="shared" si="378"/>
        <v>0</v>
      </c>
      <c r="BC294" s="633">
        <f t="shared" si="379"/>
        <v>0</v>
      </c>
      <c r="BD294" s="633">
        <f t="shared" si="380"/>
        <v>0</v>
      </c>
      <c r="BE294" s="634">
        <v>0</v>
      </c>
      <c r="BF294" s="633">
        <f t="shared" si="381"/>
        <v>0</v>
      </c>
      <c r="BG294" s="634">
        <f t="shared" si="382"/>
        <v>0</v>
      </c>
      <c r="BH294" s="633">
        <f t="shared" si="383"/>
        <v>0</v>
      </c>
      <c r="BI294" s="633">
        <f t="shared" si="384"/>
        <v>0</v>
      </c>
      <c r="BJ294" s="633">
        <f t="shared" si="385"/>
        <v>0</v>
      </c>
      <c r="BK294" s="633">
        <f t="shared" si="386"/>
        <v>0</v>
      </c>
      <c r="BL294" s="635">
        <f t="shared" si="387"/>
        <v>0</v>
      </c>
      <c r="BM294" s="635">
        <f t="shared" si="388"/>
        <v>0</v>
      </c>
      <c r="BN294" s="633"/>
      <c r="BO294" s="633"/>
      <c r="BP294" s="635">
        <f t="shared" si="389"/>
        <v>0</v>
      </c>
      <c r="BQ294" s="619">
        <f t="shared" si="390"/>
        <v>0</v>
      </c>
      <c r="BR294" s="619">
        <f t="shared" si="391"/>
        <v>1</v>
      </c>
      <c r="BS294" s="619">
        <f t="shared" si="392"/>
        <v>0</v>
      </c>
      <c r="BT294" s="619">
        <f t="shared" si="393"/>
        <v>0</v>
      </c>
      <c r="BU294" s="619">
        <f t="shared" si="394"/>
        <v>0</v>
      </c>
      <c r="BV294" s="619">
        <f t="shared" si="395"/>
        <v>1</v>
      </c>
      <c r="BW294" s="603">
        <f t="shared" si="400"/>
        <v>0</v>
      </c>
      <c r="BX294" s="636">
        <f t="shared" si="396"/>
        <v>1</v>
      </c>
      <c r="BY294" s="603">
        <f t="shared" si="397"/>
        <v>0</v>
      </c>
      <c r="BZ294" s="603">
        <f t="shared" si="398"/>
        <v>0</v>
      </c>
      <c r="CA294" s="589" t="str">
        <f t="shared" si="401"/>
        <v/>
      </c>
      <c r="CB294" s="1097"/>
      <c r="CC294" s="589" t="str">
        <f>IF(I294="","",MAX($CC$228:$CC$235,$CC$238:CC293)+1)</f>
        <v/>
      </c>
      <c r="CD294" s="589"/>
      <c r="CE294" s="589"/>
      <c r="CF294" s="589"/>
      <c r="CG294" s="589"/>
      <c r="CH294" s="589"/>
      <c r="CI294" s="589"/>
      <c r="CJ294" s="589"/>
      <c r="CK294" s="589"/>
      <c r="CL294" s="589"/>
      <c r="CM294" s="589"/>
      <c r="CN294" s="589"/>
      <c r="CO294" s="589"/>
      <c r="CP294" s="589"/>
      <c r="CQ294" s="589"/>
      <c r="CR294" s="589"/>
      <c r="CS294" s="589"/>
      <c r="CT294" s="589"/>
      <c r="CU294" s="589"/>
      <c r="CV294" s="589"/>
      <c r="CW294" s="589"/>
      <c r="CX294" s="589"/>
      <c r="CY294" s="589"/>
    </row>
    <row r="295" spans="1:103" s="620" customFormat="1" ht="13.9" customHeight="1">
      <c r="A295" s="620" t="str">
        <f t="shared" si="402"/>
        <v/>
      </c>
      <c r="B295" s="624">
        <v>2202</v>
      </c>
      <c r="C295" s="624">
        <v>58</v>
      </c>
      <c r="D295" s="644" t="str">
        <f>IF(ISNA(VLOOKUP(C295,Master!BQ$60:CC$285,3,FALSE)),"",VLOOKUP(C295,Master!BQ$60:CC$285,3,FALSE))</f>
        <v/>
      </c>
      <c r="E295" s="625" t="str">
        <f>IF(ISNA(VLOOKUP(C295,Master!BQ$60:CC$285,7,FALSE)),"",VLOOKUP(C295,Master!BQ$60:CC$285,7,FALSE))</f>
        <v/>
      </c>
      <c r="F295" s="626" t="str">
        <f>IF(ISNA(VLOOKUP(C295,Master!BQ$60:CC$285,8,FALSE)),"",VLOOKUP(C295,Master!BQ$60:CC$285,8,FALSE))</f>
        <v/>
      </c>
      <c r="G295" s="627" t="str">
        <f>IF(ISNA(VLOOKUP(C295,Master!BQ$60:CC$285,4,FALSE)),"",VLOOKUP(C295,Master!BQ$60:CC$285,4,FALSE))</f>
        <v/>
      </c>
      <c r="H295" s="672" t="str">
        <f>IF(ISNA(VLOOKUP(C295,Master!BQ$60:CC$285,5,FALSE)),"",VLOOKUP(C295,Master!BQ$60:CC$285,5,FALSE))</f>
        <v/>
      </c>
      <c r="I295" s="629" t="str">
        <f>IF(ISNA(VLOOKUP(C295,Master!BQ$60:CC$285,6,FALSE)),"",VLOOKUP(C295,Master!BQ$60:CC$285,6,FALSE))</f>
        <v/>
      </c>
      <c r="J295" s="624" t="str">
        <f t="shared" si="349"/>
        <v/>
      </c>
      <c r="K295" s="625" t="str">
        <f t="shared" si="350"/>
        <v/>
      </c>
      <c r="L295" s="624" t="str">
        <f t="shared" si="351"/>
        <v/>
      </c>
      <c r="M295" s="624" t="str">
        <f t="shared" si="352"/>
        <v/>
      </c>
      <c r="N295" s="624" t="str">
        <f t="shared" si="353"/>
        <v/>
      </c>
      <c r="O295" s="629" t="str">
        <f t="shared" si="354"/>
        <v/>
      </c>
      <c r="P295" s="673"/>
      <c r="Q295" s="673"/>
      <c r="R295" s="673"/>
      <c r="S295" s="673">
        <v>0</v>
      </c>
      <c r="T295" s="591"/>
      <c r="U295" s="622" t="str">
        <f>IF(ISNA(VLOOKUP(C295,Master!BQ$60:CC$285,10,FALSE)),"",VLOOKUP(C295,Master!BQ$60:CC$285,10,FALSE))</f>
        <v/>
      </c>
      <c r="V295" s="632"/>
      <c r="W295" s="632"/>
      <c r="X295" s="633" t="str">
        <f>IF(ISNA(VLOOKUP(C295,Master!BQ$60:CC$285,11,FALSE)),"",VLOOKUP(C295,Master!BQ$60:CC$285,11,FALSE))</f>
        <v/>
      </c>
      <c r="Y295" s="633" t="str">
        <f>IF(ISNA(VLOOKUP(C295,Master!BQ$60:CC$285,9,FALSE)),"",VLOOKUP(C295,Master!BQ$60:CC$285,9,FALSE))</f>
        <v/>
      </c>
      <c r="Z295" s="634">
        <f t="shared" si="355"/>
        <v>0</v>
      </c>
      <c r="AA295" s="634">
        <f t="shared" si="356"/>
        <v>0</v>
      </c>
      <c r="AB295" s="634">
        <f t="shared" si="357"/>
        <v>0</v>
      </c>
      <c r="AC295" s="634">
        <f t="shared" si="358"/>
        <v>0</v>
      </c>
      <c r="AD295" s="634">
        <f t="shared" si="359"/>
        <v>0</v>
      </c>
      <c r="AE295" s="634">
        <f t="shared" si="360"/>
        <v>0</v>
      </c>
      <c r="AF295" s="635" t="str">
        <f t="shared" si="361"/>
        <v/>
      </c>
      <c r="AG295" s="635" t="str">
        <f t="shared" si="362"/>
        <v/>
      </c>
      <c r="AH295" s="635" t="str">
        <f t="shared" si="363"/>
        <v/>
      </c>
      <c r="AI295" s="635" t="str">
        <f t="shared" si="364"/>
        <v/>
      </c>
      <c r="AJ295" s="635" t="str">
        <f t="shared" si="365"/>
        <v/>
      </c>
      <c r="AK295" s="633" t="str">
        <f t="shared" si="366"/>
        <v/>
      </c>
      <c r="AL295" s="633">
        <v>0</v>
      </c>
      <c r="AM295" s="634">
        <v>0</v>
      </c>
      <c r="AN295" s="633" t="str">
        <f t="shared" si="367"/>
        <v/>
      </c>
      <c r="AO295" s="634">
        <f t="shared" si="368"/>
        <v>0</v>
      </c>
      <c r="AP295" s="633">
        <f t="shared" si="369"/>
        <v>0</v>
      </c>
      <c r="AQ295" s="633">
        <f t="shared" si="370"/>
        <v>0</v>
      </c>
      <c r="AR295" s="633">
        <f t="shared" si="371"/>
        <v>0</v>
      </c>
      <c r="AS295" s="633">
        <f t="shared" si="399"/>
        <v>0</v>
      </c>
      <c r="AT295" s="635">
        <f t="shared" si="372"/>
        <v>0</v>
      </c>
      <c r="AU295" s="635">
        <f t="shared" si="373"/>
        <v>0</v>
      </c>
      <c r="AV295" s="633"/>
      <c r="AW295" s="633"/>
      <c r="AX295" s="635">
        <f t="shared" si="374"/>
        <v>0</v>
      </c>
      <c r="AY295" s="635">
        <f t="shared" si="375"/>
        <v>0</v>
      </c>
      <c r="AZ295" s="635">
        <f t="shared" si="376"/>
        <v>0</v>
      </c>
      <c r="BA295" s="635">
        <f t="shared" si="377"/>
        <v>0</v>
      </c>
      <c r="BB295" s="635">
        <f t="shared" si="378"/>
        <v>0</v>
      </c>
      <c r="BC295" s="633">
        <f t="shared" si="379"/>
        <v>0</v>
      </c>
      <c r="BD295" s="633">
        <f t="shared" si="380"/>
        <v>0</v>
      </c>
      <c r="BE295" s="634">
        <v>0</v>
      </c>
      <c r="BF295" s="633">
        <f t="shared" si="381"/>
        <v>0</v>
      </c>
      <c r="BG295" s="634">
        <f t="shared" si="382"/>
        <v>0</v>
      </c>
      <c r="BH295" s="633">
        <f t="shared" si="383"/>
        <v>0</v>
      </c>
      <c r="BI295" s="633">
        <f t="shared" si="384"/>
        <v>0</v>
      </c>
      <c r="BJ295" s="633">
        <f t="shared" si="385"/>
        <v>0</v>
      </c>
      <c r="BK295" s="633">
        <f t="shared" si="386"/>
        <v>0</v>
      </c>
      <c r="BL295" s="635">
        <f t="shared" si="387"/>
        <v>0</v>
      </c>
      <c r="BM295" s="635">
        <f t="shared" si="388"/>
        <v>0</v>
      </c>
      <c r="BN295" s="633"/>
      <c r="BO295" s="633"/>
      <c r="BP295" s="635">
        <f t="shared" si="389"/>
        <v>0</v>
      </c>
      <c r="BQ295" s="619">
        <f t="shared" si="390"/>
        <v>0</v>
      </c>
      <c r="BR295" s="619">
        <f t="shared" si="391"/>
        <v>1</v>
      </c>
      <c r="BS295" s="619">
        <f t="shared" si="392"/>
        <v>0</v>
      </c>
      <c r="BT295" s="619">
        <f t="shared" si="393"/>
        <v>0</v>
      </c>
      <c r="BU295" s="619">
        <f t="shared" si="394"/>
        <v>0</v>
      </c>
      <c r="BV295" s="619">
        <f t="shared" si="395"/>
        <v>1</v>
      </c>
      <c r="BW295" s="603">
        <f t="shared" si="400"/>
        <v>0</v>
      </c>
      <c r="BX295" s="636">
        <f t="shared" si="396"/>
        <v>1</v>
      </c>
      <c r="BY295" s="603">
        <f t="shared" si="397"/>
        <v>0</v>
      </c>
      <c r="BZ295" s="603">
        <f t="shared" si="398"/>
        <v>0</v>
      </c>
      <c r="CA295" s="589" t="str">
        <f t="shared" si="401"/>
        <v/>
      </c>
      <c r="CB295" s="1097"/>
      <c r="CC295" s="589" t="str">
        <f>IF(I295="","",MAX($CC$228:$CC$235,$CC$238:CC294)+1)</f>
        <v/>
      </c>
      <c r="CD295" s="589"/>
      <c r="CE295" s="589"/>
      <c r="CF295" s="589"/>
      <c r="CG295" s="589"/>
      <c r="CH295" s="589"/>
      <c r="CI295" s="589"/>
      <c r="CJ295" s="589"/>
      <c r="CK295" s="589"/>
      <c r="CL295" s="589"/>
      <c r="CM295" s="589"/>
      <c r="CN295" s="589"/>
      <c r="CO295" s="589"/>
      <c r="CP295" s="589"/>
      <c r="CQ295" s="589"/>
      <c r="CR295" s="589"/>
      <c r="CS295" s="589"/>
      <c r="CT295" s="589"/>
      <c r="CU295" s="589"/>
      <c r="CV295" s="589"/>
      <c r="CW295" s="589"/>
      <c r="CX295" s="589"/>
      <c r="CY295" s="589"/>
    </row>
    <row r="296" spans="1:103" s="620" customFormat="1" ht="13.9" customHeight="1">
      <c r="A296" s="620" t="str">
        <f t="shared" si="402"/>
        <v/>
      </c>
      <c r="B296" s="624">
        <v>2202</v>
      </c>
      <c r="C296" s="624">
        <v>59</v>
      </c>
      <c r="D296" s="644" t="str">
        <f>IF(ISNA(VLOOKUP(C296,Master!BQ$60:CC$285,3,FALSE)),"",VLOOKUP(C296,Master!BQ$60:CC$285,3,FALSE))</f>
        <v/>
      </c>
      <c r="E296" s="625" t="str">
        <f>IF(ISNA(VLOOKUP(C296,Master!BQ$60:CC$285,7,FALSE)),"",VLOOKUP(C296,Master!BQ$60:CC$285,7,FALSE))</f>
        <v/>
      </c>
      <c r="F296" s="626" t="str">
        <f>IF(ISNA(VLOOKUP(C296,Master!BQ$60:CC$285,8,FALSE)),"",VLOOKUP(C296,Master!BQ$60:CC$285,8,FALSE))</f>
        <v/>
      </c>
      <c r="G296" s="627" t="str">
        <f>IF(ISNA(VLOOKUP(C296,Master!BQ$60:CC$285,4,FALSE)),"",VLOOKUP(C296,Master!BQ$60:CC$285,4,FALSE))</f>
        <v/>
      </c>
      <c r="H296" s="672" t="str">
        <f>IF(ISNA(VLOOKUP(C296,Master!BQ$60:CC$285,5,FALSE)),"",VLOOKUP(C296,Master!BQ$60:CC$285,5,FALSE))</f>
        <v/>
      </c>
      <c r="I296" s="629" t="str">
        <f>IF(ISNA(VLOOKUP(C296,Master!BQ$60:CC$285,6,FALSE)),"",VLOOKUP(C296,Master!BQ$60:CC$285,6,FALSE))</f>
        <v/>
      </c>
      <c r="J296" s="624" t="str">
        <f t="shared" si="349"/>
        <v/>
      </c>
      <c r="K296" s="625" t="str">
        <f t="shared" si="350"/>
        <v/>
      </c>
      <c r="L296" s="624" t="str">
        <f t="shared" si="351"/>
        <v/>
      </c>
      <c r="M296" s="624" t="str">
        <f t="shared" si="352"/>
        <v/>
      </c>
      <c r="N296" s="624" t="str">
        <f t="shared" si="353"/>
        <v/>
      </c>
      <c r="O296" s="629" t="str">
        <f t="shared" si="354"/>
        <v/>
      </c>
      <c r="P296" s="673"/>
      <c r="Q296" s="673"/>
      <c r="R296" s="673"/>
      <c r="S296" s="673">
        <v>0</v>
      </c>
      <c r="T296" s="591"/>
      <c r="U296" s="622" t="str">
        <f>IF(ISNA(VLOOKUP(C296,Master!BQ$60:CC$285,10,FALSE)),"",VLOOKUP(C296,Master!BQ$60:CC$285,10,FALSE))</f>
        <v/>
      </c>
      <c r="V296" s="632"/>
      <c r="W296" s="632"/>
      <c r="X296" s="633" t="str">
        <f>IF(ISNA(VLOOKUP(C296,Master!BQ$60:CC$285,11,FALSE)),"",VLOOKUP(C296,Master!BQ$60:CC$285,11,FALSE))</f>
        <v/>
      </c>
      <c r="Y296" s="633" t="str">
        <f>IF(ISNA(VLOOKUP(C296,Master!BQ$60:CC$285,9,FALSE)),"",VLOOKUP(C296,Master!BQ$60:CC$285,9,FALSE))</f>
        <v/>
      </c>
      <c r="Z296" s="634">
        <f t="shared" si="355"/>
        <v>0</v>
      </c>
      <c r="AA296" s="634">
        <f t="shared" si="356"/>
        <v>0</v>
      </c>
      <c r="AB296" s="634">
        <f t="shared" si="357"/>
        <v>0</v>
      </c>
      <c r="AC296" s="634">
        <f t="shared" si="358"/>
        <v>0</v>
      </c>
      <c r="AD296" s="634">
        <f t="shared" si="359"/>
        <v>0</v>
      </c>
      <c r="AE296" s="634">
        <f t="shared" si="360"/>
        <v>0</v>
      </c>
      <c r="AF296" s="635" t="str">
        <f t="shared" si="361"/>
        <v/>
      </c>
      <c r="AG296" s="635" t="str">
        <f t="shared" si="362"/>
        <v/>
      </c>
      <c r="AH296" s="635" t="str">
        <f t="shared" si="363"/>
        <v/>
      </c>
      <c r="AI296" s="635" t="str">
        <f t="shared" si="364"/>
        <v/>
      </c>
      <c r="AJ296" s="635" t="str">
        <f t="shared" si="365"/>
        <v/>
      </c>
      <c r="AK296" s="633" t="str">
        <f t="shared" si="366"/>
        <v/>
      </c>
      <c r="AL296" s="633">
        <v>0</v>
      </c>
      <c r="AM296" s="634">
        <v>0</v>
      </c>
      <c r="AN296" s="633" t="str">
        <f t="shared" si="367"/>
        <v/>
      </c>
      <c r="AO296" s="634">
        <f t="shared" si="368"/>
        <v>0</v>
      </c>
      <c r="AP296" s="633">
        <f t="shared" si="369"/>
        <v>0</v>
      </c>
      <c r="AQ296" s="633">
        <f t="shared" si="370"/>
        <v>0</v>
      </c>
      <c r="AR296" s="633">
        <f t="shared" si="371"/>
        <v>0</v>
      </c>
      <c r="AS296" s="633">
        <f t="shared" si="399"/>
        <v>0</v>
      </c>
      <c r="AT296" s="635">
        <f t="shared" si="372"/>
        <v>0</v>
      </c>
      <c r="AU296" s="635">
        <f t="shared" si="373"/>
        <v>0</v>
      </c>
      <c r="AV296" s="633"/>
      <c r="AW296" s="633"/>
      <c r="AX296" s="635">
        <f t="shared" si="374"/>
        <v>0</v>
      </c>
      <c r="AY296" s="635">
        <f t="shared" si="375"/>
        <v>0</v>
      </c>
      <c r="AZ296" s="635">
        <f t="shared" si="376"/>
        <v>0</v>
      </c>
      <c r="BA296" s="635">
        <f t="shared" si="377"/>
        <v>0</v>
      </c>
      <c r="BB296" s="635">
        <f t="shared" si="378"/>
        <v>0</v>
      </c>
      <c r="BC296" s="633">
        <f t="shared" si="379"/>
        <v>0</v>
      </c>
      <c r="BD296" s="633">
        <f t="shared" si="380"/>
        <v>0</v>
      </c>
      <c r="BE296" s="634">
        <v>0</v>
      </c>
      <c r="BF296" s="633">
        <f t="shared" si="381"/>
        <v>0</v>
      </c>
      <c r="BG296" s="634">
        <f t="shared" si="382"/>
        <v>0</v>
      </c>
      <c r="BH296" s="633">
        <f t="shared" si="383"/>
        <v>0</v>
      </c>
      <c r="BI296" s="633">
        <f t="shared" si="384"/>
        <v>0</v>
      </c>
      <c r="BJ296" s="633">
        <f t="shared" si="385"/>
        <v>0</v>
      </c>
      <c r="BK296" s="633">
        <f t="shared" si="386"/>
        <v>0</v>
      </c>
      <c r="BL296" s="635">
        <f t="shared" si="387"/>
        <v>0</v>
      </c>
      <c r="BM296" s="635">
        <f t="shared" si="388"/>
        <v>0</v>
      </c>
      <c r="BN296" s="633"/>
      <c r="BO296" s="633"/>
      <c r="BP296" s="635">
        <f t="shared" si="389"/>
        <v>0</v>
      </c>
      <c r="BQ296" s="619">
        <f t="shared" si="390"/>
        <v>0</v>
      </c>
      <c r="BR296" s="619">
        <f t="shared" si="391"/>
        <v>1</v>
      </c>
      <c r="BS296" s="619">
        <f t="shared" si="392"/>
        <v>0</v>
      </c>
      <c r="BT296" s="619">
        <f t="shared" si="393"/>
        <v>0</v>
      </c>
      <c r="BU296" s="619">
        <f t="shared" si="394"/>
        <v>0</v>
      </c>
      <c r="BV296" s="619">
        <f t="shared" si="395"/>
        <v>1</v>
      </c>
      <c r="BW296" s="603">
        <f t="shared" si="400"/>
        <v>0</v>
      </c>
      <c r="BX296" s="636">
        <f t="shared" si="396"/>
        <v>1</v>
      </c>
      <c r="BY296" s="603">
        <f t="shared" si="397"/>
        <v>0</v>
      </c>
      <c r="BZ296" s="603">
        <f t="shared" si="398"/>
        <v>0</v>
      </c>
      <c r="CA296" s="589" t="str">
        <f t="shared" si="401"/>
        <v/>
      </c>
      <c r="CB296" s="1097"/>
      <c r="CC296" s="589" t="str">
        <f>IF(I296="","",MAX($CC$228:$CC$235,$CC$238:CC295)+1)</f>
        <v/>
      </c>
      <c r="CD296" s="589"/>
      <c r="CE296" s="589"/>
      <c r="CF296" s="589"/>
      <c r="CG296" s="589"/>
      <c r="CH296" s="589"/>
      <c r="CI296" s="589"/>
      <c r="CJ296" s="589"/>
      <c r="CK296" s="589"/>
      <c r="CL296" s="589"/>
      <c r="CM296" s="589"/>
      <c r="CN296" s="589"/>
      <c r="CO296" s="589"/>
      <c r="CP296" s="589"/>
      <c r="CQ296" s="589"/>
      <c r="CR296" s="589"/>
      <c r="CS296" s="589"/>
      <c r="CT296" s="589"/>
      <c r="CU296" s="589"/>
      <c r="CV296" s="589"/>
      <c r="CW296" s="589"/>
      <c r="CX296" s="589"/>
      <c r="CY296" s="589"/>
    </row>
    <row r="297" spans="1:103" s="620" customFormat="1" ht="13.9" customHeight="1">
      <c r="A297" s="620" t="str">
        <f t="shared" si="402"/>
        <v/>
      </c>
      <c r="B297" s="624">
        <v>2202</v>
      </c>
      <c r="C297" s="624">
        <v>60</v>
      </c>
      <c r="D297" s="644" t="str">
        <f>IF(ISNA(VLOOKUP(C297,Master!BQ$60:CC$285,3,FALSE)),"",VLOOKUP(C297,Master!BQ$60:CC$285,3,FALSE))</f>
        <v/>
      </c>
      <c r="E297" s="625" t="str">
        <f>IF(ISNA(VLOOKUP(C297,Master!BQ$60:CC$285,7,FALSE)),"",VLOOKUP(C297,Master!BQ$60:CC$285,7,FALSE))</f>
        <v/>
      </c>
      <c r="F297" s="626" t="str">
        <f>IF(ISNA(VLOOKUP(C297,Master!BQ$60:CC$285,8,FALSE)),"",VLOOKUP(C297,Master!BQ$60:CC$285,8,FALSE))</f>
        <v/>
      </c>
      <c r="G297" s="627" t="str">
        <f>IF(ISNA(VLOOKUP(C297,Master!BQ$60:CC$285,4,FALSE)),"",VLOOKUP(C297,Master!BQ$60:CC$285,4,FALSE))</f>
        <v/>
      </c>
      <c r="H297" s="672" t="str">
        <f>IF(ISNA(VLOOKUP(C297,Master!BQ$60:CC$285,5,FALSE)),"",VLOOKUP(C297,Master!BQ$60:CC$285,5,FALSE))</f>
        <v/>
      </c>
      <c r="I297" s="629" t="str">
        <f>IF(ISNA(VLOOKUP(C297,Master!BQ$60:CC$285,6,FALSE)),"",VLOOKUP(C297,Master!BQ$60:CC$285,6,FALSE))</f>
        <v/>
      </c>
      <c r="J297" s="624" t="str">
        <f t="shared" si="349"/>
        <v/>
      </c>
      <c r="K297" s="625" t="str">
        <f t="shared" si="350"/>
        <v/>
      </c>
      <c r="L297" s="624" t="str">
        <f t="shared" si="351"/>
        <v/>
      </c>
      <c r="M297" s="624" t="str">
        <f t="shared" si="352"/>
        <v/>
      </c>
      <c r="N297" s="624" t="str">
        <f t="shared" si="353"/>
        <v/>
      </c>
      <c r="O297" s="629" t="str">
        <f t="shared" si="354"/>
        <v/>
      </c>
      <c r="P297" s="673"/>
      <c r="Q297" s="673"/>
      <c r="R297" s="673"/>
      <c r="S297" s="673">
        <v>0</v>
      </c>
      <c r="T297" s="591"/>
      <c r="U297" s="622" t="str">
        <f>IF(ISNA(VLOOKUP(C297,Master!BQ$60:CC$285,10,FALSE)),"",VLOOKUP(C297,Master!BQ$60:CC$285,10,FALSE))</f>
        <v/>
      </c>
      <c r="V297" s="632"/>
      <c r="W297" s="632"/>
      <c r="X297" s="633" t="str">
        <f>IF(ISNA(VLOOKUP(C297,Master!BQ$60:CC$285,11,FALSE)),"",VLOOKUP(C297,Master!BQ$60:CC$285,11,FALSE))</f>
        <v/>
      </c>
      <c r="Y297" s="633" t="str">
        <f>IF(ISNA(VLOOKUP(C297,Master!BQ$60:CC$285,9,FALSE)),"",VLOOKUP(C297,Master!BQ$60:CC$285,9,FALSE))</f>
        <v/>
      </c>
      <c r="Z297" s="634">
        <f t="shared" si="355"/>
        <v>0</v>
      </c>
      <c r="AA297" s="634">
        <f t="shared" si="356"/>
        <v>0</v>
      </c>
      <c r="AB297" s="634">
        <f t="shared" si="357"/>
        <v>0</v>
      </c>
      <c r="AC297" s="634">
        <f t="shared" si="358"/>
        <v>0</v>
      </c>
      <c r="AD297" s="634">
        <f t="shared" si="359"/>
        <v>0</v>
      </c>
      <c r="AE297" s="634">
        <f t="shared" si="360"/>
        <v>0</v>
      </c>
      <c r="AF297" s="635" t="str">
        <f t="shared" si="361"/>
        <v/>
      </c>
      <c r="AG297" s="635" t="str">
        <f t="shared" si="362"/>
        <v/>
      </c>
      <c r="AH297" s="635" t="str">
        <f t="shared" si="363"/>
        <v/>
      </c>
      <c r="AI297" s="635" t="str">
        <f t="shared" si="364"/>
        <v/>
      </c>
      <c r="AJ297" s="635" t="str">
        <f t="shared" si="365"/>
        <v/>
      </c>
      <c r="AK297" s="633" t="str">
        <f t="shared" si="366"/>
        <v/>
      </c>
      <c r="AL297" s="633">
        <v>0</v>
      </c>
      <c r="AM297" s="634">
        <v>0</v>
      </c>
      <c r="AN297" s="633" t="str">
        <f t="shared" si="367"/>
        <v/>
      </c>
      <c r="AO297" s="634">
        <f t="shared" si="368"/>
        <v>0</v>
      </c>
      <c r="AP297" s="633">
        <f t="shared" si="369"/>
        <v>0</v>
      </c>
      <c r="AQ297" s="633">
        <f t="shared" si="370"/>
        <v>0</v>
      </c>
      <c r="AR297" s="633">
        <f t="shared" si="371"/>
        <v>0</v>
      </c>
      <c r="AS297" s="633">
        <f t="shared" si="399"/>
        <v>0</v>
      </c>
      <c r="AT297" s="635">
        <f t="shared" si="372"/>
        <v>0</v>
      </c>
      <c r="AU297" s="635">
        <f t="shared" si="373"/>
        <v>0</v>
      </c>
      <c r="AV297" s="633"/>
      <c r="AW297" s="633"/>
      <c r="AX297" s="635">
        <f t="shared" si="374"/>
        <v>0</v>
      </c>
      <c r="AY297" s="635">
        <f t="shared" si="375"/>
        <v>0</v>
      </c>
      <c r="AZ297" s="635">
        <f t="shared" si="376"/>
        <v>0</v>
      </c>
      <c r="BA297" s="635">
        <f t="shared" si="377"/>
        <v>0</v>
      </c>
      <c r="BB297" s="635">
        <f t="shared" si="378"/>
        <v>0</v>
      </c>
      <c r="BC297" s="633">
        <f t="shared" si="379"/>
        <v>0</v>
      </c>
      <c r="BD297" s="633">
        <f t="shared" si="380"/>
        <v>0</v>
      </c>
      <c r="BE297" s="634">
        <v>0</v>
      </c>
      <c r="BF297" s="633">
        <f t="shared" si="381"/>
        <v>0</v>
      </c>
      <c r="BG297" s="634">
        <f t="shared" si="382"/>
        <v>0</v>
      </c>
      <c r="BH297" s="633">
        <f t="shared" si="383"/>
        <v>0</v>
      </c>
      <c r="BI297" s="633">
        <f t="shared" si="384"/>
        <v>0</v>
      </c>
      <c r="BJ297" s="633">
        <f t="shared" si="385"/>
        <v>0</v>
      </c>
      <c r="BK297" s="633">
        <f t="shared" si="386"/>
        <v>0</v>
      </c>
      <c r="BL297" s="635">
        <f t="shared" si="387"/>
        <v>0</v>
      </c>
      <c r="BM297" s="635">
        <f t="shared" si="388"/>
        <v>0</v>
      </c>
      <c r="BN297" s="633"/>
      <c r="BO297" s="633"/>
      <c r="BP297" s="635">
        <f t="shared" si="389"/>
        <v>0</v>
      </c>
      <c r="BQ297" s="619">
        <f t="shared" si="390"/>
        <v>0</v>
      </c>
      <c r="BR297" s="619">
        <f t="shared" si="391"/>
        <v>1</v>
      </c>
      <c r="BS297" s="619">
        <f t="shared" si="392"/>
        <v>0</v>
      </c>
      <c r="BT297" s="619">
        <f t="shared" si="393"/>
        <v>0</v>
      </c>
      <c r="BU297" s="619">
        <f t="shared" si="394"/>
        <v>0</v>
      </c>
      <c r="BV297" s="619">
        <f t="shared" si="395"/>
        <v>1</v>
      </c>
      <c r="BW297" s="603">
        <f t="shared" si="400"/>
        <v>0</v>
      </c>
      <c r="BX297" s="636">
        <f t="shared" si="396"/>
        <v>1</v>
      </c>
      <c r="BY297" s="603">
        <f t="shared" si="397"/>
        <v>0</v>
      </c>
      <c r="BZ297" s="603">
        <f t="shared" si="398"/>
        <v>0</v>
      </c>
      <c r="CA297" s="589" t="str">
        <f t="shared" si="401"/>
        <v/>
      </c>
      <c r="CB297" s="1097"/>
      <c r="CC297" s="589" t="str">
        <f>IF(I297="","",MAX($CC$228:$CC$235,$CC$238:CC296)+1)</f>
        <v/>
      </c>
      <c r="CD297" s="589"/>
      <c r="CE297" s="589"/>
      <c r="CF297" s="589"/>
      <c r="CG297" s="589"/>
      <c r="CH297" s="589"/>
      <c r="CI297" s="589"/>
      <c r="CJ297" s="589"/>
      <c r="CK297" s="589"/>
      <c r="CL297" s="589"/>
      <c r="CM297" s="589"/>
      <c r="CN297" s="589"/>
      <c r="CO297" s="589"/>
      <c r="CP297" s="589"/>
      <c r="CQ297" s="589"/>
      <c r="CR297" s="589"/>
      <c r="CS297" s="589"/>
      <c r="CT297" s="589"/>
      <c r="CU297" s="589"/>
      <c r="CV297" s="589"/>
      <c r="CW297" s="589"/>
      <c r="CX297" s="589"/>
      <c r="CY297" s="589"/>
    </row>
    <row r="298" spans="1:103" s="620" customFormat="1" ht="13.9" customHeight="1">
      <c r="A298" s="620" t="str">
        <f t="shared" si="402"/>
        <v/>
      </c>
      <c r="B298" s="624">
        <v>2202</v>
      </c>
      <c r="C298" s="624">
        <v>61</v>
      </c>
      <c r="D298" s="644" t="str">
        <f>IF(ISNA(VLOOKUP(C298,Master!BQ$60:CC$285,3,FALSE)),"",VLOOKUP(C298,Master!BQ$60:CC$285,3,FALSE))</f>
        <v/>
      </c>
      <c r="E298" s="625" t="str">
        <f>IF(ISNA(VLOOKUP(C298,Master!BQ$60:CC$285,7,FALSE)),"",VLOOKUP(C298,Master!BQ$60:CC$285,7,FALSE))</f>
        <v/>
      </c>
      <c r="F298" s="626" t="str">
        <f>IF(ISNA(VLOOKUP(C298,Master!BQ$60:CC$285,8,FALSE)),"",VLOOKUP(C298,Master!BQ$60:CC$285,8,FALSE))</f>
        <v/>
      </c>
      <c r="G298" s="627" t="str">
        <f>IF(ISNA(VLOOKUP(C298,Master!BQ$60:CC$285,4,FALSE)),"",VLOOKUP(C298,Master!BQ$60:CC$285,4,FALSE))</f>
        <v/>
      </c>
      <c r="H298" s="672" t="str">
        <f>IF(ISNA(VLOOKUP(C298,Master!BQ$60:CC$285,5,FALSE)),"",VLOOKUP(C298,Master!BQ$60:CC$285,5,FALSE))</f>
        <v/>
      </c>
      <c r="I298" s="629" t="str">
        <f>IF(ISNA(VLOOKUP(C298,Master!BQ$60:CC$285,6,FALSE)),"",VLOOKUP(C298,Master!BQ$60:CC$285,6,FALSE))</f>
        <v/>
      </c>
      <c r="J298" s="624" t="str">
        <f t="shared" si="349"/>
        <v/>
      </c>
      <c r="K298" s="625" t="str">
        <f t="shared" si="350"/>
        <v/>
      </c>
      <c r="L298" s="624" t="str">
        <f t="shared" si="351"/>
        <v/>
      </c>
      <c r="M298" s="624" t="str">
        <f t="shared" si="352"/>
        <v/>
      </c>
      <c r="N298" s="624" t="str">
        <f t="shared" si="353"/>
        <v/>
      </c>
      <c r="O298" s="629" t="str">
        <f t="shared" si="354"/>
        <v/>
      </c>
      <c r="P298" s="673"/>
      <c r="Q298" s="673"/>
      <c r="R298" s="673"/>
      <c r="S298" s="673">
        <v>0</v>
      </c>
      <c r="T298" s="591"/>
      <c r="U298" s="622" t="str">
        <f>IF(ISNA(VLOOKUP(C298,Master!BQ$60:CC$285,10,FALSE)),"",VLOOKUP(C298,Master!BQ$60:CC$285,10,FALSE))</f>
        <v/>
      </c>
      <c r="V298" s="632"/>
      <c r="W298" s="632"/>
      <c r="X298" s="633" t="str">
        <f>IF(ISNA(VLOOKUP(C298,Master!BQ$60:CC$285,11,FALSE)),"",VLOOKUP(C298,Master!BQ$60:CC$285,11,FALSE))</f>
        <v/>
      </c>
      <c r="Y298" s="633" t="str">
        <f>IF(ISNA(VLOOKUP(C298,Master!BQ$60:CC$285,9,FALSE)),"",VLOOKUP(C298,Master!BQ$60:CC$285,9,FALSE))</f>
        <v/>
      </c>
      <c r="Z298" s="634">
        <f t="shared" si="355"/>
        <v>0</v>
      </c>
      <c r="AA298" s="634">
        <f t="shared" si="356"/>
        <v>0</v>
      </c>
      <c r="AB298" s="634">
        <f t="shared" si="357"/>
        <v>0</v>
      </c>
      <c r="AC298" s="634">
        <f t="shared" si="358"/>
        <v>0</v>
      </c>
      <c r="AD298" s="634">
        <f t="shared" si="359"/>
        <v>0</v>
      </c>
      <c r="AE298" s="634">
        <f t="shared" si="360"/>
        <v>0</v>
      </c>
      <c r="AF298" s="635" t="str">
        <f t="shared" si="361"/>
        <v/>
      </c>
      <c r="AG298" s="635" t="str">
        <f t="shared" si="362"/>
        <v/>
      </c>
      <c r="AH298" s="635" t="str">
        <f t="shared" si="363"/>
        <v/>
      </c>
      <c r="AI298" s="635" t="str">
        <f t="shared" si="364"/>
        <v/>
      </c>
      <c r="AJ298" s="635" t="str">
        <f t="shared" si="365"/>
        <v/>
      </c>
      <c r="AK298" s="633" t="str">
        <f t="shared" si="366"/>
        <v/>
      </c>
      <c r="AL298" s="633">
        <v>0</v>
      </c>
      <c r="AM298" s="634">
        <v>0</v>
      </c>
      <c r="AN298" s="633" t="str">
        <f t="shared" si="367"/>
        <v/>
      </c>
      <c r="AO298" s="634">
        <f t="shared" si="368"/>
        <v>0</v>
      </c>
      <c r="AP298" s="633">
        <f t="shared" si="369"/>
        <v>0</v>
      </c>
      <c r="AQ298" s="633">
        <f t="shared" si="370"/>
        <v>0</v>
      </c>
      <c r="AR298" s="633">
        <f t="shared" si="371"/>
        <v>0</v>
      </c>
      <c r="AS298" s="633">
        <f t="shared" si="399"/>
        <v>0</v>
      </c>
      <c r="AT298" s="635">
        <f t="shared" si="372"/>
        <v>0</v>
      </c>
      <c r="AU298" s="635">
        <f t="shared" si="373"/>
        <v>0</v>
      </c>
      <c r="AV298" s="633"/>
      <c r="AW298" s="633"/>
      <c r="AX298" s="635">
        <f t="shared" si="374"/>
        <v>0</v>
      </c>
      <c r="AY298" s="635">
        <f t="shared" si="375"/>
        <v>0</v>
      </c>
      <c r="AZ298" s="635">
        <f t="shared" si="376"/>
        <v>0</v>
      </c>
      <c r="BA298" s="635">
        <f t="shared" si="377"/>
        <v>0</v>
      </c>
      <c r="BB298" s="635">
        <f t="shared" si="378"/>
        <v>0</v>
      </c>
      <c r="BC298" s="633">
        <f t="shared" si="379"/>
        <v>0</v>
      </c>
      <c r="BD298" s="633">
        <f t="shared" si="380"/>
        <v>0</v>
      </c>
      <c r="BE298" s="634">
        <v>0</v>
      </c>
      <c r="BF298" s="633">
        <f t="shared" si="381"/>
        <v>0</v>
      </c>
      <c r="BG298" s="634">
        <f t="shared" si="382"/>
        <v>0</v>
      </c>
      <c r="BH298" s="633">
        <f t="shared" si="383"/>
        <v>0</v>
      </c>
      <c r="BI298" s="633">
        <f t="shared" si="384"/>
        <v>0</v>
      </c>
      <c r="BJ298" s="633">
        <f t="shared" si="385"/>
        <v>0</v>
      </c>
      <c r="BK298" s="633">
        <f t="shared" si="386"/>
        <v>0</v>
      </c>
      <c r="BL298" s="635">
        <f t="shared" si="387"/>
        <v>0</v>
      </c>
      <c r="BM298" s="635">
        <f t="shared" si="388"/>
        <v>0</v>
      </c>
      <c r="BN298" s="633"/>
      <c r="BO298" s="633"/>
      <c r="BP298" s="635">
        <f t="shared" si="389"/>
        <v>0</v>
      </c>
      <c r="BQ298" s="619">
        <f t="shared" si="390"/>
        <v>0</v>
      </c>
      <c r="BR298" s="619">
        <f t="shared" si="391"/>
        <v>1</v>
      </c>
      <c r="BS298" s="619">
        <f t="shared" si="392"/>
        <v>0</v>
      </c>
      <c r="BT298" s="619">
        <f t="shared" si="393"/>
        <v>0</v>
      </c>
      <c r="BU298" s="619">
        <f t="shared" si="394"/>
        <v>0</v>
      </c>
      <c r="BV298" s="619">
        <f t="shared" si="395"/>
        <v>1</v>
      </c>
      <c r="BW298" s="603">
        <f t="shared" si="400"/>
        <v>0</v>
      </c>
      <c r="BX298" s="636">
        <f t="shared" si="396"/>
        <v>1</v>
      </c>
      <c r="BY298" s="603">
        <f t="shared" si="397"/>
        <v>0</v>
      </c>
      <c r="BZ298" s="603">
        <f t="shared" si="398"/>
        <v>0</v>
      </c>
      <c r="CA298" s="589" t="str">
        <f t="shared" si="401"/>
        <v/>
      </c>
      <c r="CB298" s="1097"/>
      <c r="CC298" s="589" t="str">
        <f>IF(I298="","",MAX($CC$228:$CC$235,$CC$238:CC297)+1)</f>
        <v/>
      </c>
      <c r="CD298" s="589"/>
      <c r="CE298" s="589"/>
      <c r="CF298" s="589"/>
      <c r="CG298" s="589"/>
      <c r="CH298" s="589"/>
      <c r="CI298" s="589"/>
      <c r="CJ298" s="589"/>
      <c r="CK298" s="589"/>
      <c r="CL298" s="589"/>
      <c r="CM298" s="589"/>
      <c r="CN298" s="589"/>
      <c r="CO298" s="589"/>
      <c r="CP298" s="589"/>
      <c r="CQ298" s="589"/>
      <c r="CR298" s="589"/>
      <c r="CS298" s="589"/>
      <c r="CT298" s="589"/>
      <c r="CU298" s="589"/>
      <c r="CV298" s="589"/>
      <c r="CW298" s="589"/>
      <c r="CX298" s="589"/>
      <c r="CY298" s="589"/>
    </row>
    <row r="299" spans="1:103" s="620" customFormat="1" ht="13.9" customHeight="1">
      <c r="A299" s="620" t="str">
        <f t="shared" si="402"/>
        <v/>
      </c>
      <c r="B299" s="624">
        <v>2202</v>
      </c>
      <c r="C299" s="624">
        <v>62</v>
      </c>
      <c r="D299" s="644" t="str">
        <f>IF(ISNA(VLOOKUP(C299,Master!BQ$60:CC$285,3,FALSE)),"",VLOOKUP(C299,Master!BQ$60:CC$285,3,FALSE))</f>
        <v/>
      </c>
      <c r="E299" s="625" t="str">
        <f>IF(ISNA(VLOOKUP(C299,Master!BQ$60:CC$285,7,FALSE)),"",VLOOKUP(C299,Master!BQ$60:CC$285,7,FALSE))</f>
        <v/>
      </c>
      <c r="F299" s="626" t="str">
        <f>IF(ISNA(VLOOKUP(C299,Master!BQ$60:CC$285,8,FALSE)),"",VLOOKUP(C299,Master!BQ$60:CC$285,8,FALSE))</f>
        <v/>
      </c>
      <c r="G299" s="627" t="str">
        <f>IF(ISNA(VLOOKUP(C299,Master!BQ$60:CC$285,4,FALSE)),"",VLOOKUP(C299,Master!BQ$60:CC$285,4,FALSE))</f>
        <v/>
      </c>
      <c r="H299" s="672" t="str">
        <f>IF(ISNA(VLOOKUP(C299,Master!BQ$60:CC$285,5,FALSE)),"",VLOOKUP(C299,Master!BQ$60:CC$285,5,FALSE))</f>
        <v/>
      </c>
      <c r="I299" s="629" t="str">
        <f>IF(ISNA(VLOOKUP(C299,Master!BQ$60:CC$285,6,FALSE)),"",VLOOKUP(C299,Master!BQ$60:CC$285,6,FALSE))</f>
        <v/>
      </c>
      <c r="J299" s="624" t="str">
        <f t="shared" si="349"/>
        <v/>
      </c>
      <c r="K299" s="625" t="str">
        <f t="shared" si="350"/>
        <v/>
      </c>
      <c r="L299" s="624" t="str">
        <f t="shared" si="351"/>
        <v/>
      </c>
      <c r="M299" s="624" t="str">
        <f t="shared" si="352"/>
        <v/>
      </c>
      <c r="N299" s="624" t="str">
        <f t="shared" si="353"/>
        <v/>
      </c>
      <c r="O299" s="629" t="str">
        <f t="shared" si="354"/>
        <v/>
      </c>
      <c r="P299" s="673"/>
      <c r="Q299" s="673"/>
      <c r="R299" s="673"/>
      <c r="S299" s="673">
        <v>0</v>
      </c>
      <c r="T299" s="591"/>
      <c r="U299" s="622" t="str">
        <f>IF(ISNA(VLOOKUP(C299,Master!BQ$60:CC$285,10,FALSE)),"",VLOOKUP(C299,Master!BQ$60:CC$285,10,FALSE))</f>
        <v/>
      </c>
      <c r="V299" s="632"/>
      <c r="W299" s="632"/>
      <c r="X299" s="633" t="str">
        <f>IF(ISNA(VLOOKUP(C299,Master!BQ$60:CC$285,11,FALSE)),"",VLOOKUP(C299,Master!BQ$60:CC$285,11,FALSE))</f>
        <v/>
      </c>
      <c r="Y299" s="633" t="str">
        <f>IF(ISNA(VLOOKUP(C299,Master!BQ$60:CC$285,9,FALSE)),"",VLOOKUP(C299,Master!BQ$60:CC$285,9,FALSE))</f>
        <v/>
      </c>
      <c r="Z299" s="634">
        <f t="shared" si="355"/>
        <v>0</v>
      </c>
      <c r="AA299" s="634">
        <f t="shared" si="356"/>
        <v>0</v>
      </c>
      <c r="AB299" s="634">
        <f t="shared" si="357"/>
        <v>0</v>
      </c>
      <c r="AC299" s="634">
        <f t="shared" si="358"/>
        <v>0</v>
      </c>
      <c r="AD299" s="634">
        <f t="shared" si="359"/>
        <v>0</v>
      </c>
      <c r="AE299" s="634">
        <f t="shared" si="360"/>
        <v>0</v>
      </c>
      <c r="AF299" s="635" t="str">
        <f t="shared" si="361"/>
        <v/>
      </c>
      <c r="AG299" s="635" t="str">
        <f t="shared" si="362"/>
        <v/>
      </c>
      <c r="AH299" s="635" t="str">
        <f t="shared" si="363"/>
        <v/>
      </c>
      <c r="AI299" s="635" t="str">
        <f t="shared" si="364"/>
        <v/>
      </c>
      <c r="AJ299" s="635" t="str">
        <f t="shared" si="365"/>
        <v/>
      </c>
      <c r="AK299" s="633" t="str">
        <f t="shared" si="366"/>
        <v/>
      </c>
      <c r="AL299" s="633">
        <v>0</v>
      </c>
      <c r="AM299" s="634">
        <v>0</v>
      </c>
      <c r="AN299" s="633" t="str">
        <f t="shared" si="367"/>
        <v/>
      </c>
      <c r="AO299" s="634">
        <f t="shared" si="368"/>
        <v>0</v>
      </c>
      <c r="AP299" s="633">
        <f t="shared" si="369"/>
        <v>0</v>
      </c>
      <c r="AQ299" s="633">
        <f t="shared" si="370"/>
        <v>0</v>
      </c>
      <c r="AR299" s="633">
        <f t="shared" si="371"/>
        <v>0</v>
      </c>
      <c r="AS299" s="633">
        <f t="shared" si="399"/>
        <v>0</v>
      </c>
      <c r="AT299" s="635">
        <f t="shared" si="372"/>
        <v>0</v>
      </c>
      <c r="AU299" s="635">
        <f t="shared" si="373"/>
        <v>0</v>
      </c>
      <c r="AV299" s="633"/>
      <c r="AW299" s="633"/>
      <c r="AX299" s="635">
        <f t="shared" si="374"/>
        <v>0</v>
      </c>
      <c r="AY299" s="635">
        <f t="shared" si="375"/>
        <v>0</v>
      </c>
      <c r="AZ299" s="635">
        <f t="shared" si="376"/>
        <v>0</v>
      </c>
      <c r="BA299" s="635">
        <f t="shared" si="377"/>
        <v>0</v>
      </c>
      <c r="BB299" s="635">
        <f t="shared" si="378"/>
        <v>0</v>
      </c>
      <c r="BC299" s="633">
        <f t="shared" si="379"/>
        <v>0</v>
      </c>
      <c r="BD299" s="633">
        <f t="shared" si="380"/>
        <v>0</v>
      </c>
      <c r="BE299" s="634">
        <v>0</v>
      </c>
      <c r="BF299" s="633">
        <f t="shared" si="381"/>
        <v>0</v>
      </c>
      <c r="BG299" s="634">
        <f t="shared" si="382"/>
        <v>0</v>
      </c>
      <c r="BH299" s="633">
        <f t="shared" si="383"/>
        <v>0</v>
      </c>
      <c r="BI299" s="633">
        <f t="shared" si="384"/>
        <v>0</v>
      </c>
      <c r="BJ299" s="633">
        <f t="shared" si="385"/>
        <v>0</v>
      </c>
      <c r="BK299" s="633">
        <f t="shared" si="386"/>
        <v>0</v>
      </c>
      <c r="BL299" s="635">
        <f t="shared" si="387"/>
        <v>0</v>
      </c>
      <c r="BM299" s="635">
        <f t="shared" si="388"/>
        <v>0</v>
      </c>
      <c r="BN299" s="633"/>
      <c r="BO299" s="633"/>
      <c r="BP299" s="635">
        <f t="shared" si="389"/>
        <v>0</v>
      </c>
      <c r="BQ299" s="619">
        <f t="shared" si="390"/>
        <v>0</v>
      </c>
      <c r="BR299" s="619">
        <f t="shared" si="391"/>
        <v>1</v>
      </c>
      <c r="BS299" s="619">
        <f t="shared" si="392"/>
        <v>0</v>
      </c>
      <c r="BT299" s="619">
        <f t="shared" si="393"/>
        <v>0</v>
      </c>
      <c r="BU299" s="619">
        <f t="shared" si="394"/>
        <v>0</v>
      </c>
      <c r="BV299" s="619">
        <f t="shared" si="395"/>
        <v>1</v>
      </c>
      <c r="BW299" s="603">
        <f t="shared" si="400"/>
        <v>0</v>
      </c>
      <c r="BX299" s="636">
        <f t="shared" si="396"/>
        <v>1</v>
      </c>
      <c r="BY299" s="603">
        <f t="shared" si="397"/>
        <v>0</v>
      </c>
      <c r="BZ299" s="603">
        <f t="shared" si="398"/>
        <v>0</v>
      </c>
      <c r="CA299" s="589" t="str">
        <f t="shared" si="401"/>
        <v/>
      </c>
      <c r="CB299" s="1097"/>
      <c r="CC299" s="589" t="str">
        <f>IF(I299="","",MAX($CC$228:$CC$235,$CC$238:CC298)+1)</f>
        <v/>
      </c>
      <c r="CD299" s="589"/>
      <c r="CE299" s="589"/>
      <c r="CF299" s="589"/>
      <c r="CG299" s="589"/>
      <c r="CH299" s="589"/>
      <c r="CI299" s="589"/>
      <c r="CJ299" s="589"/>
      <c r="CK299" s="589"/>
      <c r="CL299" s="589"/>
      <c r="CM299" s="589"/>
      <c r="CN299" s="589"/>
      <c r="CO299" s="589"/>
      <c r="CP299" s="589"/>
      <c r="CQ299" s="589"/>
      <c r="CR299" s="589"/>
      <c r="CS299" s="589"/>
      <c r="CT299" s="589"/>
      <c r="CU299" s="589"/>
      <c r="CV299" s="589"/>
      <c r="CW299" s="589"/>
      <c r="CX299" s="589"/>
      <c r="CY299" s="589"/>
    </row>
    <row r="300" spans="1:103" s="620" customFormat="1" ht="13.9" customHeight="1">
      <c r="A300" s="620" t="str">
        <f t="shared" si="402"/>
        <v/>
      </c>
      <c r="B300" s="624">
        <v>2202</v>
      </c>
      <c r="C300" s="624">
        <v>63</v>
      </c>
      <c r="D300" s="644" t="str">
        <f>IF(ISNA(VLOOKUP(C300,Master!BQ$60:CC$285,3,FALSE)),"",VLOOKUP(C300,Master!BQ$60:CC$285,3,FALSE))</f>
        <v/>
      </c>
      <c r="E300" s="625" t="str">
        <f>IF(ISNA(VLOOKUP(C300,Master!BQ$60:CC$285,7,FALSE)),"",VLOOKUP(C300,Master!BQ$60:CC$285,7,FALSE))</f>
        <v/>
      </c>
      <c r="F300" s="626" t="str">
        <f>IF(ISNA(VLOOKUP(C300,Master!BQ$60:CC$285,8,FALSE)),"",VLOOKUP(C300,Master!BQ$60:CC$285,8,FALSE))</f>
        <v/>
      </c>
      <c r="G300" s="627" t="str">
        <f>IF(ISNA(VLOOKUP(C300,Master!BQ$60:CC$285,4,FALSE)),"",VLOOKUP(C300,Master!BQ$60:CC$285,4,FALSE))</f>
        <v/>
      </c>
      <c r="H300" s="672" t="str">
        <f>IF(ISNA(VLOOKUP(C300,Master!BQ$60:CC$285,5,FALSE)),"",VLOOKUP(C300,Master!BQ$60:CC$285,5,FALSE))</f>
        <v/>
      </c>
      <c r="I300" s="629" t="str">
        <f>IF(ISNA(VLOOKUP(C300,Master!BQ$60:CC$285,6,FALSE)),"",VLOOKUP(C300,Master!BQ$60:CC$285,6,FALSE))</f>
        <v/>
      </c>
      <c r="J300" s="624" t="str">
        <f t="shared" si="349"/>
        <v/>
      </c>
      <c r="K300" s="625" t="str">
        <f t="shared" si="350"/>
        <v/>
      </c>
      <c r="L300" s="624" t="str">
        <f t="shared" si="351"/>
        <v/>
      </c>
      <c r="M300" s="624" t="str">
        <f t="shared" si="352"/>
        <v/>
      </c>
      <c r="N300" s="624" t="str">
        <f t="shared" si="353"/>
        <v/>
      </c>
      <c r="O300" s="629" t="str">
        <f t="shared" si="354"/>
        <v/>
      </c>
      <c r="P300" s="673"/>
      <c r="Q300" s="673"/>
      <c r="R300" s="673"/>
      <c r="S300" s="673">
        <v>0</v>
      </c>
      <c r="T300" s="591"/>
      <c r="U300" s="622" t="str">
        <f>IF(ISNA(VLOOKUP(C300,Master!BQ$60:CC$285,10,FALSE)),"",VLOOKUP(C300,Master!BQ$60:CC$285,10,FALSE))</f>
        <v/>
      </c>
      <c r="V300" s="632"/>
      <c r="W300" s="632"/>
      <c r="X300" s="633" t="str">
        <f>IF(ISNA(VLOOKUP(C300,Master!BQ$60:CC$285,11,FALSE)),"",VLOOKUP(C300,Master!BQ$60:CC$285,11,FALSE))</f>
        <v/>
      </c>
      <c r="Y300" s="633" t="str">
        <f>IF(ISNA(VLOOKUP(C300,Master!BQ$60:CC$285,9,FALSE)),"",VLOOKUP(C300,Master!BQ$60:CC$285,9,FALSE))</f>
        <v/>
      </c>
      <c r="Z300" s="634">
        <f t="shared" si="355"/>
        <v>0</v>
      </c>
      <c r="AA300" s="634">
        <f t="shared" si="356"/>
        <v>0</v>
      </c>
      <c r="AB300" s="634">
        <f t="shared" si="357"/>
        <v>0</v>
      </c>
      <c r="AC300" s="634">
        <f t="shared" si="358"/>
        <v>0</v>
      </c>
      <c r="AD300" s="634">
        <f t="shared" si="359"/>
        <v>0</v>
      </c>
      <c r="AE300" s="634">
        <f t="shared" si="360"/>
        <v>0</v>
      </c>
      <c r="AF300" s="635" t="str">
        <f t="shared" si="361"/>
        <v/>
      </c>
      <c r="AG300" s="635" t="str">
        <f t="shared" si="362"/>
        <v/>
      </c>
      <c r="AH300" s="635" t="str">
        <f t="shared" si="363"/>
        <v/>
      </c>
      <c r="AI300" s="635" t="str">
        <f t="shared" si="364"/>
        <v/>
      </c>
      <c r="AJ300" s="635" t="str">
        <f t="shared" si="365"/>
        <v/>
      </c>
      <c r="AK300" s="633" t="str">
        <f t="shared" si="366"/>
        <v/>
      </c>
      <c r="AL300" s="633">
        <v>0</v>
      </c>
      <c r="AM300" s="634">
        <v>0</v>
      </c>
      <c r="AN300" s="633" t="str">
        <f t="shared" si="367"/>
        <v/>
      </c>
      <c r="AO300" s="634">
        <f t="shared" si="368"/>
        <v>0</v>
      </c>
      <c r="AP300" s="633">
        <f t="shared" si="369"/>
        <v>0</v>
      </c>
      <c r="AQ300" s="633">
        <f t="shared" si="370"/>
        <v>0</v>
      </c>
      <c r="AR300" s="633">
        <f t="shared" si="371"/>
        <v>0</v>
      </c>
      <c r="AS300" s="633">
        <f t="shared" si="399"/>
        <v>0</v>
      </c>
      <c r="AT300" s="635">
        <f t="shared" si="372"/>
        <v>0</v>
      </c>
      <c r="AU300" s="635">
        <f t="shared" si="373"/>
        <v>0</v>
      </c>
      <c r="AV300" s="633"/>
      <c r="AW300" s="633"/>
      <c r="AX300" s="635">
        <f t="shared" si="374"/>
        <v>0</v>
      </c>
      <c r="AY300" s="635">
        <f t="shared" si="375"/>
        <v>0</v>
      </c>
      <c r="AZ300" s="635">
        <f t="shared" si="376"/>
        <v>0</v>
      </c>
      <c r="BA300" s="635">
        <f t="shared" si="377"/>
        <v>0</v>
      </c>
      <c r="BB300" s="635">
        <f t="shared" si="378"/>
        <v>0</v>
      </c>
      <c r="BC300" s="633">
        <f t="shared" si="379"/>
        <v>0</v>
      </c>
      <c r="BD300" s="633">
        <f t="shared" si="380"/>
        <v>0</v>
      </c>
      <c r="BE300" s="634">
        <v>0</v>
      </c>
      <c r="BF300" s="633">
        <f t="shared" si="381"/>
        <v>0</v>
      </c>
      <c r="BG300" s="634">
        <f t="shared" si="382"/>
        <v>0</v>
      </c>
      <c r="BH300" s="633">
        <f t="shared" si="383"/>
        <v>0</v>
      </c>
      <c r="BI300" s="633">
        <f t="shared" si="384"/>
        <v>0</v>
      </c>
      <c r="BJ300" s="633">
        <f t="shared" si="385"/>
        <v>0</v>
      </c>
      <c r="BK300" s="633">
        <f t="shared" si="386"/>
        <v>0</v>
      </c>
      <c r="BL300" s="635">
        <f t="shared" si="387"/>
        <v>0</v>
      </c>
      <c r="BM300" s="635">
        <f t="shared" si="388"/>
        <v>0</v>
      </c>
      <c r="BN300" s="633"/>
      <c r="BO300" s="633"/>
      <c r="BP300" s="635">
        <f t="shared" si="389"/>
        <v>0</v>
      </c>
      <c r="BQ300" s="619">
        <f t="shared" si="390"/>
        <v>0</v>
      </c>
      <c r="BR300" s="619">
        <f t="shared" si="391"/>
        <v>1</v>
      </c>
      <c r="BS300" s="619">
        <f t="shared" si="392"/>
        <v>0</v>
      </c>
      <c r="BT300" s="619">
        <f t="shared" si="393"/>
        <v>0</v>
      </c>
      <c r="BU300" s="619">
        <f t="shared" si="394"/>
        <v>0</v>
      </c>
      <c r="BV300" s="619">
        <f t="shared" si="395"/>
        <v>1</v>
      </c>
      <c r="BW300" s="603">
        <f t="shared" si="400"/>
        <v>0</v>
      </c>
      <c r="BX300" s="636">
        <f t="shared" si="396"/>
        <v>1</v>
      </c>
      <c r="BY300" s="603">
        <f t="shared" si="397"/>
        <v>0</v>
      </c>
      <c r="BZ300" s="603">
        <f t="shared" si="398"/>
        <v>0</v>
      </c>
      <c r="CA300" s="589" t="str">
        <f t="shared" si="401"/>
        <v/>
      </c>
      <c r="CB300" s="1097"/>
      <c r="CC300" s="589" t="str">
        <f>IF(I300="","",MAX($CC$228:$CC$235,$CC$238:CC299)+1)</f>
        <v/>
      </c>
      <c r="CD300" s="589"/>
      <c r="CE300" s="589"/>
      <c r="CF300" s="589"/>
      <c r="CG300" s="589"/>
      <c r="CH300" s="589"/>
      <c r="CI300" s="589"/>
      <c r="CJ300" s="589"/>
      <c r="CK300" s="589"/>
      <c r="CL300" s="589"/>
      <c r="CM300" s="589"/>
      <c r="CN300" s="589"/>
      <c r="CO300" s="589"/>
      <c r="CP300" s="589"/>
      <c r="CQ300" s="589"/>
      <c r="CR300" s="589"/>
      <c r="CS300" s="589"/>
      <c r="CT300" s="589"/>
      <c r="CU300" s="589"/>
      <c r="CV300" s="589"/>
      <c r="CW300" s="589"/>
      <c r="CX300" s="589"/>
      <c r="CY300" s="589"/>
    </row>
    <row r="301" spans="1:103" s="620" customFormat="1" ht="13.9" customHeight="1">
      <c r="A301" s="620" t="str">
        <f t="shared" si="402"/>
        <v/>
      </c>
      <c r="B301" s="624">
        <v>2202</v>
      </c>
      <c r="C301" s="624">
        <v>64</v>
      </c>
      <c r="D301" s="644" t="str">
        <f>IF(ISNA(VLOOKUP(C301,Master!BQ$60:CC$285,3,FALSE)),"",VLOOKUP(C301,Master!BQ$60:CC$285,3,FALSE))</f>
        <v/>
      </c>
      <c r="E301" s="625" t="str">
        <f>IF(ISNA(VLOOKUP(C301,Master!BQ$60:CC$285,7,FALSE)),"",VLOOKUP(C301,Master!BQ$60:CC$285,7,FALSE))</f>
        <v/>
      </c>
      <c r="F301" s="626" t="str">
        <f>IF(ISNA(VLOOKUP(C301,Master!BQ$60:CC$285,8,FALSE)),"",VLOOKUP(C301,Master!BQ$60:CC$285,8,FALSE))</f>
        <v/>
      </c>
      <c r="G301" s="627" t="str">
        <f>IF(ISNA(VLOOKUP(C301,Master!BQ$60:CC$285,4,FALSE)),"",VLOOKUP(C301,Master!BQ$60:CC$285,4,FALSE))</f>
        <v/>
      </c>
      <c r="H301" s="672" t="str">
        <f>IF(ISNA(VLOOKUP(C301,Master!BQ$60:CC$285,5,FALSE)),"",VLOOKUP(C301,Master!BQ$60:CC$285,5,FALSE))</f>
        <v/>
      </c>
      <c r="I301" s="629" t="str">
        <f>IF(ISNA(VLOOKUP(C301,Master!BQ$60:CC$285,6,FALSE)),"",VLOOKUP(C301,Master!BQ$60:CC$285,6,FALSE))</f>
        <v/>
      </c>
      <c r="J301" s="624" t="str">
        <f t="shared" si="349"/>
        <v/>
      </c>
      <c r="K301" s="625" t="str">
        <f t="shared" si="350"/>
        <v/>
      </c>
      <c r="L301" s="624" t="str">
        <f t="shared" si="351"/>
        <v/>
      </c>
      <c r="M301" s="624" t="str">
        <f t="shared" si="352"/>
        <v/>
      </c>
      <c r="N301" s="624" t="str">
        <f t="shared" si="353"/>
        <v/>
      </c>
      <c r="O301" s="629" t="str">
        <f t="shared" si="354"/>
        <v/>
      </c>
      <c r="P301" s="673"/>
      <c r="Q301" s="673"/>
      <c r="R301" s="673"/>
      <c r="S301" s="673">
        <v>0</v>
      </c>
      <c r="T301" s="591"/>
      <c r="U301" s="622" t="str">
        <f>IF(ISNA(VLOOKUP(C301,Master!BQ$60:CC$285,10,FALSE)),"",VLOOKUP(C301,Master!BQ$60:CC$285,10,FALSE))</f>
        <v/>
      </c>
      <c r="V301" s="632"/>
      <c r="W301" s="632"/>
      <c r="X301" s="633" t="str">
        <f>IF(ISNA(VLOOKUP(C301,Master!BQ$60:CC$285,11,FALSE)),"",VLOOKUP(C301,Master!BQ$60:CC$285,11,FALSE))</f>
        <v/>
      </c>
      <c r="Y301" s="633" t="str">
        <f>IF(ISNA(VLOOKUP(C301,Master!BQ$60:CC$285,9,FALSE)),"",VLOOKUP(C301,Master!BQ$60:CC$285,9,FALSE))</f>
        <v/>
      </c>
      <c r="Z301" s="634">
        <f t="shared" si="355"/>
        <v>0</v>
      </c>
      <c r="AA301" s="634">
        <f t="shared" si="356"/>
        <v>0</v>
      </c>
      <c r="AB301" s="634">
        <f t="shared" si="357"/>
        <v>0</v>
      </c>
      <c r="AC301" s="634">
        <f t="shared" si="358"/>
        <v>0</v>
      </c>
      <c r="AD301" s="634">
        <f t="shared" si="359"/>
        <v>0</v>
      </c>
      <c r="AE301" s="634">
        <f t="shared" si="360"/>
        <v>0</v>
      </c>
      <c r="AF301" s="635" t="str">
        <f t="shared" si="361"/>
        <v/>
      </c>
      <c r="AG301" s="635" t="str">
        <f t="shared" si="362"/>
        <v/>
      </c>
      <c r="AH301" s="635" t="str">
        <f t="shared" si="363"/>
        <v/>
      </c>
      <c r="AI301" s="635" t="str">
        <f t="shared" si="364"/>
        <v/>
      </c>
      <c r="AJ301" s="635" t="str">
        <f t="shared" si="365"/>
        <v/>
      </c>
      <c r="AK301" s="633" t="str">
        <f t="shared" si="366"/>
        <v/>
      </c>
      <c r="AL301" s="633">
        <v>0</v>
      </c>
      <c r="AM301" s="634">
        <v>0</v>
      </c>
      <c r="AN301" s="633" t="str">
        <f t="shared" si="367"/>
        <v/>
      </c>
      <c r="AO301" s="634">
        <f t="shared" si="368"/>
        <v>0</v>
      </c>
      <c r="AP301" s="633">
        <f t="shared" si="369"/>
        <v>0</v>
      </c>
      <c r="AQ301" s="633">
        <f t="shared" si="370"/>
        <v>0</v>
      </c>
      <c r="AR301" s="633">
        <f t="shared" si="371"/>
        <v>0</v>
      </c>
      <c r="AS301" s="633">
        <f t="shared" si="399"/>
        <v>0</v>
      </c>
      <c r="AT301" s="635">
        <f t="shared" si="372"/>
        <v>0</v>
      </c>
      <c r="AU301" s="635">
        <f t="shared" si="373"/>
        <v>0</v>
      </c>
      <c r="AV301" s="633"/>
      <c r="AW301" s="633"/>
      <c r="AX301" s="635">
        <f t="shared" si="374"/>
        <v>0</v>
      </c>
      <c r="AY301" s="635">
        <f t="shared" si="375"/>
        <v>0</v>
      </c>
      <c r="AZ301" s="635">
        <f t="shared" si="376"/>
        <v>0</v>
      </c>
      <c r="BA301" s="635">
        <f t="shared" si="377"/>
        <v>0</v>
      </c>
      <c r="BB301" s="635">
        <f t="shared" si="378"/>
        <v>0</v>
      </c>
      <c r="BC301" s="633">
        <f t="shared" si="379"/>
        <v>0</v>
      </c>
      <c r="BD301" s="633">
        <f t="shared" si="380"/>
        <v>0</v>
      </c>
      <c r="BE301" s="634">
        <v>0</v>
      </c>
      <c r="BF301" s="633">
        <f t="shared" si="381"/>
        <v>0</v>
      </c>
      <c r="BG301" s="634">
        <f t="shared" si="382"/>
        <v>0</v>
      </c>
      <c r="BH301" s="633">
        <f t="shared" si="383"/>
        <v>0</v>
      </c>
      <c r="BI301" s="633">
        <f t="shared" si="384"/>
        <v>0</v>
      </c>
      <c r="BJ301" s="633">
        <f t="shared" si="385"/>
        <v>0</v>
      </c>
      <c r="BK301" s="633">
        <f t="shared" si="386"/>
        <v>0</v>
      </c>
      <c r="BL301" s="635">
        <f t="shared" si="387"/>
        <v>0</v>
      </c>
      <c r="BM301" s="635">
        <f t="shared" si="388"/>
        <v>0</v>
      </c>
      <c r="BN301" s="633"/>
      <c r="BO301" s="633"/>
      <c r="BP301" s="635">
        <f t="shared" si="389"/>
        <v>0</v>
      </c>
      <c r="BQ301" s="619">
        <f t="shared" si="390"/>
        <v>0</v>
      </c>
      <c r="BR301" s="619">
        <f t="shared" si="391"/>
        <v>1</v>
      </c>
      <c r="BS301" s="619">
        <f t="shared" si="392"/>
        <v>0</v>
      </c>
      <c r="BT301" s="619">
        <f t="shared" si="393"/>
        <v>0</v>
      </c>
      <c r="BU301" s="619">
        <f t="shared" si="394"/>
        <v>0</v>
      </c>
      <c r="BV301" s="619">
        <f t="shared" si="395"/>
        <v>1</v>
      </c>
      <c r="BW301" s="603">
        <f t="shared" si="400"/>
        <v>0</v>
      </c>
      <c r="BX301" s="636">
        <f t="shared" si="396"/>
        <v>1</v>
      </c>
      <c r="BY301" s="603">
        <f t="shared" si="397"/>
        <v>0</v>
      </c>
      <c r="BZ301" s="603">
        <f t="shared" si="398"/>
        <v>0</v>
      </c>
      <c r="CA301" s="589" t="str">
        <f t="shared" si="401"/>
        <v/>
      </c>
      <c r="CB301" s="1097"/>
      <c r="CC301" s="589" t="str">
        <f>IF(I301="","",MAX($CC$228:$CC$235,$CC$238:CC300)+1)</f>
        <v/>
      </c>
      <c r="CD301" s="589"/>
      <c r="CE301" s="589"/>
      <c r="CF301" s="589"/>
      <c r="CG301" s="589"/>
      <c r="CH301" s="589"/>
      <c r="CI301" s="589"/>
      <c r="CJ301" s="589"/>
      <c r="CK301" s="589"/>
      <c r="CL301" s="589"/>
      <c r="CM301" s="589"/>
      <c r="CN301" s="589"/>
      <c r="CO301" s="589"/>
      <c r="CP301" s="589"/>
      <c r="CQ301" s="589"/>
      <c r="CR301" s="589"/>
      <c r="CS301" s="589"/>
      <c r="CT301" s="589"/>
      <c r="CU301" s="589"/>
      <c r="CV301" s="589"/>
      <c r="CW301" s="589"/>
      <c r="CX301" s="589"/>
      <c r="CY301" s="589"/>
    </row>
    <row r="302" spans="1:103" s="620" customFormat="1" ht="13.9" customHeight="1">
      <c r="A302" s="620" t="str">
        <f t="shared" si="402"/>
        <v/>
      </c>
      <c r="B302" s="624">
        <v>2202</v>
      </c>
      <c r="C302" s="624">
        <v>65</v>
      </c>
      <c r="D302" s="644" t="str">
        <f>IF(ISNA(VLOOKUP(C302,Master!BQ$60:CC$285,3,FALSE)),"",VLOOKUP(C302,Master!BQ$60:CC$285,3,FALSE))</f>
        <v/>
      </c>
      <c r="E302" s="625" t="str">
        <f>IF(ISNA(VLOOKUP(C302,Master!BQ$60:CC$285,7,FALSE)),"",VLOOKUP(C302,Master!BQ$60:CC$285,7,FALSE))</f>
        <v/>
      </c>
      <c r="F302" s="626" t="str">
        <f>IF(ISNA(VLOOKUP(C302,Master!BQ$60:CC$285,8,FALSE)),"",VLOOKUP(C302,Master!BQ$60:CC$285,8,FALSE))</f>
        <v/>
      </c>
      <c r="G302" s="627" t="str">
        <f>IF(ISNA(VLOOKUP(C302,Master!BQ$60:CC$285,4,FALSE)),"",VLOOKUP(C302,Master!BQ$60:CC$285,4,FALSE))</f>
        <v/>
      </c>
      <c r="H302" s="672" t="str">
        <f>IF(ISNA(VLOOKUP(C302,Master!BQ$60:CC$285,5,FALSE)),"",VLOOKUP(C302,Master!BQ$60:CC$285,5,FALSE))</f>
        <v/>
      </c>
      <c r="I302" s="629" t="str">
        <f>IF(ISNA(VLOOKUP(C302,Master!BQ$60:CC$285,6,FALSE)),"",VLOOKUP(C302,Master!BQ$60:CC$285,6,FALSE))</f>
        <v/>
      </c>
      <c r="J302" s="624" t="str">
        <f t="shared" si="349"/>
        <v/>
      </c>
      <c r="K302" s="625" t="str">
        <f t="shared" si="350"/>
        <v/>
      </c>
      <c r="L302" s="624" t="str">
        <f t="shared" si="351"/>
        <v/>
      </c>
      <c r="M302" s="624" t="str">
        <f t="shared" si="352"/>
        <v/>
      </c>
      <c r="N302" s="624" t="str">
        <f t="shared" si="353"/>
        <v/>
      </c>
      <c r="O302" s="629" t="str">
        <f t="shared" si="354"/>
        <v/>
      </c>
      <c r="P302" s="673"/>
      <c r="Q302" s="673"/>
      <c r="R302" s="673"/>
      <c r="S302" s="673">
        <v>0</v>
      </c>
      <c r="T302" s="591"/>
      <c r="U302" s="622" t="str">
        <f>IF(ISNA(VLOOKUP(C302,Master!BQ$60:CC$285,10,FALSE)),"",VLOOKUP(C302,Master!BQ$60:CC$285,10,FALSE))</f>
        <v/>
      </c>
      <c r="V302" s="632"/>
      <c r="W302" s="632"/>
      <c r="X302" s="633" t="str">
        <f>IF(ISNA(VLOOKUP(C302,Master!BQ$60:CC$285,11,FALSE)),"",VLOOKUP(C302,Master!BQ$60:CC$285,11,FALSE))</f>
        <v/>
      </c>
      <c r="Y302" s="633" t="str">
        <f>IF(ISNA(VLOOKUP(C302,Master!BQ$60:CC$285,9,FALSE)),"",VLOOKUP(C302,Master!BQ$60:CC$285,9,FALSE))</f>
        <v/>
      </c>
      <c r="Z302" s="634">
        <f t="shared" si="355"/>
        <v>0</v>
      </c>
      <c r="AA302" s="634">
        <f t="shared" si="356"/>
        <v>0</v>
      </c>
      <c r="AB302" s="634">
        <f t="shared" si="357"/>
        <v>0</v>
      </c>
      <c r="AC302" s="634">
        <f t="shared" si="358"/>
        <v>0</v>
      </c>
      <c r="AD302" s="634">
        <f t="shared" si="359"/>
        <v>0</v>
      </c>
      <c r="AE302" s="634">
        <f t="shared" si="360"/>
        <v>0</v>
      </c>
      <c r="AF302" s="635" t="str">
        <f t="shared" si="361"/>
        <v/>
      </c>
      <c r="AG302" s="635" t="str">
        <f t="shared" si="362"/>
        <v/>
      </c>
      <c r="AH302" s="635" t="str">
        <f t="shared" si="363"/>
        <v/>
      </c>
      <c r="AI302" s="635" t="str">
        <f t="shared" si="364"/>
        <v/>
      </c>
      <c r="AJ302" s="635" t="str">
        <f t="shared" si="365"/>
        <v/>
      </c>
      <c r="AK302" s="633" t="str">
        <f t="shared" si="366"/>
        <v/>
      </c>
      <c r="AL302" s="633">
        <v>0</v>
      </c>
      <c r="AM302" s="634">
        <v>0</v>
      </c>
      <c r="AN302" s="633" t="str">
        <f t="shared" si="367"/>
        <v/>
      </c>
      <c r="AO302" s="634">
        <f t="shared" si="368"/>
        <v>0</v>
      </c>
      <c r="AP302" s="633">
        <f t="shared" si="369"/>
        <v>0</v>
      </c>
      <c r="AQ302" s="633">
        <f t="shared" si="370"/>
        <v>0</v>
      </c>
      <c r="AR302" s="633">
        <f t="shared" si="371"/>
        <v>0</v>
      </c>
      <c r="AS302" s="633">
        <f t="shared" si="399"/>
        <v>0</v>
      </c>
      <c r="AT302" s="635">
        <f t="shared" si="372"/>
        <v>0</v>
      </c>
      <c r="AU302" s="635">
        <f t="shared" si="373"/>
        <v>0</v>
      </c>
      <c r="AV302" s="633"/>
      <c r="AW302" s="633"/>
      <c r="AX302" s="635">
        <f t="shared" si="374"/>
        <v>0</v>
      </c>
      <c r="AY302" s="635">
        <f t="shared" si="375"/>
        <v>0</v>
      </c>
      <c r="AZ302" s="635">
        <f t="shared" si="376"/>
        <v>0</v>
      </c>
      <c r="BA302" s="635">
        <f t="shared" si="377"/>
        <v>0</v>
      </c>
      <c r="BB302" s="635">
        <f t="shared" si="378"/>
        <v>0</v>
      </c>
      <c r="BC302" s="633">
        <f t="shared" si="379"/>
        <v>0</v>
      </c>
      <c r="BD302" s="633">
        <f t="shared" si="380"/>
        <v>0</v>
      </c>
      <c r="BE302" s="634">
        <v>0</v>
      </c>
      <c r="BF302" s="633">
        <f t="shared" si="381"/>
        <v>0</v>
      </c>
      <c r="BG302" s="634">
        <f t="shared" si="382"/>
        <v>0</v>
      </c>
      <c r="BH302" s="633">
        <f t="shared" si="383"/>
        <v>0</v>
      </c>
      <c r="BI302" s="633">
        <f t="shared" si="384"/>
        <v>0</v>
      </c>
      <c r="BJ302" s="633">
        <f t="shared" si="385"/>
        <v>0</v>
      </c>
      <c r="BK302" s="633">
        <f t="shared" si="386"/>
        <v>0</v>
      </c>
      <c r="BL302" s="635">
        <f t="shared" si="387"/>
        <v>0</v>
      </c>
      <c r="BM302" s="635">
        <f t="shared" si="388"/>
        <v>0</v>
      </c>
      <c r="BN302" s="633"/>
      <c r="BO302" s="633"/>
      <c r="BP302" s="635">
        <f t="shared" si="389"/>
        <v>0</v>
      </c>
      <c r="BQ302" s="619">
        <f t="shared" si="390"/>
        <v>0</v>
      </c>
      <c r="BR302" s="619">
        <f t="shared" si="391"/>
        <v>1</v>
      </c>
      <c r="BS302" s="619">
        <f t="shared" si="392"/>
        <v>0</v>
      </c>
      <c r="BT302" s="619">
        <f t="shared" si="393"/>
        <v>0</v>
      </c>
      <c r="BU302" s="619">
        <f t="shared" si="394"/>
        <v>0</v>
      </c>
      <c r="BV302" s="619">
        <f t="shared" si="395"/>
        <v>1</v>
      </c>
      <c r="BW302" s="603">
        <f t="shared" ref="BW302:BW337" si="403">IF((ROUND((SUMPRODUCT(MID(0&amp;E302,LARGE(INDEX(ISNUMBER(--MID(E302,ROW($1:$25),1))* ROW($1:$25),0),ROW($1:$25))+1,1)*10^ROW($1:$25)/10)),-8)/100000000)&gt;=2004,1,0)</f>
        <v>0</v>
      </c>
      <c r="BX302" s="636">
        <f t="shared" si="396"/>
        <v>1</v>
      </c>
      <c r="BY302" s="603">
        <f t="shared" si="397"/>
        <v>0</v>
      </c>
      <c r="BZ302" s="603">
        <f t="shared" si="398"/>
        <v>0</v>
      </c>
      <c r="CA302" s="589" t="str">
        <f t="shared" ref="CA302:CA337" si="404">IF(AND(E302=""),"",IF(AND(E302&lt;=0),"",IF((ROUND((SUMPRODUCT(MID(0&amp;E302,LARGE(INDEX(ISNUMBER(--MID(E302,ROW($1:$70),1))* ROW($1:$70),0),ROW($1:$70))+1,1)*10^ROW($1:$70)/10)),-8)/100000000)&lt;2004,1,0)))</f>
        <v/>
      </c>
      <c r="CB302" s="1097"/>
      <c r="CC302" s="589" t="str">
        <f>IF(I302="","",MAX($CC$228:$CC$235,$CC$238:CC301)+1)</f>
        <v/>
      </c>
      <c r="CD302" s="589"/>
      <c r="CE302" s="589"/>
      <c r="CF302" s="589"/>
      <c r="CG302" s="589"/>
      <c r="CH302" s="589"/>
      <c r="CI302" s="589"/>
      <c r="CJ302" s="589"/>
      <c r="CK302" s="589"/>
      <c r="CL302" s="589"/>
      <c r="CM302" s="589"/>
      <c r="CN302" s="589"/>
      <c r="CO302" s="589"/>
      <c r="CP302" s="589"/>
      <c r="CQ302" s="589"/>
      <c r="CR302" s="589"/>
      <c r="CS302" s="589"/>
      <c r="CT302" s="589"/>
      <c r="CU302" s="589"/>
      <c r="CV302" s="589"/>
      <c r="CW302" s="589"/>
      <c r="CX302" s="589"/>
      <c r="CY302" s="589"/>
    </row>
    <row r="303" spans="1:103" s="620" customFormat="1" ht="13.9" customHeight="1">
      <c r="A303" s="620" t="str">
        <f t="shared" si="402"/>
        <v/>
      </c>
      <c r="B303" s="624">
        <v>2202</v>
      </c>
      <c r="C303" s="624">
        <v>66</v>
      </c>
      <c r="D303" s="644" t="str">
        <f>IF(ISNA(VLOOKUP(C303,Master!BQ$60:CC$285,3,FALSE)),"",VLOOKUP(C303,Master!BQ$60:CC$285,3,FALSE))</f>
        <v/>
      </c>
      <c r="E303" s="625" t="str">
        <f>IF(ISNA(VLOOKUP(C303,Master!BQ$60:CC$285,7,FALSE)),"",VLOOKUP(C303,Master!BQ$60:CC$285,7,FALSE))</f>
        <v/>
      </c>
      <c r="F303" s="626" t="str">
        <f>IF(ISNA(VLOOKUP(C303,Master!BQ$60:CC$285,8,FALSE)),"",VLOOKUP(C303,Master!BQ$60:CC$285,8,FALSE))</f>
        <v/>
      </c>
      <c r="G303" s="627" t="str">
        <f>IF(ISNA(VLOOKUP(C303,Master!BQ$60:CC$285,4,FALSE)),"",VLOOKUP(C303,Master!BQ$60:CC$285,4,FALSE))</f>
        <v/>
      </c>
      <c r="H303" s="672" t="str">
        <f>IF(ISNA(VLOOKUP(C303,Master!BQ$60:CC$285,5,FALSE)),"",VLOOKUP(C303,Master!BQ$60:CC$285,5,FALSE))</f>
        <v/>
      </c>
      <c r="I303" s="629" t="str">
        <f>IF(ISNA(VLOOKUP(C303,Master!BQ$60:CC$285,6,FALSE)),"",VLOOKUP(C303,Master!BQ$60:CC$285,6,FALSE))</f>
        <v/>
      </c>
      <c r="J303" s="624" t="str">
        <f t="shared" ref="J303:J337" si="405">IF(AND(H303=""),"",I303*12)</f>
        <v/>
      </c>
      <c r="K303" s="625" t="str">
        <f t="shared" ref="K303:K337" si="406">IF(AND(H303=""),"","Not Applicable")</f>
        <v/>
      </c>
      <c r="L303" s="624" t="str">
        <f t="shared" ref="L303:L337" si="407">IF(AND(H303=""),"","0")</f>
        <v/>
      </c>
      <c r="M303" s="624" t="str">
        <f t="shared" ref="M303:M337" si="408">IF(AND(H303=""),"",J303+L303)</f>
        <v/>
      </c>
      <c r="N303" s="624" t="str">
        <f t="shared" ref="N303:N337" si="409">IF(AND(H303=""),"",M303)</f>
        <v/>
      </c>
      <c r="O303" s="629" t="str">
        <f t="shared" ref="O303:O337" si="410">IF(AND(H303=""),"","FIX PAY")</f>
        <v/>
      </c>
      <c r="P303" s="673"/>
      <c r="Q303" s="673"/>
      <c r="R303" s="673"/>
      <c r="S303" s="673">
        <v>0</v>
      </c>
      <c r="T303" s="591"/>
      <c r="U303" s="622" t="str">
        <f>IF(ISNA(VLOOKUP(C303,Master!BQ$60:CC$285,10,FALSE)),"",VLOOKUP(C303,Master!BQ$60:CC$285,10,FALSE))</f>
        <v/>
      </c>
      <c r="V303" s="632"/>
      <c r="W303" s="632"/>
      <c r="X303" s="633" t="str">
        <f>IF(ISNA(VLOOKUP(C303,Master!BQ$60:CC$285,11,FALSE)),"",VLOOKUP(C303,Master!BQ$60:CC$285,11,FALSE))</f>
        <v/>
      </c>
      <c r="Y303" s="633" t="str">
        <f>IF(ISNA(VLOOKUP(C303,Master!BQ$60:CC$285,9,FALSE)),"",VLOOKUP(C303,Master!BQ$60:CC$285,9,FALSE))</f>
        <v/>
      </c>
      <c r="Z303" s="634">
        <f>IF(Y303="MALE",1,0)*(IF(G303="JAMADAR",1,0))*(IF(I303&lt;=0,0,1))</f>
        <v>0</v>
      </c>
      <c r="AA303" s="634">
        <f>IF(Y303="FEMALE",1,0)*(IF(G303="JAMADAR",1,0))*(IF(I303&lt;=0,0,1))</f>
        <v>0</v>
      </c>
      <c r="AB303" s="634">
        <f>IF(Y303="MALE",1,0)*(IF(G303="LAB BOY",1,0))*(IF(I303&lt;=0,0,1))</f>
        <v>0</v>
      </c>
      <c r="AC303" s="634">
        <f>IF(Y303="FEMALE",1,0)*(IF(G303="LAB BOY",1,0))*(IF(I303&lt;=0,0,1))</f>
        <v>0</v>
      </c>
      <c r="AD303" s="634">
        <f>IF(Y303="MALE",1,0)*(IF(G303="PEON",1,0))*(IF(I303&lt;=0,0,1))</f>
        <v>0</v>
      </c>
      <c r="AE303" s="634">
        <f>IF(Y303="FEMALE",1,0)*(IF(G303="PEON",1,0))*(IF(I303&lt;=0,0,1))</f>
        <v>0</v>
      </c>
      <c r="AF303" s="635" t="str">
        <f>IF(AND(I303=""),"",I303-ROUNDUP(ROUND((I303*3%)-(I303*3%)*2.9%,-2),0))</f>
        <v/>
      </c>
      <c r="AG303" s="635" t="str">
        <f>IF(AND(I303=""),"",$M303*$BQ303)</f>
        <v/>
      </c>
      <c r="AH303" s="635" t="str">
        <f>IF(AND(I303=""),"",$M303*$BR303)</f>
        <v/>
      </c>
      <c r="AI303" s="635" t="str">
        <f>IF(AND(I303=""),"",$M303*$BS303)</f>
        <v/>
      </c>
      <c r="AJ303" s="635" t="str">
        <f>IF(AND(I303=""),"",$M303*$BT303)</f>
        <v/>
      </c>
      <c r="AK303" s="633" t="str">
        <f>IF(AND(I303=""),"",ROUND((AG303+AH303)*$AK$10,0)*BU303)</f>
        <v/>
      </c>
      <c r="AL303" s="633">
        <v>0</v>
      </c>
      <c r="AM303" s="634">
        <v>0</v>
      </c>
      <c r="AN303" s="633" t="str">
        <f>IF(AND(I303=""),"",ROUND((AG303+AH303)*$AN$10,0)*BU303)</f>
        <v/>
      </c>
      <c r="AO303" s="634">
        <f>$G$221*BR303*BU303*(IF(I303&lt;=0,0,1))*(IF(H303&lt;=4800,1,0))</f>
        <v>0</v>
      </c>
      <c r="AP303" s="633">
        <f>IF(AND(I303=""),0,ROUND((I303+ROUND(I303*$AK$10,0))/2,0)*(IF(O303="FIX PAY",0,1)))</f>
        <v>0</v>
      </c>
      <c r="AQ303" s="633">
        <f>IF(G303="CLERK GRADE I",1,IF(G303="CLERK GRADE II",1,0))*75*12*BU303*(IF(I303&lt;=0,0,1))*BV303</f>
        <v>0</v>
      </c>
      <c r="AR303" s="633">
        <f>IF(AND(I303=""),0,(IF(G303="ASSISTANT",12,IF(G303="CLERK GRADE I",12,IF(G303="CLERK GRADE II",12,IF(G303="FIELDMAN &amp; FIELD REC",12,IF(G303="LAB BOY",12,IF(G303="JAMADAR",12,IF(G303="PEON",12,10))))))))*(MINA(ROUND(I303*6%,0),600))*(IF($U303="yes",1,0)))</f>
        <v>0</v>
      </c>
      <c r="AS303" s="633">
        <f t="shared" si="399"/>
        <v>0</v>
      </c>
      <c r="AT303" s="635">
        <f>IF(AND(G303=""),0,SUM(AK303:AS303)+AG303+AH303)</f>
        <v>0</v>
      </c>
      <c r="AU303" s="635">
        <f>IF(AND(G303=""),0,AT303)</f>
        <v>0</v>
      </c>
      <c r="AV303" s="633"/>
      <c r="AW303" s="633"/>
      <c r="AX303" s="635">
        <f>AU303+AV303+AW303</f>
        <v>0</v>
      </c>
      <c r="AY303" s="635">
        <f>IF(AND(G303=""),0,N303*BQ303)</f>
        <v>0</v>
      </c>
      <c r="AZ303" s="635">
        <f>IF(AND(G303=""),0,N303*BR303)</f>
        <v>0</v>
      </c>
      <c r="BA303" s="635">
        <f>IF(AND(G303=""),0,N303*BS303)</f>
        <v>0</v>
      </c>
      <c r="BB303" s="635">
        <f>IF(AND(G303=""),0,N303*BT303)</f>
        <v>0</v>
      </c>
      <c r="BC303" s="633">
        <f>ROUND((AY303+AZ303)*$BC$10,0)*BU303</f>
        <v>0</v>
      </c>
      <c r="BD303" s="633">
        <f>IF(AND(G303=""),0,ROUND((IF(O303="FIX PAY",0,AF303))*$BD$10*2,0)*BU303)</f>
        <v>0</v>
      </c>
      <c r="BE303" s="634">
        <v>0</v>
      </c>
      <c r="BF303" s="633">
        <f>ROUND((AY303+AZ303)*$BF$10,0)*BU303</f>
        <v>0</v>
      </c>
      <c r="BG303" s="634">
        <f>3387*2*BR303*BU303*(IF(I303&lt;=0,0,1))*(IF(H303&lt;=4800,1,0))</f>
        <v>0</v>
      </c>
      <c r="BH303" s="633">
        <f>IF(AND(I303=""),0,ROUND((AF303+ROUND(AF303*$AK$10,0))/2,0)*(IF(O303="FIX PAY",0,1)))</f>
        <v>0</v>
      </c>
      <c r="BI303" s="633">
        <f>IF(G303="CLERK GRADE I",1,IF(G303="CLERK GRADE II",1,0))*75*12*BU303*(IF(I303&lt;=0,0,1))*BV303</f>
        <v>0</v>
      </c>
      <c r="BJ303" s="633">
        <f>IF(AND(G303=""),0,(IF(G303="ASSISTANT",12,IF(G303="CLERK GRADE I",12,IF(G303="CLERK GRADE II",12,IF(G303="FIELDMAN &amp; FIELD REC",12,IF(G303="LAB BOY",12,IF(G303="JAMADAR",12,IF(G303="PEON",12,10))))))))*(MINA(ROUND(AF303*6%,0),600))*(IF($U303="yes",1,)))</f>
        <v>0</v>
      </c>
      <c r="BK303" s="633">
        <f>(IF(G303="LAB BOY",150,IF(G303="JAMADAR",150,IF(G303="PEON",150,0))))*12*BU303*(IF(I303&lt;=0,0,1))</f>
        <v>0</v>
      </c>
      <c r="BL303" s="635">
        <f>SUM(BC303:BK303)+AY303+AZ303</f>
        <v>0</v>
      </c>
      <c r="BM303" s="635">
        <f>BL303</f>
        <v>0</v>
      </c>
      <c r="BN303" s="633"/>
      <c r="BO303" s="633"/>
      <c r="BP303" s="635">
        <f>BM303+BN303+BO303</f>
        <v>0</v>
      </c>
      <c r="BQ303" s="619">
        <f>(IF(G303="PRINCIPAL",1,IF(G303="H M",1,IF(G303="AGRICULTURE INST",1,IF(G303="TEACHER-1ST",1,IF(G303="PTI  I  (13)",1,IF(G303="AGRICULTURE TEACH",1,IF(G303="INSTRUCTOR",1,0))))))))+(IF(G303="JR TEACHER",1,IF(G303="LIBRARIAN I",1,0)))*(IF(O303="FIX PAY",0,1))</f>
        <v>0</v>
      </c>
      <c r="BR303" s="619">
        <f>IF(BQ303&lt;=0,1,0)*(IF(O303="FIX PAY",0,1))</f>
        <v>1</v>
      </c>
      <c r="BS303" s="619">
        <f>(IF(G303="PRINCIPAL (16)",1,IF(G303="V P (14)",1,IF(G303="H M (14)",1,IF(G303="AGRICULTURE INST (13)",1,IF(G303="TEACHER-1ST (13)",1,IF(G303="PTI  I  (13)",1,IF(G303="AGRICULTURE TEACH (13)",1,IF(G303="INSTRUCTOR (13)",1,0))))))))+(IF(G303="JR TEACHER (13)",1,IF(G303="LIBRARIAN I (13)",1,0))))*(IF(O303="FIX PAY",1,0))</f>
        <v>0</v>
      </c>
      <c r="BT303" s="619">
        <f>IF(BS303&lt;=0,1,0)*(IF(O303="FIX PAY",1,0))</f>
        <v>0</v>
      </c>
      <c r="BU303" s="619">
        <f>IF(O303="FIX PAY",1,0)</f>
        <v>0</v>
      </c>
      <c r="BV303" s="619">
        <f>IF(X303="No",0,1)</f>
        <v>1</v>
      </c>
      <c r="BW303" s="603">
        <f t="shared" si="403"/>
        <v>0</v>
      </c>
      <c r="BX303" s="636">
        <f>IF(I303&lt;=0,0,1)</f>
        <v>1</v>
      </c>
      <c r="BY303" s="603">
        <f>IF(O303="SANVIDA",1,0)</f>
        <v>0</v>
      </c>
      <c r="BZ303" s="603">
        <f>IF(BY303&gt;0,I303,0)</f>
        <v>0</v>
      </c>
      <c r="CA303" s="589" t="str">
        <f t="shared" si="404"/>
        <v/>
      </c>
      <c r="CB303" s="1097"/>
      <c r="CC303" s="589" t="str">
        <f>IF(I303="","",MAX($CC$228:$CC$235,$CC$238:CC302)+1)</f>
        <v/>
      </c>
      <c r="CD303" s="589"/>
      <c r="CE303" s="589"/>
      <c r="CF303" s="589"/>
      <c r="CG303" s="589"/>
      <c r="CH303" s="589"/>
      <c r="CI303" s="589"/>
      <c r="CJ303" s="589"/>
      <c r="CK303" s="589"/>
      <c r="CL303" s="589"/>
      <c r="CM303" s="589"/>
      <c r="CN303" s="589"/>
      <c r="CO303" s="589"/>
      <c r="CP303" s="589"/>
      <c r="CQ303" s="589"/>
      <c r="CR303" s="589"/>
      <c r="CS303" s="589"/>
      <c r="CT303" s="589"/>
      <c r="CU303" s="589"/>
      <c r="CV303" s="589"/>
      <c r="CW303" s="589"/>
      <c r="CX303" s="589"/>
      <c r="CY303" s="589"/>
    </row>
    <row r="304" spans="1:103" s="620" customFormat="1" ht="13.9" customHeight="1">
      <c r="A304" s="620" t="str">
        <f t="shared" si="402"/>
        <v/>
      </c>
      <c r="B304" s="624">
        <v>2202</v>
      </c>
      <c r="C304" s="624">
        <v>67</v>
      </c>
      <c r="D304" s="644" t="str">
        <f>IF(ISNA(VLOOKUP(C304,Master!BQ$60:CC$285,3,FALSE)),"",VLOOKUP(C304,Master!BQ$60:CC$285,3,FALSE))</f>
        <v/>
      </c>
      <c r="E304" s="625" t="str">
        <f>IF(ISNA(VLOOKUP(C304,Master!BQ$60:CC$285,7,FALSE)),"",VLOOKUP(C304,Master!BQ$60:CC$285,7,FALSE))</f>
        <v/>
      </c>
      <c r="F304" s="626" t="str">
        <f>IF(ISNA(VLOOKUP(C304,Master!BQ$60:CC$285,8,FALSE)),"",VLOOKUP(C304,Master!BQ$60:CC$285,8,FALSE))</f>
        <v/>
      </c>
      <c r="G304" s="627" t="str">
        <f>IF(ISNA(VLOOKUP(C304,Master!BQ$60:CC$285,4,FALSE)),"",VLOOKUP(C304,Master!BQ$60:CC$285,4,FALSE))</f>
        <v/>
      </c>
      <c r="H304" s="672" t="str">
        <f>IF(ISNA(VLOOKUP(C304,Master!BQ$60:CC$285,5,FALSE)),"",VLOOKUP(C304,Master!BQ$60:CC$285,5,FALSE))</f>
        <v/>
      </c>
      <c r="I304" s="629" t="str">
        <f>IF(ISNA(VLOOKUP(C304,Master!BQ$60:CC$285,6,FALSE)),"",VLOOKUP(C304,Master!BQ$60:CC$285,6,FALSE))</f>
        <v/>
      </c>
      <c r="J304" s="624" t="str">
        <f t="shared" si="405"/>
        <v/>
      </c>
      <c r="K304" s="625" t="str">
        <f t="shared" si="406"/>
        <v/>
      </c>
      <c r="L304" s="624" t="str">
        <f t="shared" si="407"/>
        <v/>
      </c>
      <c r="M304" s="624" t="str">
        <f t="shared" si="408"/>
        <v/>
      </c>
      <c r="N304" s="624" t="str">
        <f t="shared" si="409"/>
        <v/>
      </c>
      <c r="O304" s="629" t="str">
        <f t="shared" si="410"/>
        <v/>
      </c>
      <c r="P304" s="673"/>
      <c r="Q304" s="673"/>
      <c r="R304" s="673"/>
      <c r="S304" s="673">
        <v>0</v>
      </c>
      <c r="T304" s="591"/>
      <c r="U304" s="622" t="str">
        <f>IF(ISNA(VLOOKUP(C304,Master!BQ$60:CC$285,10,FALSE)),"",VLOOKUP(C304,Master!BQ$60:CC$285,10,FALSE))</f>
        <v/>
      </c>
      <c r="V304" s="632"/>
      <c r="W304" s="632"/>
      <c r="X304" s="633" t="str">
        <f>IF(ISNA(VLOOKUP(C304,Master!BQ$60:CC$285,11,FALSE)),"",VLOOKUP(C304,Master!BQ$60:CC$285,11,FALSE))</f>
        <v/>
      </c>
      <c r="Y304" s="633" t="str">
        <f>IF(ISNA(VLOOKUP(C304,Master!BQ$60:CC$285,9,FALSE)),"",VLOOKUP(C304,Master!BQ$60:CC$285,9,FALSE))</f>
        <v/>
      </c>
      <c r="Z304" s="634">
        <f>IF(Y304="MALE",1,0)*(IF(G304="JAMADAR",1,0))*(IF(I304&lt;=0,0,1))</f>
        <v>0</v>
      </c>
      <c r="AA304" s="634">
        <f>IF(Y304="FEMALE",1,0)*(IF(G304="JAMADAR",1,0))*(IF(I304&lt;=0,0,1))</f>
        <v>0</v>
      </c>
      <c r="AB304" s="634">
        <f>IF(Y304="MALE",1,0)*(IF(G304="LAB BOY",1,0))*(IF(I304&lt;=0,0,1))</f>
        <v>0</v>
      </c>
      <c r="AC304" s="634">
        <f>IF(Y304="FEMALE",1,0)*(IF(G304="LAB BOY",1,0))*(IF(I304&lt;=0,0,1))</f>
        <v>0</v>
      </c>
      <c r="AD304" s="634">
        <f>IF(Y304="MALE",1,0)*(IF(G304="PEON",1,0))*(IF(I304&lt;=0,0,1))</f>
        <v>0</v>
      </c>
      <c r="AE304" s="634">
        <f>IF(Y304="FEMALE",1,0)*(IF(G304="PEON",1,0))*(IF(I304&lt;=0,0,1))</f>
        <v>0</v>
      </c>
      <c r="AF304" s="635" t="str">
        <f>IF(AND(I304=""),"",I304-ROUNDUP(ROUND((I304*3%)-(I304*3%)*2.9%,-2),0))</f>
        <v/>
      </c>
      <c r="AG304" s="635" t="str">
        <f>IF(AND(I304=""),"",$M304*$BQ304)</f>
        <v/>
      </c>
      <c r="AH304" s="635" t="str">
        <f>IF(AND(I304=""),"",$M304*$BR304)</f>
        <v/>
      </c>
      <c r="AI304" s="635" t="str">
        <f>IF(AND(I304=""),"",$M304*$BS304)</f>
        <v/>
      </c>
      <c r="AJ304" s="635" t="str">
        <f>IF(AND(I304=""),"",$M304*$BT304)</f>
        <v/>
      </c>
      <c r="AK304" s="633" t="str">
        <f>IF(AND(I304=""),"",ROUND((AG304+AH304)*$AK$10,0)*BU304)</f>
        <v/>
      </c>
      <c r="AL304" s="633">
        <v>0</v>
      </c>
      <c r="AM304" s="634">
        <v>0</v>
      </c>
      <c r="AN304" s="633" t="str">
        <f>IF(AND(I304=""),"",ROUND((AG304+AH304)*$AN$10,0)*BU304)</f>
        <v/>
      </c>
      <c r="AO304" s="634">
        <f>$G$221*BR304*BU304*(IF(I304&lt;=0,0,1))*(IF(H304&lt;=4800,1,0))</f>
        <v>0</v>
      </c>
      <c r="AP304" s="633">
        <f>IF(AND(I304=""),0,ROUND((I304+ROUND(I304*$AK$10,0))/2,0)*(IF(O304="FIX PAY",0,1)))</f>
        <v>0</v>
      </c>
      <c r="AQ304" s="633">
        <f>IF(G304="CLERK GRADE I",1,IF(G304="CLERK GRADE II",1,0))*75*12*BU304*(IF(I304&lt;=0,0,1))*BV304</f>
        <v>0</v>
      </c>
      <c r="AR304" s="633">
        <f>IF(AND(I304=""),0,(IF(G304="ASSISTANT",12,IF(G304="CLERK GRADE I",12,IF(G304="CLERK GRADE II",12,IF(G304="FIELDMAN &amp; FIELD REC",12,IF(G304="LAB BOY",12,IF(G304="JAMADAR",12,IF(G304="PEON",12,10))))))))*(MINA(ROUND(I304*6%,0),600))*(IF($U304="yes",1,0)))</f>
        <v>0</v>
      </c>
      <c r="AS304" s="633">
        <f t="shared" si="399"/>
        <v>0</v>
      </c>
      <c r="AT304" s="635">
        <f>IF(AND(G304=""),0,SUM(AK304:AS304)+AG304+AH304)</f>
        <v>0</v>
      </c>
      <c r="AU304" s="635">
        <f>IF(AND(G304=""),0,AT304)</f>
        <v>0</v>
      </c>
      <c r="AV304" s="633"/>
      <c r="AW304" s="633"/>
      <c r="AX304" s="635">
        <f>AU304+AV304+AW304</f>
        <v>0</v>
      </c>
      <c r="AY304" s="635">
        <f>IF(AND(G304=""),0,N304*BQ304)</f>
        <v>0</v>
      </c>
      <c r="AZ304" s="635">
        <f>IF(AND(G304=""),0,N304*BR304)</f>
        <v>0</v>
      </c>
      <c r="BA304" s="635">
        <f>IF(AND(G304=""),0,N304*BS304)</f>
        <v>0</v>
      </c>
      <c r="BB304" s="635">
        <f>IF(AND(G304=""),0,N304*BT304)</f>
        <v>0</v>
      </c>
      <c r="BC304" s="633">
        <f>ROUND((AY304+AZ304)*$BC$10,0)*BU304</f>
        <v>0</v>
      </c>
      <c r="BD304" s="633">
        <f>IF(AND(G304=""),0,ROUND((IF(O304="FIX PAY",0,AF304))*$BD$10*2,0)*BU304)</f>
        <v>0</v>
      </c>
      <c r="BE304" s="634">
        <v>0</v>
      </c>
      <c r="BF304" s="633">
        <f>ROUND((AY304+AZ304)*$BF$10,0)*BU304</f>
        <v>0</v>
      </c>
      <c r="BG304" s="634">
        <f>3387*2*BR304*BU304*(IF(I304&lt;=0,0,1))*(IF(H304&lt;=4800,1,0))</f>
        <v>0</v>
      </c>
      <c r="BH304" s="633">
        <f>IF(AND(I304=""),0,ROUND((AF304+ROUND(AF304*$AK$10,0))/2,0)*(IF(O304="FIX PAY",0,1)))</f>
        <v>0</v>
      </c>
      <c r="BI304" s="633">
        <f>IF(G304="CLERK GRADE I",1,IF(G304="CLERK GRADE II",1,0))*75*12*BU304*(IF(I304&lt;=0,0,1))*BV304</f>
        <v>0</v>
      </c>
      <c r="BJ304" s="633">
        <f>IF(AND(G304=""),0,(IF(G304="ASSISTANT",12,IF(G304="CLERK GRADE I",12,IF(G304="CLERK GRADE II",12,IF(G304="FIELDMAN &amp; FIELD REC",12,IF(G304="LAB BOY",12,IF(G304="JAMADAR",12,IF(G304="PEON",12,10))))))))*(MINA(ROUND(AF304*6%,0),600))*(IF($U304="yes",1,)))</f>
        <v>0</v>
      </c>
      <c r="BK304" s="633">
        <f>(IF(G304="LAB BOY",150,IF(G304="JAMADAR",150,IF(G304="PEON",150,0))))*12*BU304*(IF(I304&lt;=0,0,1))</f>
        <v>0</v>
      </c>
      <c r="BL304" s="635">
        <f>SUM(BC304:BK304)+AY304+AZ304</f>
        <v>0</v>
      </c>
      <c r="BM304" s="635">
        <f>BL304</f>
        <v>0</v>
      </c>
      <c r="BN304" s="633"/>
      <c r="BO304" s="633"/>
      <c r="BP304" s="635">
        <f>BM304+BN304+BO304</f>
        <v>0</v>
      </c>
      <c r="BQ304" s="619">
        <f>(IF(G304="PRINCIPAL",1,IF(G304="H M",1,IF(G304="AGRICULTURE INST",1,IF(G304="TEACHER-1ST",1,IF(G304="PTI  I  (13)",1,IF(G304="AGRICULTURE TEACH",1,IF(G304="INSTRUCTOR",1,0))))))))+(IF(G304="JR TEACHER",1,IF(G304="LIBRARIAN I",1,0)))*(IF(O304="FIX PAY",0,1))</f>
        <v>0</v>
      </c>
      <c r="BR304" s="619">
        <f>IF(BQ304&lt;=0,1,0)*(IF(O304="FIX PAY",0,1))</f>
        <v>1</v>
      </c>
      <c r="BS304" s="619">
        <f>(IF(G304="PRINCIPAL (16)",1,IF(G304="V P (14)",1,IF(G304="H M (14)",1,IF(G304="AGRICULTURE INST (13)",1,IF(G304="TEACHER-1ST (13)",1,IF(G304="PTI  I  (13)",1,IF(G304="AGRICULTURE TEACH (13)",1,IF(G304="INSTRUCTOR (13)",1,0))))))))+(IF(G304="JR TEACHER (13)",1,IF(G304="LIBRARIAN I (13)",1,0))))*(IF(O304="FIX PAY",1,0))</f>
        <v>0</v>
      </c>
      <c r="BT304" s="619">
        <f>IF(BS304&lt;=0,1,0)*(IF(O304="FIX PAY",1,0))</f>
        <v>0</v>
      </c>
      <c r="BU304" s="619">
        <f>IF(O304="FIX PAY",1,0)</f>
        <v>0</v>
      </c>
      <c r="BV304" s="619">
        <f>IF(X304="No",0,1)</f>
        <v>1</v>
      </c>
      <c r="BW304" s="603">
        <f t="shared" si="403"/>
        <v>0</v>
      </c>
      <c r="BX304" s="636">
        <f>IF(I304&lt;=0,0,1)</f>
        <v>1</v>
      </c>
      <c r="BY304" s="603">
        <f>IF(O304="SANVIDA",1,0)</f>
        <v>0</v>
      </c>
      <c r="BZ304" s="603">
        <f>IF(BY304&gt;0,I304,0)</f>
        <v>0</v>
      </c>
      <c r="CA304" s="589" t="str">
        <f t="shared" si="404"/>
        <v/>
      </c>
      <c r="CB304" s="1097"/>
      <c r="CC304" s="589" t="str">
        <f>IF(I304="","",MAX($CC$228:$CC$235,$CC$238:CC303)+1)</f>
        <v/>
      </c>
      <c r="CD304" s="589"/>
      <c r="CE304" s="589"/>
      <c r="CF304" s="589"/>
      <c r="CG304" s="589"/>
      <c r="CH304" s="589"/>
      <c r="CI304" s="589"/>
      <c r="CJ304" s="589"/>
      <c r="CK304" s="589"/>
      <c r="CL304" s="589"/>
      <c r="CM304" s="589"/>
      <c r="CN304" s="589"/>
      <c r="CO304" s="589"/>
      <c r="CP304" s="589"/>
      <c r="CQ304" s="589"/>
      <c r="CR304" s="589"/>
      <c r="CS304" s="589"/>
      <c r="CT304" s="589"/>
      <c r="CU304" s="589"/>
      <c r="CV304" s="589"/>
      <c r="CW304" s="589"/>
      <c r="CX304" s="589"/>
      <c r="CY304" s="589"/>
    </row>
    <row r="305" spans="1:103" s="620" customFormat="1" ht="13.9" customHeight="1">
      <c r="A305" s="620" t="str">
        <f t="shared" si="402"/>
        <v/>
      </c>
      <c r="B305" s="624">
        <v>2202</v>
      </c>
      <c r="C305" s="624">
        <v>68</v>
      </c>
      <c r="D305" s="644" t="str">
        <f>IF(ISNA(VLOOKUP(C305,Master!BQ$60:CC$285,3,FALSE)),"",VLOOKUP(C305,Master!BQ$60:CC$285,3,FALSE))</f>
        <v/>
      </c>
      <c r="E305" s="625" t="str">
        <f>IF(ISNA(VLOOKUP(C305,Master!BQ$60:CC$285,7,FALSE)),"",VLOOKUP(C305,Master!BQ$60:CC$285,7,FALSE))</f>
        <v/>
      </c>
      <c r="F305" s="626" t="str">
        <f>IF(ISNA(VLOOKUP(C305,Master!BQ$60:CC$285,8,FALSE)),"",VLOOKUP(C305,Master!BQ$60:CC$285,8,FALSE))</f>
        <v/>
      </c>
      <c r="G305" s="627" t="str">
        <f>IF(ISNA(VLOOKUP(C305,Master!BQ$60:CC$285,4,FALSE)),"",VLOOKUP(C305,Master!BQ$60:CC$285,4,FALSE))</f>
        <v/>
      </c>
      <c r="H305" s="672" t="str">
        <f>IF(ISNA(VLOOKUP(C305,Master!BQ$60:CC$285,5,FALSE)),"",VLOOKUP(C305,Master!BQ$60:CC$285,5,FALSE))</f>
        <v/>
      </c>
      <c r="I305" s="629" t="str">
        <f>IF(ISNA(VLOOKUP(C305,Master!BQ$60:CC$285,6,FALSE)),"",VLOOKUP(C305,Master!BQ$60:CC$285,6,FALSE))</f>
        <v/>
      </c>
      <c r="J305" s="624" t="str">
        <f t="shared" si="405"/>
        <v/>
      </c>
      <c r="K305" s="625" t="str">
        <f t="shared" si="406"/>
        <v/>
      </c>
      <c r="L305" s="624" t="str">
        <f t="shared" si="407"/>
        <v/>
      </c>
      <c r="M305" s="624" t="str">
        <f t="shared" si="408"/>
        <v/>
      </c>
      <c r="N305" s="624" t="str">
        <f t="shared" si="409"/>
        <v/>
      </c>
      <c r="O305" s="629" t="str">
        <f t="shared" si="410"/>
        <v/>
      </c>
      <c r="P305" s="673"/>
      <c r="Q305" s="673"/>
      <c r="R305" s="673"/>
      <c r="S305" s="673">
        <v>0</v>
      </c>
      <c r="T305" s="591"/>
      <c r="U305" s="622" t="str">
        <f>IF(ISNA(VLOOKUP(C305,Master!BQ$60:CC$285,10,FALSE)),"",VLOOKUP(C305,Master!BQ$60:CC$285,10,FALSE))</f>
        <v/>
      </c>
      <c r="V305" s="632"/>
      <c r="W305" s="632"/>
      <c r="X305" s="633" t="str">
        <f>IF(ISNA(VLOOKUP(C305,Master!BQ$60:CC$285,11,FALSE)),"",VLOOKUP(C305,Master!BQ$60:CC$285,11,FALSE))</f>
        <v/>
      </c>
      <c r="Y305" s="633" t="str">
        <f>IF(ISNA(VLOOKUP(C305,Master!BQ$60:CC$285,9,FALSE)),"",VLOOKUP(C305,Master!BQ$60:CC$285,9,FALSE))</f>
        <v/>
      </c>
      <c r="Z305" s="634">
        <f>IF(Y305="MALE",1,0)*(IF(G305="JAMADAR",1,0))*(IF(I305&lt;=0,0,1))</f>
        <v>0</v>
      </c>
      <c r="AA305" s="634">
        <f>IF(Y305="FEMALE",1,0)*(IF(G305="JAMADAR",1,0))*(IF(I305&lt;=0,0,1))</f>
        <v>0</v>
      </c>
      <c r="AB305" s="634">
        <f>IF(Y305="MALE",1,0)*(IF(G305="LAB BOY",1,0))*(IF(I305&lt;=0,0,1))</f>
        <v>0</v>
      </c>
      <c r="AC305" s="634">
        <f>IF(Y305="FEMALE",1,0)*(IF(G305="LAB BOY",1,0))*(IF(I305&lt;=0,0,1))</f>
        <v>0</v>
      </c>
      <c r="AD305" s="634">
        <f>IF(Y305="MALE",1,0)*(IF(G305="PEON",1,0))*(IF(I305&lt;=0,0,1))</f>
        <v>0</v>
      </c>
      <c r="AE305" s="634">
        <f>IF(Y305="FEMALE",1,0)*(IF(G305="PEON",1,0))*(IF(I305&lt;=0,0,1))</f>
        <v>0</v>
      </c>
      <c r="AF305" s="635" t="str">
        <f>IF(AND(I305=""),"",I305-ROUNDUP(ROUND((I305*3%)-(I305*3%)*2.9%,-2),0))</f>
        <v/>
      </c>
      <c r="AG305" s="635" t="str">
        <f>IF(AND(I305=""),"",$M305*$BQ305)</f>
        <v/>
      </c>
      <c r="AH305" s="635" t="str">
        <f>IF(AND(I305=""),"",$M305*$BR305)</f>
        <v/>
      </c>
      <c r="AI305" s="635" t="str">
        <f>IF(AND(I305=""),"",$M305*$BS305)</f>
        <v/>
      </c>
      <c r="AJ305" s="635" t="str">
        <f>IF(AND(I305=""),"",$M305*$BT305)</f>
        <v/>
      </c>
      <c r="AK305" s="633" t="str">
        <f>IF(AND(I305=""),"",ROUND((AG305+AH305)*$AK$10,0)*BU305)</f>
        <v/>
      </c>
      <c r="AL305" s="633">
        <v>0</v>
      </c>
      <c r="AM305" s="634">
        <v>0</v>
      </c>
      <c r="AN305" s="633" t="str">
        <f>IF(AND(I305=""),"",ROUND((AG305+AH305)*$AN$10,0)*BU305)</f>
        <v/>
      </c>
      <c r="AO305" s="634">
        <f>$G$221*BR305*BU305*(IF(I305&lt;=0,0,1))*(IF(H305&lt;=4800,1,0))</f>
        <v>0</v>
      </c>
      <c r="AP305" s="633">
        <f>IF(AND(I305=""),0,ROUND((I305+ROUND(I305*$AK$10,0))/2,0)*(IF(O305="FIX PAY",0,1)))</f>
        <v>0</v>
      </c>
      <c r="AQ305" s="633">
        <f>IF(G305="CLERK GRADE I",1,IF(G305="CLERK GRADE II",1,0))*75*12*BU305*(IF(I305&lt;=0,0,1))*BV305</f>
        <v>0</v>
      </c>
      <c r="AR305" s="633">
        <f>IF(AND(I305=""),0,(IF(G305="ASSISTANT",12,IF(G305="CLERK GRADE I",12,IF(G305="CLERK GRADE II",12,IF(G305="FIELDMAN &amp; FIELD REC",12,IF(G305="LAB BOY",12,IF(G305="JAMADAR",12,IF(G305="PEON",12,10))))))))*(MINA(ROUND(I305*6%,0),600))*(IF($U305="yes",1,0)))</f>
        <v>0</v>
      </c>
      <c r="AS305" s="633">
        <f t="shared" si="399"/>
        <v>0</v>
      </c>
      <c r="AT305" s="635">
        <f>IF(AND(G305=""),0,SUM(AK305:AS305)+AG305+AH305)</f>
        <v>0</v>
      </c>
      <c r="AU305" s="635">
        <f>IF(AND(G305=""),0,AT305)</f>
        <v>0</v>
      </c>
      <c r="AV305" s="633"/>
      <c r="AW305" s="633"/>
      <c r="AX305" s="635">
        <f>AU305+AV305+AW305</f>
        <v>0</v>
      </c>
      <c r="AY305" s="635">
        <f>IF(AND(G305=""),0,N305*BQ305)</f>
        <v>0</v>
      </c>
      <c r="AZ305" s="635">
        <f>IF(AND(G305=""),0,N305*BR305)</f>
        <v>0</v>
      </c>
      <c r="BA305" s="635">
        <f>IF(AND(G305=""),0,N305*BS305)</f>
        <v>0</v>
      </c>
      <c r="BB305" s="635">
        <f>IF(AND(G305=""),0,N305*BT305)</f>
        <v>0</v>
      </c>
      <c r="BC305" s="633">
        <f>ROUND((AY305+AZ305)*$BC$10,0)*BU305</f>
        <v>0</v>
      </c>
      <c r="BD305" s="633">
        <f>IF(AND(G305=""),0,ROUND((IF(O305="FIX PAY",0,AF305))*$BD$10*2,0)*BU305)</f>
        <v>0</v>
      </c>
      <c r="BE305" s="634">
        <v>0</v>
      </c>
      <c r="BF305" s="633">
        <f>ROUND((AY305+AZ305)*$BF$10,0)*BU305</f>
        <v>0</v>
      </c>
      <c r="BG305" s="634">
        <f>3387*2*BR305*BU305*(IF(I305&lt;=0,0,1))*(IF(H305&lt;=4800,1,0))</f>
        <v>0</v>
      </c>
      <c r="BH305" s="633">
        <f>IF(AND(I305=""),0,ROUND((AF305+ROUND(AF305*$AK$10,0))/2,0)*(IF(O305="FIX PAY",0,1)))</f>
        <v>0</v>
      </c>
      <c r="BI305" s="633">
        <f>IF(G305="CLERK GRADE I",1,IF(G305="CLERK GRADE II",1,0))*75*12*BU305*(IF(I305&lt;=0,0,1))*BV305</f>
        <v>0</v>
      </c>
      <c r="BJ305" s="633">
        <f>IF(AND(G305=""),0,(IF(G305="ASSISTANT",12,IF(G305="CLERK GRADE I",12,IF(G305="CLERK GRADE II",12,IF(G305="FIELDMAN &amp; FIELD REC",12,IF(G305="LAB BOY",12,IF(G305="JAMADAR",12,IF(G305="PEON",12,10))))))))*(MINA(ROUND(AF305*6%,0),600))*(IF($U305="yes",1,)))</f>
        <v>0</v>
      </c>
      <c r="BK305" s="633">
        <f>(IF(G305="LAB BOY",150,IF(G305="JAMADAR",150,IF(G305="PEON",150,0))))*12*BU305*(IF(I305&lt;=0,0,1))</f>
        <v>0</v>
      </c>
      <c r="BL305" s="635">
        <f>SUM(BC305:BK305)+AY305+AZ305</f>
        <v>0</v>
      </c>
      <c r="BM305" s="635">
        <f>BL305</f>
        <v>0</v>
      </c>
      <c r="BN305" s="633"/>
      <c r="BO305" s="633"/>
      <c r="BP305" s="635">
        <f>BM305+BN305+BO305</f>
        <v>0</v>
      </c>
      <c r="BQ305" s="619">
        <f>(IF(G305="PRINCIPAL",1,IF(G305="H M",1,IF(G305="AGRICULTURE INST",1,IF(G305="TEACHER-1ST",1,IF(G305="PTI  I  (13)",1,IF(G305="AGRICULTURE TEACH",1,IF(G305="INSTRUCTOR",1,0))))))))+(IF(G305="JR TEACHER",1,IF(G305="LIBRARIAN I",1,0)))*(IF(O305="FIX PAY",0,1))</f>
        <v>0</v>
      </c>
      <c r="BR305" s="619">
        <f>IF(BQ305&lt;=0,1,0)*(IF(O305="FIX PAY",0,1))</f>
        <v>1</v>
      </c>
      <c r="BS305" s="619">
        <f>(IF(G305="PRINCIPAL (16)",1,IF(G305="V P (14)",1,IF(G305="H M (14)",1,IF(G305="AGRICULTURE INST (13)",1,IF(G305="TEACHER-1ST (13)",1,IF(G305="PTI  I  (13)",1,IF(G305="AGRICULTURE TEACH (13)",1,IF(G305="INSTRUCTOR (13)",1,0))))))))+(IF(G305="JR TEACHER (13)",1,IF(G305="LIBRARIAN I (13)",1,0))))*(IF(O305="FIX PAY",1,0))</f>
        <v>0</v>
      </c>
      <c r="BT305" s="619">
        <f>IF(BS305&lt;=0,1,0)*(IF(O305="FIX PAY",1,0))</f>
        <v>0</v>
      </c>
      <c r="BU305" s="619">
        <f>IF(O305="FIX PAY",1,0)</f>
        <v>0</v>
      </c>
      <c r="BV305" s="619">
        <f>IF(X305="No",0,1)</f>
        <v>1</v>
      </c>
      <c r="BW305" s="603">
        <f t="shared" si="403"/>
        <v>0</v>
      </c>
      <c r="BX305" s="636">
        <f>IF(I305&lt;=0,0,1)</f>
        <v>1</v>
      </c>
      <c r="BY305" s="603">
        <f>IF(O305="SANVIDA",1,0)</f>
        <v>0</v>
      </c>
      <c r="BZ305" s="603">
        <f>IF(BY305&gt;0,I305,0)</f>
        <v>0</v>
      </c>
      <c r="CA305" s="589" t="str">
        <f t="shared" si="404"/>
        <v/>
      </c>
      <c r="CB305" s="1097"/>
      <c r="CC305" s="589" t="str">
        <f>IF(I305="","",MAX($CC$228:$CC$235,$CC$238:CC304)+1)</f>
        <v/>
      </c>
      <c r="CD305" s="589"/>
      <c r="CE305" s="589"/>
      <c r="CF305" s="589"/>
      <c r="CG305" s="589"/>
      <c r="CH305" s="589"/>
      <c r="CI305" s="589"/>
      <c r="CJ305" s="589"/>
      <c r="CK305" s="589"/>
      <c r="CL305" s="589"/>
      <c r="CM305" s="589"/>
      <c r="CN305" s="589"/>
      <c r="CO305" s="589"/>
      <c r="CP305" s="589"/>
      <c r="CQ305" s="589"/>
      <c r="CR305" s="589"/>
      <c r="CS305" s="589"/>
      <c r="CT305" s="589"/>
      <c r="CU305" s="589"/>
      <c r="CV305" s="589"/>
      <c r="CW305" s="589"/>
      <c r="CX305" s="589"/>
      <c r="CY305" s="589"/>
    </row>
    <row r="306" spans="1:103" s="620" customFormat="1" ht="13.9" customHeight="1">
      <c r="A306" s="620" t="str">
        <f t="shared" si="402"/>
        <v/>
      </c>
      <c r="B306" s="624">
        <v>2202</v>
      </c>
      <c r="C306" s="624">
        <v>69</v>
      </c>
      <c r="D306" s="644" t="str">
        <f>IF(ISNA(VLOOKUP(C306,Master!BQ$60:CC$285,3,FALSE)),"",VLOOKUP(C306,Master!BQ$60:CC$285,3,FALSE))</f>
        <v/>
      </c>
      <c r="E306" s="625" t="str">
        <f>IF(ISNA(VLOOKUP(C306,Master!BQ$60:CC$285,7,FALSE)),"",VLOOKUP(C306,Master!BQ$60:CC$285,7,FALSE))</f>
        <v/>
      </c>
      <c r="F306" s="626" t="str">
        <f>IF(ISNA(VLOOKUP(C306,Master!BQ$60:CC$285,8,FALSE)),"",VLOOKUP(C306,Master!BQ$60:CC$285,8,FALSE))</f>
        <v/>
      </c>
      <c r="G306" s="627" t="str">
        <f>IF(ISNA(VLOOKUP(C306,Master!BQ$60:CC$285,4,FALSE)),"",VLOOKUP(C306,Master!BQ$60:CC$285,4,FALSE))</f>
        <v/>
      </c>
      <c r="H306" s="672" t="str">
        <f>IF(ISNA(VLOOKUP(C306,Master!BQ$60:CC$285,5,FALSE)),"",VLOOKUP(C306,Master!BQ$60:CC$285,5,FALSE))</f>
        <v/>
      </c>
      <c r="I306" s="629" t="str">
        <f>IF(ISNA(VLOOKUP(C306,Master!BQ$60:CC$285,6,FALSE)),"",VLOOKUP(C306,Master!BQ$60:CC$285,6,FALSE))</f>
        <v/>
      </c>
      <c r="J306" s="624" t="str">
        <f t="shared" si="405"/>
        <v/>
      </c>
      <c r="K306" s="625" t="str">
        <f t="shared" si="406"/>
        <v/>
      </c>
      <c r="L306" s="624" t="str">
        <f t="shared" si="407"/>
        <v/>
      </c>
      <c r="M306" s="624" t="str">
        <f t="shared" si="408"/>
        <v/>
      </c>
      <c r="N306" s="624" t="str">
        <f t="shared" si="409"/>
        <v/>
      </c>
      <c r="O306" s="629" t="str">
        <f t="shared" si="410"/>
        <v/>
      </c>
      <c r="P306" s="673"/>
      <c r="Q306" s="673"/>
      <c r="R306" s="673"/>
      <c r="S306" s="673">
        <v>0</v>
      </c>
      <c r="T306" s="591"/>
      <c r="U306" s="622" t="str">
        <f>IF(ISNA(VLOOKUP(C306,Master!BQ$60:CC$285,10,FALSE)),"",VLOOKUP(C306,Master!BQ$60:CC$285,10,FALSE))</f>
        <v/>
      </c>
      <c r="V306" s="632"/>
      <c r="W306" s="632"/>
      <c r="X306" s="633" t="str">
        <f>IF(ISNA(VLOOKUP(C306,Master!BQ$60:CC$285,11,FALSE)),"",VLOOKUP(C306,Master!BQ$60:CC$285,11,FALSE))</f>
        <v/>
      </c>
      <c r="Y306" s="633" t="str">
        <f>IF(ISNA(VLOOKUP(C306,Master!BQ$60:CC$285,9,FALSE)),"",VLOOKUP(C306,Master!BQ$60:CC$285,9,FALSE))</f>
        <v/>
      </c>
      <c r="Z306" s="634">
        <f>IF(Y306="MALE",1,0)*(IF(G306="JAMADAR",1,0))*(IF(I306&lt;=0,0,1))</f>
        <v>0</v>
      </c>
      <c r="AA306" s="634">
        <f>IF(Y306="FEMALE",1,0)*(IF(G306="JAMADAR",1,0))*(IF(I306&lt;=0,0,1))</f>
        <v>0</v>
      </c>
      <c r="AB306" s="634">
        <f>IF(Y306="MALE",1,0)*(IF(G306="LAB BOY",1,0))*(IF(I306&lt;=0,0,1))</f>
        <v>0</v>
      </c>
      <c r="AC306" s="634">
        <f>IF(Y306="FEMALE",1,0)*(IF(G306="LAB BOY",1,0))*(IF(I306&lt;=0,0,1))</f>
        <v>0</v>
      </c>
      <c r="AD306" s="634">
        <f>IF(Y306="MALE",1,0)*(IF(G306="PEON",1,0))*(IF(I306&lt;=0,0,1))</f>
        <v>0</v>
      </c>
      <c r="AE306" s="634">
        <f>IF(Y306="FEMALE",1,0)*(IF(G306="PEON",1,0))*(IF(I306&lt;=0,0,1))</f>
        <v>0</v>
      </c>
      <c r="AF306" s="635" t="str">
        <f>IF(AND(I306=""),"",I306-ROUNDUP(ROUND((I306*3%)-(I306*3%)*2.9%,-2),0))</f>
        <v/>
      </c>
      <c r="AG306" s="635" t="str">
        <f>IF(AND(I306=""),"",$M306*$BQ306)</f>
        <v/>
      </c>
      <c r="AH306" s="635" t="str">
        <f>IF(AND(I306=""),"",$M306*$BR306)</f>
        <v/>
      </c>
      <c r="AI306" s="635" t="str">
        <f>IF(AND(I306=""),"",$M306*$BS306)</f>
        <v/>
      </c>
      <c r="AJ306" s="635" t="str">
        <f>IF(AND(I306=""),"",$M306*$BT306)</f>
        <v/>
      </c>
      <c r="AK306" s="633" t="str">
        <f>IF(AND(I306=""),"",ROUND((AG306+AH306)*$AK$10,0)*BU306)</f>
        <v/>
      </c>
      <c r="AL306" s="633">
        <v>0</v>
      </c>
      <c r="AM306" s="634">
        <v>0</v>
      </c>
      <c r="AN306" s="633" t="str">
        <f>IF(AND(I306=""),"",ROUND((AG306+AH306)*$AN$10,0)*BU306)</f>
        <v/>
      </c>
      <c r="AO306" s="634">
        <f>$G$221*BR306*BU306*(IF(I306&lt;=0,0,1))*(IF(H306&lt;=4800,1,0))</f>
        <v>0</v>
      </c>
      <c r="AP306" s="633">
        <f>IF(AND(I306=""),0,ROUND((I306+ROUND(I306*$AK$10,0))/2,0)*(IF(O306="FIX PAY",0,1)))</f>
        <v>0</v>
      </c>
      <c r="AQ306" s="633">
        <f>IF(G306="CLERK GRADE I",1,IF(G306="CLERK GRADE II",1,0))*75*12*BU306*(IF(I306&lt;=0,0,1))*BV306</f>
        <v>0</v>
      </c>
      <c r="AR306" s="633">
        <f>IF(AND(I306=""),0,(IF(G306="ASSISTANT",12,IF(G306="CLERK GRADE I",12,IF(G306="CLERK GRADE II",12,IF(G306="FIELDMAN &amp; FIELD REC",12,IF(G306="LAB BOY",12,IF(G306="JAMADAR",12,IF(G306="PEON",12,10))))))))*(MINA(ROUND(I306*6%,0),600))*(IF($U306="yes",1,0)))</f>
        <v>0</v>
      </c>
      <c r="AS306" s="633">
        <f t="shared" si="399"/>
        <v>0</v>
      </c>
      <c r="AT306" s="635">
        <f>IF(AND(G306=""),0,SUM(AK306:AS306)+AG306+AH306)</f>
        <v>0</v>
      </c>
      <c r="AU306" s="635">
        <f>IF(AND(G306=""),0,AT306)</f>
        <v>0</v>
      </c>
      <c r="AV306" s="633"/>
      <c r="AW306" s="633"/>
      <c r="AX306" s="635">
        <f>AU306+AV306+AW306</f>
        <v>0</v>
      </c>
      <c r="AY306" s="635">
        <f>IF(AND(G306=""),0,N306*BQ306)</f>
        <v>0</v>
      </c>
      <c r="AZ306" s="635">
        <f>IF(AND(G306=""),0,N306*BR306)</f>
        <v>0</v>
      </c>
      <c r="BA306" s="635">
        <f>IF(AND(G306=""),0,N306*BS306)</f>
        <v>0</v>
      </c>
      <c r="BB306" s="635">
        <f>IF(AND(G306=""),0,N306*BT306)</f>
        <v>0</v>
      </c>
      <c r="BC306" s="633">
        <f>ROUND((AY306+AZ306)*$BC$10,0)*BU306</f>
        <v>0</v>
      </c>
      <c r="BD306" s="633">
        <f>IF(AND(G306=""),0,ROUND((IF(O306="FIX PAY",0,AF306))*$BD$10*2,0)*BU306)</f>
        <v>0</v>
      </c>
      <c r="BE306" s="634">
        <v>0</v>
      </c>
      <c r="BF306" s="633">
        <f>ROUND((AY306+AZ306)*$BF$10,0)*BU306</f>
        <v>0</v>
      </c>
      <c r="BG306" s="634">
        <f>3387*2*BR306*BU306*(IF(I306&lt;=0,0,1))*(IF(H306&lt;=4800,1,0))</f>
        <v>0</v>
      </c>
      <c r="BH306" s="633">
        <f>IF(AND(I306=""),0,ROUND((AF306+ROUND(AF306*$AK$10,0))/2,0)*(IF(O306="FIX PAY",0,1)))</f>
        <v>0</v>
      </c>
      <c r="BI306" s="633">
        <f>IF(G306="CLERK GRADE I",1,IF(G306="CLERK GRADE II",1,0))*75*12*BU306*(IF(I306&lt;=0,0,1))*BV306</f>
        <v>0</v>
      </c>
      <c r="BJ306" s="633">
        <f>IF(AND(G306=""),0,(IF(G306="ASSISTANT",12,IF(G306="CLERK GRADE I",12,IF(G306="CLERK GRADE II",12,IF(G306="FIELDMAN &amp; FIELD REC",12,IF(G306="LAB BOY",12,IF(G306="JAMADAR",12,IF(G306="PEON",12,10))))))))*(MINA(ROUND(AF306*6%,0),600))*(IF($U306="yes",1,)))</f>
        <v>0</v>
      </c>
      <c r="BK306" s="633">
        <f>(IF(G306="LAB BOY",150,IF(G306="JAMADAR",150,IF(G306="PEON",150,0))))*12*BU306*(IF(I306&lt;=0,0,1))</f>
        <v>0</v>
      </c>
      <c r="BL306" s="635">
        <f>SUM(BC306:BK306)+AY306+AZ306</f>
        <v>0</v>
      </c>
      <c r="BM306" s="635">
        <f>BL306</f>
        <v>0</v>
      </c>
      <c r="BN306" s="633"/>
      <c r="BO306" s="633"/>
      <c r="BP306" s="635">
        <f>BM306+BN306+BO306</f>
        <v>0</v>
      </c>
      <c r="BQ306" s="619">
        <f>(IF(G306="PRINCIPAL",1,IF(G306="H M",1,IF(G306="AGRICULTURE INST",1,IF(G306="TEACHER-1ST",1,IF(G306="PTI  I  (13)",1,IF(G306="AGRICULTURE TEACH",1,IF(G306="INSTRUCTOR",1,0))))))))+(IF(G306="JR TEACHER",1,IF(G306="LIBRARIAN I",1,0)))*(IF(O306="FIX PAY",0,1))</f>
        <v>0</v>
      </c>
      <c r="BR306" s="619">
        <f>IF(BQ306&lt;=0,1,0)*(IF(O306="FIX PAY",0,1))</f>
        <v>1</v>
      </c>
      <c r="BS306" s="619">
        <f>(IF(G306="PRINCIPAL (16)",1,IF(G306="V P (14)",1,IF(G306="H M (14)",1,IF(G306="AGRICULTURE INST (13)",1,IF(G306="TEACHER-1ST (13)",1,IF(G306="PTI  I  (13)",1,IF(G306="AGRICULTURE TEACH (13)",1,IF(G306="INSTRUCTOR (13)",1,0))))))))+(IF(G306="JR TEACHER (13)",1,IF(G306="LIBRARIAN I (13)",1,0))))*(IF(O306="FIX PAY",1,0))</f>
        <v>0</v>
      </c>
      <c r="BT306" s="619">
        <f>IF(BS306&lt;=0,1,0)*(IF(O306="FIX PAY",1,0))</f>
        <v>0</v>
      </c>
      <c r="BU306" s="619">
        <f>IF(O306="FIX PAY",1,0)</f>
        <v>0</v>
      </c>
      <c r="BV306" s="619">
        <f>IF(X306="No",0,1)</f>
        <v>1</v>
      </c>
      <c r="BW306" s="603">
        <f t="shared" si="403"/>
        <v>0</v>
      </c>
      <c r="BX306" s="636">
        <f>IF(I306&lt;=0,0,1)</f>
        <v>1</v>
      </c>
      <c r="BY306" s="603">
        <f>IF(O306="SANVIDA",1,0)</f>
        <v>0</v>
      </c>
      <c r="BZ306" s="603">
        <f>IF(BY306&gt;0,I306,0)</f>
        <v>0</v>
      </c>
      <c r="CA306" s="589" t="str">
        <f t="shared" si="404"/>
        <v/>
      </c>
      <c r="CB306" s="1097"/>
      <c r="CC306" s="589" t="str">
        <f>IF(I306="","",MAX($CC$228:$CC$235,$CC$238:CC305)+1)</f>
        <v/>
      </c>
      <c r="CD306" s="589"/>
      <c r="CE306" s="589"/>
      <c r="CF306" s="589"/>
      <c r="CG306" s="589"/>
      <c r="CH306" s="589"/>
      <c r="CI306" s="589"/>
      <c r="CJ306" s="589"/>
      <c r="CK306" s="589"/>
      <c r="CL306" s="589"/>
      <c r="CM306" s="589"/>
      <c r="CN306" s="589"/>
      <c r="CO306" s="589"/>
      <c r="CP306" s="589"/>
      <c r="CQ306" s="589"/>
      <c r="CR306" s="589"/>
      <c r="CS306" s="589"/>
      <c r="CT306" s="589"/>
      <c r="CU306" s="589"/>
      <c r="CV306" s="589"/>
      <c r="CW306" s="589"/>
      <c r="CX306" s="589"/>
      <c r="CY306" s="589"/>
    </row>
    <row r="307" spans="1:103" s="620" customFormat="1" ht="13.9" customHeight="1">
      <c r="A307" s="620" t="str">
        <f t="shared" si="402"/>
        <v/>
      </c>
      <c r="B307" s="624">
        <v>2202</v>
      </c>
      <c r="C307" s="624">
        <v>70</v>
      </c>
      <c r="D307" s="644" t="str">
        <f>IF(ISNA(VLOOKUP(C307,Master!BQ$60:CC$285,3,FALSE)),"",VLOOKUP(C307,Master!BQ$60:CC$285,3,FALSE))</f>
        <v/>
      </c>
      <c r="E307" s="625" t="str">
        <f>IF(ISNA(VLOOKUP(C307,Master!BQ$60:CC$285,7,FALSE)),"",VLOOKUP(C307,Master!BQ$60:CC$285,7,FALSE))</f>
        <v/>
      </c>
      <c r="F307" s="626" t="str">
        <f>IF(ISNA(VLOOKUP(C307,Master!BQ$60:CC$285,8,FALSE)),"",VLOOKUP(C307,Master!BQ$60:CC$285,8,FALSE))</f>
        <v/>
      </c>
      <c r="G307" s="627" t="str">
        <f>IF(ISNA(VLOOKUP(C307,Master!BQ$60:CC$285,4,FALSE)),"",VLOOKUP(C307,Master!BQ$60:CC$285,4,FALSE))</f>
        <v/>
      </c>
      <c r="H307" s="672" t="str">
        <f>IF(ISNA(VLOOKUP(C307,Master!BQ$60:CC$285,5,FALSE)),"",VLOOKUP(C307,Master!BQ$60:CC$285,5,FALSE))</f>
        <v/>
      </c>
      <c r="I307" s="629" t="str">
        <f>IF(ISNA(VLOOKUP(C307,Master!BQ$60:CC$285,6,FALSE)),"",VLOOKUP(C307,Master!BQ$60:CC$285,6,FALSE))</f>
        <v/>
      </c>
      <c r="J307" s="624" t="str">
        <f t="shared" si="405"/>
        <v/>
      </c>
      <c r="K307" s="625" t="str">
        <f t="shared" si="406"/>
        <v/>
      </c>
      <c r="L307" s="624" t="str">
        <f t="shared" si="407"/>
        <v/>
      </c>
      <c r="M307" s="624" t="str">
        <f t="shared" si="408"/>
        <v/>
      </c>
      <c r="N307" s="624" t="str">
        <f t="shared" si="409"/>
        <v/>
      </c>
      <c r="O307" s="629" t="str">
        <f t="shared" si="410"/>
        <v/>
      </c>
      <c r="P307" s="673"/>
      <c r="Q307" s="673"/>
      <c r="R307" s="673"/>
      <c r="S307" s="673">
        <v>0</v>
      </c>
      <c r="T307" s="591"/>
      <c r="U307" s="622" t="str">
        <f>IF(ISNA(VLOOKUP(C307,Master!BQ$60:CC$285,10,FALSE)),"",VLOOKUP(C307,Master!BQ$60:CC$285,10,FALSE))</f>
        <v/>
      </c>
      <c r="V307" s="632"/>
      <c r="W307" s="632"/>
      <c r="X307" s="633" t="str">
        <f>IF(ISNA(VLOOKUP(C307,Master!BQ$60:CC$285,11,FALSE)),"",VLOOKUP(C307,Master!BQ$60:CC$285,11,FALSE))</f>
        <v/>
      </c>
      <c r="Y307" s="633" t="str">
        <f>IF(ISNA(VLOOKUP(C307,Master!BQ$60:CC$285,9,FALSE)),"",VLOOKUP(C307,Master!BQ$60:CC$285,9,FALSE))</f>
        <v/>
      </c>
      <c r="Z307" s="634">
        <f t="shared" ref="Z307:Z337" si="411">IF(Y307="MALE",1,0)*(IF(G307="JAMADAR",1,0))*(IF(I307&lt;=0,0,1))</f>
        <v>0</v>
      </c>
      <c r="AA307" s="634">
        <f t="shared" ref="AA307:AA337" si="412">IF(Y307="FEMALE",1,0)*(IF(G307="JAMADAR",1,0))*(IF(I307&lt;=0,0,1))</f>
        <v>0</v>
      </c>
      <c r="AB307" s="634">
        <f t="shared" ref="AB307:AB337" si="413">IF(Y307="MALE",1,0)*(IF(G307="LAB BOY",1,0))*(IF(I307&lt;=0,0,1))</f>
        <v>0</v>
      </c>
      <c r="AC307" s="634">
        <f t="shared" ref="AC307:AC337" si="414">IF(Y307="FEMALE",1,0)*(IF(G307="LAB BOY",1,0))*(IF(I307&lt;=0,0,1))</f>
        <v>0</v>
      </c>
      <c r="AD307" s="634">
        <f t="shared" ref="AD307:AD337" si="415">IF(Y307="MALE",1,0)*(IF(G307="PEON",1,0))*(IF(I307&lt;=0,0,1))</f>
        <v>0</v>
      </c>
      <c r="AE307" s="634">
        <f t="shared" ref="AE307:AE337" si="416">IF(Y307="FEMALE",1,0)*(IF(G307="PEON",1,0))*(IF(I307&lt;=0,0,1))</f>
        <v>0</v>
      </c>
      <c r="AF307" s="635" t="str">
        <f t="shared" ref="AF307:AF337" si="417">IF(AND(I307=""),"",I307-ROUNDUP(ROUND((I307*3%)-(I307*3%)*2.9%,-2),0))</f>
        <v/>
      </c>
      <c r="AG307" s="635" t="str">
        <f t="shared" ref="AG307:AG337" si="418">IF(AND(I307=""),"",$M307*$BQ307)</f>
        <v/>
      </c>
      <c r="AH307" s="635" t="str">
        <f t="shared" ref="AH307:AH337" si="419">IF(AND(I307=""),"",$M307*$BR307)</f>
        <v/>
      </c>
      <c r="AI307" s="635" t="str">
        <f t="shared" ref="AI307:AI337" si="420">IF(AND(I307=""),"",$M307*$BS307)</f>
        <v/>
      </c>
      <c r="AJ307" s="635" t="str">
        <f t="shared" ref="AJ307:AJ337" si="421">IF(AND(I307=""),"",$M307*$BT307)</f>
        <v/>
      </c>
      <c r="AK307" s="633" t="str">
        <f t="shared" ref="AK307:AK337" si="422">IF(AND(I307=""),"",ROUND((AG307+AH307)*$AK$10,0)*BU307)</f>
        <v/>
      </c>
      <c r="AL307" s="633">
        <v>0</v>
      </c>
      <c r="AM307" s="634">
        <v>0</v>
      </c>
      <c r="AN307" s="633" t="str">
        <f t="shared" ref="AN307:AN337" si="423">IF(AND(I307=""),"",ROUND((AG307+AH307)*$AN$10,0)*BU307)</f>
        <v/>
      </c>
      <c r="AO307" s="634">
        <f t="shared" ref="AO307:AO337" si="424">$G$221*BR307*BU307*(IF(I307&lt;=0,0,1))*(IF(H307&lt;=4800,1,0))</f>
        <v>0</v>
      </c>
      <c r="AP307" s="633">
        <f t="shared" ref="AP307:AP337" si="425">IF(AND(I307=""),0,ROUND((I307+ROUND(I307*$AK$10,0))/2,0)*(IF(O307="FIX PAY",0,1)))</f>
        <v>0</v>
      </c>
      <c r="AQ307" s="633">
        <f t="shared" ref="AQ307:AQ337" si="426">IF(G307="CLERK GRADE I",1,IF(G307="CLERK GRADE II",1,0))*75*12*BU307*(IF(I307&lt;=0,0,1))*BV307</f>
        <v>0</v>
      </c>
      <c r="AR307" s="633"/>
      <c r="AS307" s="633">
        <f t="shared" si="399"/>
        <v>0</v>
      </c>
      <c r="AT307" s="635" t="str">
        <f t="shared" ref="AT307:AT337" si="427">IF(AND(I307=""),"",SUM(AK307:AS307)+AG307+AH307)</f>
        <v/>
      </c>
      <c r="AU307" s="635" t="str">
        <f t="shared" ref="AU307:AU337" si="428">IF(AND(I307=""),"",AT307)</f>
        <v/>
      </c>
      <c r="AV307" s="633"/>
      <c r="AW307" s="633"/>
      <c r="AX307" s="635" t="str">
        <f t="shared" ref="AX307:AX337" si="429">IF(AND(I307=""),"",AU307+AV307+AW307)</f>
        <v/>
      </c>
      <c r="AY307" s="635" t="str">
        <f t="shared" ref="AY307:AY337" si="430">IF(AND(I307=""),"",N307*BQ307)</f>
        <v/>
      </c>
      <c r="AZ307" s="635" t="str">
        <f t="shared" ref="AZ307:AZ337" si="431">IF(AND(I307=""),"",N307*BR307)</f>
        <v/>
      </c>
      <c r="BA307" s="635" t="str">
        <f t="shared" ref="BA307:BA337" si="432">IF(AND(I307=""),"",N307*BS307)</f>
        <v/>
      </c>
      <c r="BB307" s="635" t="str">
        <f t="shared" ref="BB307:BB337" si="433">IF(AND(I307=""),"",N307*BT307)</f>
        <v/>
      </c>
      <c r="BC307" s="633" t="str">
        <f t="shared" ref="BC307:BC337" si="434">IF(AND(I307=""),"",ROUND((AY307+AZ307)*$BC$10,0)*BU307)</f>
        <v/>
      </c>
      <c r="BD307" s="633"/>
      <c r="BE307" s="634">
        <v>0</v>
      </c>
      <c r="BF307" s="633" t="str">
        <f t="shared" ref="BF307:BF337" si="435">IF(AND(I307=""),"",ROUND((AY307+AZ307)*$BF$10,0)*BU307)</f>
        <v/>
      </c>
      <c r="BG307" s="634">
        <f t="shared" ref="BG307:BG337" si="436">3387*2*BR307*BU307*(IF(I307&lt;=0,0,1))*(IF(H307&lt;=4800,1,0))</f>
        <v>0</v>
      </c>
      <c r="BH307" s="633">
        <f t="shared" ref="BH307:BH337" si="437">IF(AND(I307=""),0,ROUND((AF307+ROUND(AF307*$AK$10,0))/2,0)*(IF(O307="FIX PAY",0,1)))</f>
        <v>0</v>
      </c>
      <c r="BI307" s="633">
        <f t="shared" ref="BI307:BI337" si="438">IF(G307="CLERK GRADE I",1,IF(G307="CLERK GRADE II",1,0))*75*12*BU307*(IF(I307&lt;=0,0,1))*BV307</f>
        <v>0</v>
      </c>
      <c r="BJ307" s="633">
        <f t="shared" ref="BJ307:BJ337" si="439">IF(AND(G307=""),0,(IF(G307="ASSISTANT",12,IF(G307="CLERK GRADE I",12,IF(G307="CLERK GRADE II",12,IF(G307="FIELDMAN &amp; FIELD REC",12,IF(G307="LAB BOY",12,IF(G307="JAMADAR",12,IF(G307="PEON",12,10))))))))*(MINA(ROUND(AF307*6%,0),600))*(IF($U307="yes",1,)))</f>
        <v>0</v>
      </c>
      <c r="BK307" s="633" t="str">
        <f t="shared" ref="BK307:BK337" si="440">IF(AND(I307=""),"",(IF(G307="LAB BOY",150,IF(G307="JAMADAR",150,IF(G307="PEON",150,0))))*12*BU307*(IF(I307&lt;=0,0,1)))</f>
        <v/>
      </c>
      <c r="BL307" s="635" t="str">
        <f t="shared" ref="BL307:BL337" si="441">IF(AND(I307=""),"",SUM(BC307:BK307)+AY307+AZ307)</f>
        <v/>
      </c>
      <c r="BM307" s="635" t="str">
        <f t="shared" ref="BM307:BM337" si="442">IF(AND(I307=""),"",BL307)</f>
        <v/>
      </c>
      <c r="BN307" s="633"/>
      <c r="BO307" s="633"/>
      <c r="BP307" s="635" t="str">
        <f t="shared" ref="BP307:BP337" si="443">IF(AND(I307=""),"",BM307+BN307+BO307)</f>
        <v/>
      </c>
      <c r="BQ307" s="619">
        <f t="shared" ref="BQ307:BQ337" si="444">(IF(G307="PRINCIPAL",1,IF(G307="H M",1,IF(G307="AGRICULTURE INST",1,IF(G307="TEACHER-1ST",1,IF(G307="PTI  I  (13)",1,IF(G307="AGRICULTURE TEACH",1,IF(G307="INSTRUCTOR",1,0))))))))+(IF(G307="JR TEACHER",1,IF(G307="LIBRARIAN I",1,0)))*(IF(O307="FIX PAY",0,1))</f>
        <v>0</v>
      </c>
      <c r="BR307" s="619">
        <f t="shared" ref="BR307:BR337" si="445">IF(BQ307&lt;=0,1,0)*(IF(O307="FIX PAY",0,1))</f>
        <v>1</v>
      </c>
      <c r="BS307" s="619">
        <f t="shared" ref="BS307:BS337" si="446">(IF(G307="PRINCIPAL (16)",1,IF(G307="V P (14)",1,IF(G307="H M (14)",1,IF(G307="AGRICULTURE INST (13)",1,IF(G307="TEACHER-1ST (13)",1,IF(G307="PTI  I  (13)",1,IF(G307="AGRICULTURE TEACH (13)",1,IF(G307="INSTRUCTOR (13)",1,0))))))))+(IF(G307="JR TEACHER (13)",1,IF(G307="LIBRARIAN I (13)",1,0))))*(IF(O307="FIX PAY",1,0))</f>
        <v>0</v>
      </c>
      <c r="BT307" s="619">
        <f t="shared" ref="BT307:BT337" si="447">IF(BS307&lt;=0,1,0)*(IF(O307="FIX PAY",1,0))</f>
        <v>0</v>
      </c>
      <c r="BU307" s="619">
        <f t="shared" ref="BU307:BU337" si="448">IF(O307="FIX PAY",1,0)</f>
        <v>0</v>
      </c>
      <c r="BV307" s="619">
        <f t="shared" ref="BV307:BV337" si="449">IF(X307="No",0,1)</f>
        <v>1</v>
      </c>
      <c r="BW307" s="603">
        <f t="shared" si="403"/>
        <v>0</v>
      </c>
      <c r="BX307" s="636">
        <f t="shared" ref="BX307:BX337" si="450">IF(I307&lt;=0,0,1)</f>
        <v>1</v>
      </c>
      <c r="BY307" s="603">
        <f t="shared" ref="BY307:BY337" si="451">IF(O307="SANVIDA",1,0)</f>
        <v>0</v>
      </c>
      <c r="BZ307" s="603">
        <f t="shared" ref="BZ307:BZ337" si="452">IF(BY307&gt;0,I307,0)</f>
        <v>0</v>
      </c>
      <c r="CA307" s="589" t="str">
        <f t="shared" si="404"/>
        <v/>
      </c>
      <c r="CB307" s="1097"/>
      <c r="CC307" s="589" t="str">
        <f>IF(I307="","",MAX($CC$228:$CC$235,$CC$238:CC306)+1)</f>
        <v/>
      </c>
      <c r="CD307" s="589"/>
      <c r="CE307" s="589"/>
      <c r="CF307" s="589"/>
      <c r="CG307" s="589"/>
      <c r="CH307" s="589"/>
      <c r="CI307" s="589"/>
      <c r="CJ307" s="589"/>
      <c r="CK307" s="589"/>
      <c r="CL307" s="589"/>
      <c r="CM307" s="589"/>
      <c r="CN307" s="589"/>
      <c r="CO307" s="589"/>
      <c r="CP307" s="589"/>
      <c r="CQ307" s="589"/>
      <c r="CR307" s="589"/>
      <c r="CS307" s="589"/>
      <c r="CT307" s="589"/>
      <c r="CU307" s="589"/>
      <c r="CV307" s="589"/>
      <c r="CW307" s="589"/>
      <c r="CX307" s="589"/>
      <c r="CY307" s="589"/>
    </row>
    <row r="308" spans="1:103" s="620" customFormat="1" ht="13.9" customHeight="1">
      <c r="A308" s="620" t="str">
        <f t="shared" si="402"/>
        <v/>
      </c>
      <c r="B308" s="624">
        <v>2202</v>
      </c>
      <c r="C308" s="624">
        <v>71</v>
      </c>
      <c r="D308" s="644" t="str">
        <f>IF(ISNA(VLOOKUP(C308,Master!BQ$60:CC$285,3,FALSE)),"",VLOOKUP(C308,Master!BQ$60:CC$285,3,FALSE))</f>
        <v/>
      </c>
      <c r="E308" s="625" t="str">
        <f>IF(ISNA(VLOOKUP(C308,Master!BQ$60:CC$285,7,FALSE)),"",VLOOKUP(C308,Master!BQ$60:CC$285,7,FALSE))</f>
        <v/>
      </c>
      <c r="F308" s="626" t="str">
        <f>IF(ISNA(VLOOKUP(C308,Master!BQ$60:CC$285,8,FALSE)),"",VLOOKUP(C308,Master!BQ$60:CC$285,8,FALSE))</f>
        <v/>
      </c>
      <c r="G308" s="627" t="str">
        <f>IF(ISNA(VLOOKUP(C308,Master!BQ$60:CC$285,4,FALSE)),"",VLOOKUP(C308,Master!BQ$60:CC$285,4,FALSE))</f>
        <v/>
      </c>
      <c r="H308" s="672" t="str">
        <f>IF(ISNA(VLOOKUP(C308,Master!BQ$60:CC$285,5,FALSE)),"",VLOOKUP(C308,Master!BQ$60:CC$285,5,FALSE))</f>
        <v/>
      </c>
      <c r="I308" s="629" t="str">
        <f>IF(ISNA(VLOOKUP(C308,Master!BQ$60:CC$285,6,FALSE)),"",VLOOKUP(C308,Master!BQ$60:CC$285,6,FALSE))</f>
        <v/>
      </c>
      <c r="J308" s="624" t="str">
        <f t="shared" si="405"/>
        <v/>
      </c>
      <c r="K308" s="625" t="str">
        <f t="shared" si="406"/>
        <v/>
      </c>
      <c r="L308" s="624" t="str">
        <f t="shared" si="407"/>
        <v/>
      </c>
      <c r="M308" s="624" t="str">
        <f t="shared" si="408"/>
        <v/>
      </c>
      <c r="N308" s="624" t="str">
        <f t="shared" si="409"/>
        <v/>
      </c>
      <c r="O308" s="629" t="str">
        <f t="shared" si="410"/>
        <v/>
      </c>
      <c r="P308" s="673"/>
      <c r="Q308" s="673"/>
      <c r="R308" s="673"/>
      <c r="S308" s="673">
        <v>0</v>
      </c>
      <c r="T308" s="591"/>
      <c r="U308" s="622" t="str">
        <f>IF(ISNA(VLOOKUP(C308,Master!BQ$60:CC$285,10,FALSE)),"",VLOOKUP(C308,Master!BQ$60:CC$285,10,FALSE))</f>
        <v/>
      </c>
      <c r="V308" s="632"/>
      <c r="W308" s="632"/>
      <c r="X308" s="633" t="str">
        <f>IF(ISNA(VLOOKUP(C308,Master!BQ$60:CC$285,11,FALSE)),"",VLOOKUP(C308,Master!BQ$60:CC$285,11,FALSE))</f>
        <v/>
      </c>
      <c r="Y308" s="633" t="str">
        <f>IF(ISNA(VLOOKUP(C308,Master!BQ$60:CC$285,9,FALSE)),"",VLOOKUP(C308,Master!BQ$60:CC$285,9,FALSE))</f>
        <v/>
      </c>
      <c r="Z308" s="634">
        <f t="shared" si="411"/>
        <v>0</v>
      </c>
      <c r="AA308" s="634">
        <f t="shared" si="412"/>
        <v>0</v>
      </c>
      <c r="AB308" s="634">
        <f t="shared" si="413"/>
        <v>0</v>
      </c>
      <c r="AC308" s="634">
        <f t="shared" si="414"/>
        <v>0</v>
      </c>
      <c r="AD308" s="634">
        <f t="shared" si="415"/>
        <v>0</v>
      </c>
      <c r="AE308" s="634">
        <f t="shared" si="416"/>
        <v>0</v>
      </c>
      <c r="AF308" s="635" t="str">
        <f t="shared" si="417"/>
        <v/>
      </c>
      <c r="AG308" s="635" t="str">
        <f t="shared" si="418"/>
        <v/>
      </c>
      <c r="AH308" s="635" t="str">
        <f t="shared" si="419"/>
        <v/>
      </c>
      <c r="AI308" s="635" t="str">
        <f t="shared" si="420"/>
        <v/>
      </c>
      <c r="AJ308" s="635" t="str">
        <f t="shared" si="421"/>
        <v/>
      </c>
      <c r="AK308" s="633" t="str">
        <f t="shared" si="422"/>
        <v/>
      </c>
      <c r="AL308" s="633">
        <v>0</v>
      </c>
      <c r="AM308" s="634">
        <v>0</v>
      </c>
      <c r="AN308" s="633" t="str">
        <f t="shared" si="423"/>
        <v/>
      </c>
      <c r="AO308" s="634">
        <f t="shared" si="424"/>
        <v>0</v>
      </c>
      <c r="AP308" s="633">
        <f t="shared" si="425"/>
        <v>0</v>
      </c>
      <c r="AQ308" s="633">
        <f t="shared" si="426"/>
        <v>0</v>
      </c>
      <c r="AR308" s="633"/>
      <c r="AS308" s="633">
        <f t="shared" si="399"/>
        <v>0</v>
      </c>
      <c r="AT308" s="635" t="str">
        <f t="shared" si="427"/>
        <v/>
      </c>
      <c r="AU308" s="635" t="str">
        <f t="shared" si="428"/>
        <v/>
      </c>
      <c r="AV308" s="633"/>
      <c r="AW308" s="633"/>
      <c r="AX308" s="635" t="str">
        <f t="shared" si="429"/>
        <v/>
      </c>
      <c r="AY308" s="635" t="str">
        <f t="shared" si="430"/>
        <v/>
      </c>
      <c r="AZ308" s="635" t="str">
        <f t="shared" si="431"/>
        <v/>
      </c>
      <c r="BA308" s="635" t="str">
        <f t="shared" si="432"/>
        <v/>
      </c>
      <c r="BB308" s="635" t="str">
        <f t="shared" si="433"/>
        <v/>
      </c>
      <c r="BC308" s="633" t="str">
        <f t="shared" si="434"/>
        <v/>
      </c>
      <c r="BD308" s="633"/>
      <c r="BE308" s="634">
        <v>0</v>
      </c>
      <c r="BF308" s="633" t="str">
        <f t="shared" si="435"/>
        <v/>
      </c>
      <c r="BG308" s="634">
        <f t="shared" si="436"/>
        <v>0</v>
      </c>
      <c r="BH308" s="633">
        <f t="shared" si="437"/>
        <v>0</v>
      </c>
      <c r="BI308" s="633">
        <f t="shared" si="438"/>
        <v>0</v>
      </c>
      <c r="BJ308" s="633">
        <f t="shared" si="439"/>
        <v>0</v>
      </c>
      <c r="BK308" s="633" t="str">
        <f t="shared" si="440"/>
        <v/>
      </c>
      <c r="BL308" s="635" t="str">
        <f t="shared" si="441"/>
        <v/>
      </c>
      <c r="BM308" s="635" t="str">
        <f t="shared" si="442"/>
        <v/>
      </c>
      <c r="BN308" s="633"/>
      <c r="BO308" s="633"/>
      <c r="BP308" s="635" t="str">
        <f t="shared" si="443"/>
        <v/>
      </c>
      <c r="BQ308" s="619">
        <f t="shared" si="444"/>
        <v>0</v>
      </c>
      <c r="BR308" s="619">
        <f t="shared" si="445"/>
        <v>1</v>
      </c>
      <c r="BS308" s="619">
        <f t="shared" si="446"/>
        <v>0</v>
      </c>
      <c r="BT308" s="619">
        <f t="shared" si="447"/>
        <v>0</v>
      </c>
      <c r="BU308" s="619">
        <f t="shared" si="448"/>
        <v>0</v>
      </c>
      <c r="BV308" s="619">
        <f t="shared" si="449"/>
        <v>1</v>
      </c>
      <c r="BW308" s="603">
        <f t="shared" si="403"/>
        <v>0</v>
      </c>
      <c r="BX308" s="636">
        <f t="shared" si="450"/>
        <v>1</v>
      </c>
      <c r="BY308" s="603">
        <f t="shared" si="451"/>
        <v>0</v>
      </c>
      <c r="BZ308" s="603">
        <f t="shared" si="452"/>
        <v>0</v>
      </c>
      <c r="CA308" s="589" t="str">
        <f t="shared" si="404"/>
        <v/>
      </c>
      <c r="CB308" s="1097"/>
      <c r="CC308" s="589" t="str">
        <f>IF(I308="","",MAX($CC$228:$CC$235,$CC$238:CC307)+1)</f>
        <v/>
      </c>
      <c r="CD308" s="589"/>
      <c r="CE308" s="589"/>
      <c r="CF308" s="589"/>
      <c r="CG308" s="589"/>
      <c r="CH308" s="589"/>
      <c r="CI308" s="589"/>
      <c r="CJ308" s="589"/>
      <c r="CK308" s="589"/>
      <c r="CL308" s="589"/>
      <c r="CM308" s="589"/>
      <c r="CN308" s="589"/>
      <c r="CO308" s="589"/>
      <c r="CP308" s="589"/>
      <c r="CQ308" s="589"/>
      <c r="CR308" s="589"/>
      <c r="CS308" s="589"/>
      <c r="CT308" s="589"/>
      <c r="CU308" s="589"/>
      <c r="CV308" s="589"/>
      <c r="CW308" s="589"/>
      <c r="CX308" s="589"/>
      <c r="CY308" s="589"/>
    </row>
    <row r="309" spans="1:103" s="620" customFormat="1">
      <c r="A309" s="620" t="str">
        <f t="shared" si="402"/>
        <v/>
      </c>
      <c r="B309" s="624">
        <v>2202</v>
      </c>
      <c r="C309" s="624">
        <v>72</v>
      </c>
      <c r="D309" s="644" t="str">
        <f>IF(ISNA(VLOOKUP(C309,Master!BQ$60:CC$285,3,FALSE)),"",VLOOKUP(C309,Master!BQ$60:CC$285,3,FALSE))</f>
        <v/>
      </c>
      <c r="E309" s="625" t="str">
        <f>IF(ISNA(VLOOKUP(C309,Master!BQ$60:CC$285,7,FALSE)),"",VLOOKUP(C309,Master!BQ$60:CC$285,7,FALSE))</f>
        <v/>
      </c>
      <c r="F309" s="626" t="str">
        <f>IF(ISNA(VLOOKUP(C309,Master!BQ$60:CC$285,8,FALSE)),"",VLOOKUP(C309,Master!BQ$60:CC$285,8,FALSE))</f>
        <v/>
      </c>
      <c r="G309" s="627" t="str">
        <f>IF(ISNA(VLOOKUP(C309,Master!BQ$60:CC$285,4,FALSE)),"",VLOOKUP(C309,Master!BQ$60:CC$285,4,FALSE))</f>
        <v/>
      </c>
      <c r="H309" s="672" t="str">
        <f>IF(ISNA(VLOOKUP(C309,Master!BQ$60:CC$285,5,FALSE)),"",VLOOKUP(C309,Master!BQ$60:CC$285,5,FALSE))</f>
        <v/>
      </c>
      <c r="I309" s="629" t="str">
        <f>IF(ISNA(VLOOKUP(C309,Master!BQ$60:CC$285,6,FALSE)),"",VLOOKUP(C309,Master!BQ$60:CC$285,6,FALSE))</f>
        <v/>
      </c>
      <c r="J309" s="624" t="str">
        <f t="shared" si="405"/>
        <v/>
      </c>
      <c r="K309" s="625" t="str">
        <f t="shared" si="406"/>
        <v/>
      </c>
      <c r="L309" s="624" t="str">
        <f t="shared" si="407"/>
        <v/>
      </c>
      <c r="M309" s="624" t="str">
        <f t="shared" si="408"/>
        <v/>
      </c>
      <c r="N309" s="624" t="str">
        <f t="shared" si="409"/>
        <v/>
      </c>
      <c r="O309" s="629" t="str">
        <f t="shared" si="410"/>
        <v/>
      </c>
      <c r="P309" s="673"/>
      <c r="Q309" s="673"/>
      <c r="R309" s="673"/>
      <c r="S309" s="673">
        <v>0</v>
      </c>
      <c r="T309" s="591"/>
      <c r="U309" s="622" t="str">
        <f>IF(ISNA(VLOOKUP(C309,Master!BQ$60:CC$285,10,FALSE)),"",VLOOKUP(C309,Master!BQ$60:CC$285,10,FALSE))</f>
        <v/>
      </c>
      <c r="V309" s="632"/>
      <c r="W309" s="632"/>
      <c r="X309" s="633" t="str">
        <f>IF(ISNA(VLOOKUP(C309,Master!BQ$60:CC$285,11,FALSE)),"",VLOOKUP(C309,Master!BQ$60:CC$285,11,FALSE))</f>
        <v/>
      </c>
      <c r="Y309" s="633" t="str">
        <f>IF(ISNA(VLOOKUP(C309,Master!BQ$60:CC$285,9,FALSE)),"",VLOOKUP(C309,Master!BQ$60:CC$285,9,FALSE))</f>
        <v/>
      </c>
      <c r="Z309" s="634">
        <f t="shared" si="411"/>
        <v>0</v>
      </c>
      <c r="AA309" s="634">
        <f t="shared" si="412"/>
        <v>0</v>
      </c>
      <c r="AB309" s="634">
        <f t="shared" si="413"/>
        <v>0</v>
      </c>
      <c r="AC309" s="634">
        <f t="shared" si="414"/>
        <v>0</v>
      </c>
      <c r="AD309" s="634">
        <f t="shared" si="415"/>
        <v>0</v>
      </c>
      <c r="AE309" s="634">
        <f t="shared" si="416"/>
        <v>0</v>
      </c>
      <c r="AF309" s="635" t="str">
        <f t="shared" si="417"/>
        <v/>
      </c>
      <c r="AG309" s="635" t="str">
        <f t="shared" si="418"/>
        <v/>
      </c>
      <c r="AH309" s="635" t="str">
        <f t="shared" si="419"/>
        <v/>
      </c>
      <c r="AI309" s="635" t="str">
        <f t="shared" si="420"/>
        <v/>
      </c>
      <c r="AJ309" s="635" t="str">
        <f t="shared" si="421"/>
        <v/>
      </c>
      <c r="AK309" s="633" t="str">
        <f t="shared" si="422"/>
        <v/>
      </c>
      <c r="AL309" s="633">
        <v>0</v>
      </c>
      <c r="AM309" s="634">
        <v>0</v>
      </c>
      <c r="AN309" s="633" t="str">
        <f t="shared" si="423"/>
        <v/>
      </c>
      <c r="AO309" s="634">
        <f t="shared" si="424"/>
        <v>0</v>
      </c>
      <c r="AP309" s="633">
        <f t="shared" si="425"/>
        <v>0</v>
      </c>
      <c r="AQ309" s="633">
        <f t="shared" si="426"/>
        <v>0</v>
      </c>
      <c r="AR309" s="633"/>
      <c r="AS309" s="633">
        <f t="shared" si="399"/>
        <v>0</v>
      </c>
      <c r="AT309" s="635" t="str">
        <f t="shared" si="427"/>
        <v/>
      </c>
      <c r="AU309" s="635" t="str">
        <f t="shared" si="428"/>
        <v/>
      </c>
      <c r="AV309" s="633"/>
      <c r="AW309" s="633"/>
      <c r="AX309" s="635" t="str">
        <f t="shared" si="429"/>
        <v/>
      </c>
      <c r="AY309" s="635" t="str">
        <f t="shared" si="430"/>
        <v/>
      </c>
      <c r="AZ309" s="635" t="str">
        <f t="shared" si="431"/>
        <v/>
      </c>
      <c r="BA309" s="635" t="str">
        <f t="shared" si="432"/>
        <v/>
      </c>
      <c r="BB309" s="635" t="str">
        <f t="shared" si="433"/>
        <v/>
      </c>
      <c r="BC309" s="633" t="str">
        <f t="shared" si="434"/>
        <v/>
      </c>
      <c r="BD309" s="633"/>
      <c r="BE309" s="634">
        <v>0</v>
      </c>
      <c r="BF309" s="633" t="str">
        <f t="shared" si="435"/>
        <v/>
      </c>
      <c r="BG309" s="634">
        <f t="shared" si="436"/>
        <v>0</v>
      </c>
      <c r="BH309" s="633">
        <f t="shared" si="437"/>
        <v>0</v>
      </c>
      <c r="BI309" s="633">
        <f t="shared" si="438"/>
        <v>0</v>
      </c>
      <c r="BJ309" s="633">
        <f t="shared" si="439"/>
        <v>0</v>
      </c>
      <c r="BK309" s="633" t="str">
        <f t="shared" si="440"/>
        <v/>
      </c>
      <c r="BL309" s="635" t="str">
        <f t="shared" si="441"/>
        <v/>
      </c>
      <c r="BM309" s="635" t="str">
        <f t="shared" si="442"/>
        <v/>
      </c>
      <c r="BN309" s="633"/>
      <c r="BO309" s="633"/>
      <c r="BP309" s="635" t="str">
        <f t="shared" si="443"/>
        <v/>
      </c>
      <c r="BQ309" s="619">
        <f t="shared" si="444"/>
        <v>0</v>
      </c>
      <c r="BR309" s="619">
        <f t="shared" si="445"/>
        <v>1</v>
      </c>
      <c r="BS309" s="619">
        <f t="shared" si="446"/>
        <v>0</v>
      </c>
      <c r="BT309" s="619">
        <f t="shared" si="447"/>
        <v>0</v>
      </c>
      <c r="BU309" s="619">
        <f t="shared" si="448"/>
        <v>0</v>
      </c>
      <c r="BV309" s="619">
        <f t="shared" si="449"/>
        <v>1</v>
      </c>
      <c r="BW309" s="603">
        <f t="shared" si="403"/>
        <v>0</v>
      </c>
      <c r="BX309" s="636">
        <f t="shared" si="450"/>
        <v>1</v>
      </c>
      <c r="BY309" s="603">
        <f t="shared" si="451"/>
        <v>0</v>
      </c>
      <c r="BZ309" s="603">
        <f t="shared" si="452"/>
        <v>0</v>
      </c>
      <c r="CA309" s="589" t="str">
        <f t="shared" si="404"/>
        <v/>
      </c>
      <c r="CB309" s="1097"/>
      <c r="CC309" s="589" t="str">
        <f>IF(I309="","",MAX($CC$228:$CC$235,$CC$238:CC308)+1)</f>
        <v/>
      </c>
      <c r="CD309" s="589"/>
      <c r="CE309" s="589"/>
      <c r="CF309" s="589"/>
      <c r="CG309" s="589"/>
      <c r="CH309" s="589"/>
      <c r="CI309" s="589"/>
      <c r="CJ309" s="589"/>
      <c r="CK309" s="589"/>
      <c r="CL309" s="589"/>
      <c r="CM309" s="589"/>
      <c r="CN309" s="589"/>
      <c r="CO309" s="589"/>
      <c r="CP309" s="589"/>
      <c r="CQ309" s="589"/>
      <c r="CR309" s="589"/>
      <c r="CS309" s="589"/>
      <c r="CT309" s="589"/>
      <c r="CU309" s="589"/>
      <c r="CV309" s="589"/>
      <c r="CW309" s="589"/>
      <c r="CX309" s="589"/>
      <c r="CY309" s="589"/>
    </row>
    <row r="310" spans="1:103" s="620" customFormat="1">
      <c r="A310" s="620" t="str">
        <f t="shared" si="402"/>
        <v/>
      </c>
      <c r="B310" s="624">
        <v>2202</v>
      </c>
      <c r="C310" s="624">
        <v>73</v>
      </c>
      <c r="D310" s="644" t="str">
        <f>IF(ISNA(VLOOKUP(C310,Master!BQ$60:CC$285,3,FALSE)),"",VLOOKUP(C310,Master!BQ$60:CC$285,3,FALSE))</f>
        <v/>
      </c>
      <c r="E310" s="625" t="str">
        <f>IF(ISNA(VLOOKUP(C310,Master!BQ$60:CC$285,7,FALSE)),"",VLOOKUP(C310,Master!BQ$60:CC$285,7,FALSE))</f>
        <v/>
      </c>
      <c r="F310" s="626" t="str">
        <f>IF(ISNA(VLOOKUP(C310,Master!BQ$60:CC$285,8,FALSE)),"",VLOOKUP(C310,Master!BQ$60:CC$285,8,FALSE))</f>
        <v/>
      </c>
      <c r="G310" s="627" t="str">
        <f>IF(ISNA(VLOOKUP(C310,Master!BQ$60:CC$285,4,FALSE)),"",VLOOKUP(C310,Master!BQ$60:CC$285,4,FALSE))</f>
        <v/>
      </c>
      <c r="H310" s="672" t="str">
        <f>IF(ISNA(VLOOKUP(C310,Master!BQ$60:CC$285,5,FALSE)),"",VLOOKUP(C310,Master!BQ$60:CC$285,5,FALSE))</f>
        <v/>
      </c>
      <c r="I310" s="629" t="str">
        <f>IF(ISNA(VLOOKUP(C310,Master!BQ$60:CC$285,6,FALSE)),"",VLOOKUP(C310,Master!BQ$60:CC$285,6,FALSE))</f>
        <v/>
      </c>
      <c r="J310" s="624" t="str">
        <f t="shared" si="405"/>
        <v/>
      </c>
      <c r="K310" s="625" t="str">
        <f t="shared" si="406"/>
        <v/>
      </c>
      <c r="L310" s="624" t="str">
        <f t="shared" si="407"/>
        <v/>
      </c>
      <c r="M310" s="624" t="str">
        <f t="shared" si="408"/>
        <v/>
      </c>
      <c r="N310" s="624" t="str">
        <f t="shared" si="409"/>
        <v/>
      </c>
      <c r="O310" s="629" t="str">
        <f t="shared" si="410"/>
        <v/>
      </c>
      <c r="P310" s="673"/>
      <c r="Q310" s="673"/>
      <c r="R310" s="673"/>
      <c r="S310" s="673">
        <v>0</v>
      </c>
      <c r="T310" s="591"/>
      <c r="U310" s="622" t="str">
        <f>IF(ISNA(VLOOKUP(C310,Master!BQ$60:CC$285,10,FALSE)),"",VLOOKUP(C310,Master!BQ$60:CC$285,10,FALSE))</f>
        <v/>
      </c>
      <c r="V310" s="632"/>
      <c r="W310" s="632"/>
      <c r="X310" s="633" t="str">
        <f>IF(ISNA(VLOOKUP(C310,Master!BQ$60:CC$285,11,FALSE)),"",VLOOKUP(C310,Master!BQ$60:CC$285,11,FALSE))</f>
        <v/>
      </c>
      <c r="Y310" s="633" t="str">
        <f>IF(ISNA(VLOOKUP(C310,Master!BQ$60:CC$285,9,FALSE)),"",VLOOKUP(C310,Master!BQ$60:CC$285,9,FALSE))</f>
        <v/>
      </c>
      <c r="Z310" s="634">
        <f t="shared" si="411"/>
        <v>0</v>
      </c>
      <c r="AA310" s="634">
        <f t="shared" si="412"/>
        <v>0</v>
      </c>
      <c r="AB310" s="634">
        <f t="shared" si="413"/>
        <v>0</v>
      </c>
      <c r="AC310" s="634">
        <f t="shared" si="414"/>
        <v>0</v>
      </c>
      <c r="AD310" s="634">
        <f t="shared" si="415"/>
        <v>0</v>
      </c>
      <c r="AE310" s="634">
        <f t="shared" si="416"/>
        <v>0</v>
      </c>
      <c r="AF310" s="635" t="str">
        <f t="shared" si="417"/>
        <v/>
      </c>
      <c r="AG310" s="635" t="str">
        <f t="shared" si="418"/>
        <v/>
      </c>
      <c r="AH310" s="635" t="str">
        <f t="shared" si="419"/>
        <v/>
      </c>
      <c r="AI310" s="635" t="str">
        <f t="shared" si="420"/>
        <v/>
      </c>
      <c r="AJ310" s="635" t="str">
        <f t="shared" si="421"/>
        <v/>
      </c>
      <c r="AK310" s="633" t="str">
        <f t="shared" si="422"/>
        <v/>
      </c>
      <c r="AL310" s="633">
        <v>0</v>
      </c>
      <c r="AM310" s="634">
        <v>0</v>
      </c>
      <c r="AN310" s="633" t="str">
        <f t="shared" si="423"/>
        <v/>
      </c>
      <c r="AO310" s="634">
        <f t="shared" si="424"/>
        <v>0</v>
      </c>
      <c r="AP310" s="633">
        <f t="shared" si="425"/>
        <v>0</v>
      </c>
      <c r="AQ310" s="633">
        <f t="shared" si="426"/>
        <v>0</v>
      </c>
      <c r="AR310" s="633"/>
      <c r="AS310" s="633">
        <f t="shared" si="399"/>
        <v>0</v>
      </c>
      <c r="AT310" s="635" t="str">
        <f t="shared" si="427"/>
        <v/>
      </c>
      <c r="AU310" s="635" t="str">
        <f t="shared" si="428"/>
        <v/>
      </c>
      <c r="AV310" s="633"/>
      <c r="AW310" s="633"/>
      <c r="AX310" s="635" t="str">
        <f t="shared" si="429"/>
        <v/>
      </c>
      <c r="AY310" s="635" t="str">
        <f t="shared" si="430"/>
        <v/>
      </c>
      <c r="AZ310" s="635" t="str">
        <f t="shared" si="431"/>
        <v/>
      </c>
      <c r="BA310" s="635" t="str">
        <f t="shared" si="432"/>
        <v/>
      </c>
      <c r="BB310" s="635" t="str">
        <f t="shared" si="433"/>
        <v/>
      </c>
      <c r="BC310" s="633" t="str">
        <f t="shared" si="434"/>
        <v/>
      </c>
      <c r="BD310" s="633"/>
      <c r="BE310" s="634">
        <v>0</v>
      </c>
      <c r="BF310" s="633" t="str">
        <f t="shared" si="435"/>
        <v/>
      </c>
      <c r="BG310" s="634">
        <f t="shared" si="436"/>
        <v>0</v>
      </c>
      <c r="BH310" s="633">
        <f t="shared" si="437"/>
        <v>0</v>
      </c>
      <c r="BI310" s="633">
        <f t="shared" si="438"/>
        <v>0</v>
      </c>
      <c r="BJ310" s="633">
        <f t="shared" si="439"/>
        <v>0</v>
      </c>
      <c r="BK310" s="633" t="str">
        <f t="shared" si="440"/>
        <v/>
      </c>
      <c r="BL310" s="635" t="str">
        <f t="shared" si="441"/>
        <v/>
      </c>
      <c r="BM310" s="635" t="str">
        <f t="shared" si="442"/>
        <v/>
      </c>
      <c r="BN310" s="633"/>
      <c r="BO310" s="633"/>
      <c r="BP310" s="635" t="str">
        <f t="shared" si="443"/>
        <v/>
      </c>
      <c r="BQ310" s="619">
        <f t="shared" si="444"/>
        <v>0</v>
      </c>
      <c r="BR310" s="619">
        <f t="shared" si="445"/>
        <v>1</v>
      </c>
      <c r="BS310" s="619">
        <f t="shared" si="446"/>
        <v>0</v>
      </c>
      <c r="BT310" s="619">
        <f t="shared" si="447"/>
        <v>0</v>
      </c>
      <c r="BU310" s="619">
        <f t="shared" si="448"/>
        <v>0</v>
      </c>
      <c r="BV310" s="619">
        <f t="shared" si="449"/>
        <v>1</v>
      </c>
      <c r="BW310" s="603">
        <f t="shared" si="403"/>
        <v>0</v>
      </c>
      <c r="BX310" s="636">
        <f t="shared" si="450"/>
        <v>1</v>
      </c>
      <c r="BY310" s="603">
        <f t="shared" si="451"/>
        <v>0</v>
      </c>
      <c r="BZ310" s="603">
        <f t="shared" si="452"/>
        <v>0</v>
      </c>
      <c r="CA310" s="589" t="str">
        <f t="shared" si="404"/>
        <v/>
      </c>
      <c r="CB310" s="1097"/>
      <c r="CC310" s="589" t="str">
        <f>IF(I310="","",MAX($CC$228:$CC$235,$CC$238:CC309)+1)</f>
        <v/>
      </c>
      <c r="CD310" s="589"/>
      <c r="CE310" s="589"/>
      <c r="CF310" s="589"/>
      <c r="CG310" s="589"/>
      <c r="CH310" s="589"/>
      <c r="CI310" s="589"/>
      <c r="CJ310" s="589"/>
      <c r="CK310" s="589"/>
      <c r="CL310" s="589"/>
      <c r="CM310" s="589"/>
      <c r="CN310" s="589"/>
      <c r="CO310" s="589"/>
      <c r="CP310" s="589"/>
      <c r="CQ310" s="589"/>
      <c r="CR310" s="589"/>
      <c r="CS310" s="589"/>
      <c r="CT310" s="589"/>
      <c r="CU310" s="589"/>
      <c r="CV310" s="589"/>
      <c r="CW310" s="589"/>
      <c r="CX310" s="589"/>
      <c r="CY310" s="589"/>
    </row>
    <row r="311" spans="1:103" s="620" customFormat="1">
      <c r="A311" s="620" t="str">
        <f t="shared" si="402"/>
        <v/>
      </c>
      <c r="B311" s="624">
        <v>2202</v>
      </c>
      <c r="C311" s="624">
        <v>74</v>
      </c>
      <c r="D311" s="644" t="str">
        <f>IF(ISNA(VLOOKUP(C311,Master!BQ$60:CC$285,3,FALSE)),"",VLOOKUP(C311,Master!BQ$60:CC$285,3,FALSE))</f>
        <v/>
      </c>
      <c r="E311" s="625" t="str">
        <f>IF(ISNA(VLOOKUP(C311,Master!BQ$60:CC$285,7,FALSE)),"",VLOOKUP(C311,Master!BQ$60:CC$285,7,FALSE))</f>
        <v/>
      </c>
      <c r="F311" s="626" t="str">
        <f>IF(ISNA(VLOOKUP(C311,Master!BQ$60:CC$285,8,FALSE)),"",VLOOKUP(C311,Master!BQ$60:CC$285,8,FALSE))</f>
        <v/>
      </c>
      <c r="G311" s="627" t="str">
        <f>IF(ISNA(VLOOKUP(C311,Master!BQ$60:CC$285,4,FALSE)),"",VLOOKUP(C311,Master!BQ$60:CC$285,4,FALSE))</f>
        <v/>
      </c>
      <c r="H311" s="672" t="str">
        <f>IF(ISNA(VLOOKUP(C311,Master!BQ$60:CC$285,5,FALSE)),"",VLOOKUP(C311,Master!BQ$60:CC$285,5,FALSE))</f>
        <v/>
      </c>
      <c r="I311" s="629" t="str">
        <f>IF(ISNA(VLOOKUP(C311,Master!BQ$60:CC$285,6,FALSE)),"",VLOOKUP(C311,Master!BQ$60:CC$285,6,FALSE))</f>
        <v/>
      </c>
      <c r="J311" s="624" t="str">
        <f t="shared" si="405"/>
        <v/>
      </c>
      <c r="K311" s="625" t="str">
        <f t="shared" si="406"/>
        <v/>
      </c>
      <c r="L311" s="624" t="str">
        <f t="shared" si="407"/>
        <v/>
      </c>
      <c r="M311" s="624" t="str">
        <f t="shared" si="408"/>
        <v/>
      </c>
      <c r="N311" s="624" t="str">
        <f t="shared" si="409"/>
        <v/>
      </c>
      <c r="O311" s="629" t="str">
        <f t="shared" si="410"/>
        <v/>
      </c>
      <c r="P311" s="673"/>
      <c r="Q311" s="673"/>
      <c r="R311" s="673"/>
      <c r="S311" s="673">
        <v>0</v>
      </c>
      <c r="T311" s="591"/>
      <c r="U311" s="622" t="str">
        <f>IF(ISNA(VLOOKUP(C311,Master!BQ$60:CC$285,10,FALSE)),"",VLOOKUP(C311,Master!BQ$60:CC$285,10,FALSE))</f>
        <v/>
      </c>
      <c r="V311" s="632"/>
      <c r="W311" s="632"/>
      <c r="X311" s="633" t="str">
        <f>IF(ISNA(VLOOKUP(C311,Master!BQ$60:CC$285,11,FALSE)),"",VLOOKUP(C311,Master!BQ$60:CC$285,11,FALSE))</f>
        <v/>
      </c>
      <c r="Y311" s="633" t="str">
        <f>IF(ISNA(VLOOKUP(C311,Master!BQ$60:CC$285,9,FALSE)),"",VLOOKUP(C311,Master!BQ$60:CC$285,9,FALSE))</f>
        <v/>
      </c>
      <c r="Z311" s="634">
        <f t="shared" si="411"/>
        <v>0</v>
      </c>
      <c r="AA311" s="634">
        <f t="shared" si="412"/>
        <v>0</v>
      </c>
      <c r="AB311" s="634">
        <f t="shared" si="413"/>
        <v>0</v>
      </c>
      <c r="AC311" s="634">
        <f t="shared" si="414"/>
        <v>0</v>
      </c>
      <c r="AD311" s="634">
        <f t="shared" si="415"/>
        <v>0</v>
      </c>
      <c r="AE311" s="634">
        <f t="shared" si="416"/>
        <v>0</v>
      </c>
      <c r="AF311" s="635" t="str">
        <f t="shared" si="417"/>
        <v/>
      </c>
      <c r="AG311" s="635" t="str">
        <f t="shared" si="418"/>
        <v/>
      </c>
      <c r="AH311" s="635" t="str">
        <f t="shared" si="419"/>
        <v/>
      </c>
      <c r="AI311" s="635" t="str">
        <f t="shared" si="420"/>
        <v/>
      </c>
      <c r="AJ311" s="635" t="str">
        <f t="shared" si="421"/>
        <v/>
      </c>
      <c r="AK311" s="633" t="str">
        <f t="shared" si="422"/>
        <v/>
      </c>
      <c r="AL311" s="633">
        <v>0</v>
      </c>
      <c r="AM311" s="634">
        <v>0</v>
      </c>
      <c r="AN311" s="633" t="str">
        <f t="shared" si="423"/>
        <v/>
      </c>
      <c r="AO311" s="634">
        <f t="shared" si="424"/>
        <v>0</v>
      </c>
      <c r="AP311" s="633">
        <f t="shared" si="425"/>
        <v>0</v>
      </c>
      <c r="AQ311" s="633">
        <f t="shared" si="426"/>
        <v>0</v>
      </c>
      <c r="AR311" s="633"/>
      <c r="AS311" s="633">
        <f t="shared" si="399"/>
        <v>0</v>
      </c>
      <c r="AT311" s="635" t="str">
        <f t="shared" si="427"/>
        <v/>
      </c>
      <c r="AU311" s="635" t="str">
        <f t="shared" si="428"/>
        <v/>
      </c>
      <c r="AV311" s="633"/>
      <c r="AW311" s="633"/>
      <c r="AX311" s="635" t="str">
        <f t="shared" si="429"/>
        <v/>
      </c>
      <c r="AY311" s="635" t="str">
        <f t="shared" si="430"/>
        <v/>
      </c>
      <c r="AZ311" s="635" t="str">
        <f t="shared" si="431"/>
        <v/>
      </c>
      <c r="BA311" s="635" t="str">
        <f t="shared" si="432"/>
        <v/>
      </c>
      <c r="BB311" s="635" t="str">
        <f t="shared" si="433"/>
        <v/>
      </c>
      <c r="BC311" s="633" t="str">
        <f t="shared" si="434"/>
        <v/>
      </c>
      <c r="BD311" s="633"/>
      <c r="BE311" s="634">
        <v>0</v>
      </c>
      <c r="BF311" s="633" t="str">
        <f t="shared" si="435"/>
        <v/>
      </c>
      <c r="BG311" s="634">
        <f t="shared" si="436"/>
        <v>0</v>
      </c>
      <c r="BH311" s="633">
        <f t="shared" si="437"/>
        <v>0</v>
      </c>
      <c r="BI311" s="633">
        <f t="shared" si="438"/>
        <v>0</v>
      </c>
      <c r="BJ311" s="633">
        <f t="shared" si="439"/>
        <v>0</v>
      </c>
      <c r="BK311" s="633" t="str">
        <f t="shared" si="440"/>
        <v/>
      </c>
      <c r="BL311" s="635" t="str">
        <f t="shared" si="441"/>
        <v/>
      </c>
      <c r="BM311" s="635" t="str">
        <f t="shared" si="442"/>
        <v/>
      </c>
      <c r="BN311" s="633"/>
      <c r="BO311" s="633"/>
      <c r="BP311" s="635" t="str">
        <f t="shared" si="443"/>
        <v/>
      </c>
      <c r="BQ311" s="619">
        <f t="shared" si="444"/>
        <v>0</v>
      </c>
      <c r="BR311" s="619">
        <f t="shared" si="445"/>
        <v>1</v>
      </c>
      <c r="BS311" s="619">
        <f t="shared" si="446"/>
        <v>0</v>
      </c>
      <c r="BT311" s="619">
        <f t="shared" si="447"/>
        <v>0</v>
      </c>
      <c r="BU311" s="619">
        <f t="shared" si="448"/>
        <v>0</v>
      </c>
      <c r="BV311" s="619">
        <f t="shared" si="449"/>
        <v>1</v>
      </c>
      <c r="BW311" s="603">
        <f t="shared" si="403"/>
        <v>0</v>
      </c>
      <c r="BX311" s="636">
        <f t="shared" si="450"/>
        <v>1</v>
      </c>
      <c r="BY311" s="603">
        <f t="shared" si="451"/>
        <v>0</v>
      </c>
      <c r="BZ311" s="603">
        <f t="shared" si="452"/>
        <v>0</v>
      </c>
      <c r="CA311" s="589" t="str">
        <f t="shared" si="404"/>
        <v/>
      </c>
      <c r="CB311" s="1097"/>
      <c r="CC311" s="589" t="str">
        <f>IF(I311="","",MAX($CC$228:$CC$235,$CC$238:CC310)+1)</f>
        <v/>
      </c>
      <c r="CD311" s="589"/>
      <c r="CE311" s="589"/>
      <c r="CF311" s="589"/>
      <c r="CG311" s="589"/>
      <c r="CH311" s="589"/>
      <c r="CI311" s="589"/>
      <c r="CJ311" s="589"/>
      <c r="CK311" s="589"/>
      <c r="CL311" s="589"/>
      <c r="CM311" s="589"/>
      <c r="CN311" s="589"/>
      <c r="CO311" s="589"/>
      <c r="CP311" s="589"/>
      <c r="CQ311" s="589"/>
      <c r="CR311" s="589"/>
      <c r="CS311" s="589"/>
      <c r="CT311" s="589"/>
      <c r="CU311" s="589"/>
      <c r="CV311" s="589"/>
      <c r="CW311" s="589"/>
      <c r="CX311" s="589"/>
      <c r="CY311" s="589"/>
    </row>
    <row r="312" spans="1:103" s="620" customFormat="1">
      <c r="A312" s="620" t="str">
        <f t="shared" si="402"/>
        <v/>
      </c>
      <c r="B312" s="624">
        <v>2202</v>
      </c>
      <c r="C312" s="624">
        <v>75</v>
      </c>
      <c r="D312" s="644" t="str">
        <f>IF(ISNA(VLOOKUP(C312,Master!BQ$60:CC$285,3,FALSE)),"",VLOOKUP(C312,Master!BQ$60:CC$285,3,FALSE))</f>
        <v/>
      </c>
      <c r="E312" s="625" t="str">
        <f>IF(ISNA(VLOOKUP(C312,Master!BQ$60:CC$285,7,FALSE)),"",VLOOKUP(C312,Master!BQ$60:CC$285,7,FALSE))</f>
        <v/>
      </c>
      <c r="F312" s="626" t="str">
        <f>IF(ISNA(VLOOKUP(C312,Master!BQ$60:CC$285,8,FALSE)),"",VLOOKUP(C312,Master!BQ$60:CC$285,8,FALSE))</f>
        <v/>
      </c>
      <c r="G312" s="627" t="str">
        <f>IF(ISNA(VLOOKUP(C312,Master!BQ$60:CC$285,4,FALSE)),"",VLOOKUP(C312,Master!BQ$60:CC$285,4,FALSE))</f>
        <v/>
      </c>
      <c r="H312" s="672" t="str">
        <f>IF(ISNA(VLOOKUP(C312,Master!BQ$60:CC$285,5,FALSE)),"",VLOOKUP(C312,Master!BQ$60:CC$285,5,FALSE))</f>
        <v/>
      </c>
      <c r="I312" s="629" t="str">
        <f>IF(ISNA(VLOOKUP(C312,Master!BQ$60:CC$285,6,FALSE)),"",VLOOKUP(C312,Master!BQ$60:CC$285,6,FALSE))</f>
        <v/>
      </c>
      <c r="J312" s="624" t="str">
        <f t="shared" si="405"/>
        <v/>
      </c>
      <c r="K312" s="625" t="str">
        <f t="shared" si="406"/>
        <v/>
      </c>
      <c r="L312" s="624" t="str">
        <f t="shared" si="407"/>
        <v/>
      </c>
      <c r="M312" s="624" t="str">
        <f t="shared" si="408"/>
        <v/>
      </c>
      <c r="N312" s="624" t="str">
        <f t="shared" si="409"/>
        <v/>
      </c>
      <c r="O312" s="629" t="str">
        <f t="shared" si="410"/>
        <v/>
      </c>
      <c r="P312" s="673"/>
      <c r="Q312" s="673"/>
      <c r="R312" s="673"/>
      <c r="S312" s="673">
        <v>0</v>
      </c>
      <c r="T312" s="591"/>
      <c r="U312" s="622" t="str">
        <f>IF(ISNA(VLOOKUP(C312,Master!BQ$60:CC$285,10,FALSE)),"",VLOOKUP(C312,Master!BQ$60:CC$285,10,FALSE))</f>
        <v/>
      </c>
      <c r="V312" s="632"/>
      <c r="W312" s="632"/>
      <c r="X312" s="633" t="str">
        <f>IF(ISNA(VLOOKUP(C312,Master!BQ$60:CC$285,11,FALSE)),"",VLOOKUP(C312,Master!BQ$60:CC$285,11,FALSE))</f>
        <v/>
      </c>
      <c r="Y312" s="633" t="str">
        <f>IF(ISNA(VLOOKUP(C312,Master!BQ$60:CC$285,9,FALSE)),"",VLOOKUP(C312,Master!BQ$60:CC$285,9,FALSE))</f>
        <v/>
      </c>
      <c r="Z312" s="634">
        <f t="shared" si="411"/>
        <v>0</v>
      </c>
      <c r="AA312" s="634">
        <f t="shared" si="412"/>
        <v>0</v>
      </c>
      <c r="AB312" s="634">
        <f t="shared" si="413"/>
        <v>0</v>
      </c>
      <c r="AC312" s="634">
        <f t="shared" si="414"/>
        <v>0</v>
      </c>
      <c r="AD312" s="634">
        <f t="shared" si="415"/>
        <v>0</v>
      </c>
      <c r="AE312" s="634">
        <f t="shared" si="416"/>
        <v>0</v>
      </c>
      <c r="AF312" s="635" t="str">
        <f t="shared" si="417"/>
        <v/>
      </c>
      <c r="AG312" s="635" t="str">
        <f t="shared" si="418"/>
        <v/>
      </c>
      <c r="AH312" s="635" t="str">
        <f t="shared" si="419"/>
        <v/>
      </c>
      <c r="AI312" s="635" t="str">
        <f t="shared" si="420"/>
        <v/>
      </c>
      <c r="AJ312" s="635" t="str">
        <f t="shared" si="421"/>
        <v/>
      </c>
      <c r="AK312" s="633" t="str">
        <f t="shared" si="422"/>
        <v/>
      </c>
      <c r="AL312" s="633">
        <v>0</v>
      </c>
      <c r="AM312" s="634">
        <v>0</v>
      </c>
      <c r="AN312" s="633" t="str">
        <f t="shared" si="423"/>
        <v/>
      </c>
      <c r="AO312" s="634">
        <f t="shared" si="424"/>
        <v>0</v>
      </c>
      <c r="AP312" s="633">
        <f t="shared" si="425"/>
        <v>0</v>
      </c>
      <c r="AQ312" s="633">
        <f t="shared" si="426"/>
        <v>0</v>
      </c>
      <c r="AR312" s="633"/>
      <c r="AS312" s="633">
        <f t="shared" si="399"/>
        <v>0</v>
      </c>
      <c r="AT312" s="635" t="str">
        <f t="shared" si="427"/>
        <v/>
      </c>
      <c r="AU312" s="635" t="str">
        <f t="shared" si="428"/>
        <v/>
      </c>
      <c r="AV312" s="633"/>
      <c r="AW312" s="633"/>
      <c r="AX312" s="635" t="str">
        <f t="shared" si="429"/>
        <v/>
      </c>
      <c r="AY312" s="635" t="str">
        <f t="shared" si="430"/>
        <v/>
      </c>
      <c r="AZ312" s="635" t="str">
        <f t="shared" si="431"/>
        <v/>
      </c>
      <c r="BA312" s="635" t="str">
        <f t="shared" si="432"/>
        <v/>
      </c>
      <c r="BB312" s="635" t="str">
        <f t="shared" si="433"/>
        <v/>
      </c>
      <c r="BC312" s="633" t="str">
        <f t="shared" si="434"/>
        <v/>
      </c>
      <c r="BD312" s="633"/>
      <c r="BE312" s="634">
        <v>0</v>
      </c>
      <c r="BF312" s="633" t="str">
        <f t="shared" si="435"/>
        <v/>
      </c>
      <c r="BG312" s="634">
        <f t="shared" si="436"/>
        <v>0</v>
      </c>
      <c r="BH312" s="633">
        <f t="shared" si="437"/>
        <v>0</v>
      </c>
      <c r="BI312" s="633">
        <f t="shared" si="438"/>
        <v>0</v>
      </c>
      <c r="BJ312" s="633">
        <f t="shared" si="439"/>
        <v>0</v>
      </c>
      <c r="BK312" s="633" t="str">
        <f t="shared" si="440"/>
        <v/>
      </c>
      <c r="BL312" s="635" t="str">
        <f t="shared" si="441"/>
        <v/>
      </c>
      <c r="BM312" s="635" t="str">
        <f t="shared" si="442"/>
        <v/>
      </c>
      <c r="BN312" s="633"/>
      <c r="BO312" s="633"/>
      <c r="BP312" s="635" t="str">
        <f t="shared" si="443"/>
        <v/>
      </c>
      <c r="BQ312" s="619">
        <f t="shared" si="444"/>
        <v>0</v>
      </c>
      <c r="BR312" s="619">
        <f t="shared" si="445"/>
        <v>1</v>
      </c>
      <c r="BS312" s="619">
        <f t="shared" si="446"/>
        <v>0</v>
      </c>
      <c r="BT312" s="619">
        <f t="shared" si="447"/>
        <v>0</v>
      </c>
      <c r="BU312" s="619">
        <f t="shared" si="448"/>
        <v>0</v>
      </c>
      <c r="BV312" s="619">
        <f t="shared" si="449"/>
        <v>1</v>
      </c>
      <c r="BW312" s="603">
        <f t="shared" si="403"/>
        <v>0</v>
      </c>
      <c r="BX312" s="636">
        <f t="shared" si="450"/>
        <v>1</v>
      </c>
      <c r="BY312" s="603">
        <f t="shared" si="451"/>
        <v>0</v>
      </c>
      <c r="BZ312" s="603">
        <f t="shared" si="452"/>
        <v>0</v>
      </c>
      <c r="CA312" s="589" t="str">
        <f t="shared" si="404"/>
        <v/>
      </c>
      <c r="CB312" s="1097"/>
      <c r="CC312" s="589" t="str">
        <f>IF(I312="","",MAX($CC$228:$CC$235,$CC$238:CC311)+1)</f>
        <v/>
      </c>
      <c r="CD312" s="589"/>
      <c r="CE312" s="589"/>
      <c r="CF312" s="589"/>
      <c r="CG312" s="589"/>
      <c r="CH312" s="589"/>
      <c r="CI312" s="589"/>
      <c r="CJ312" s="589"/>
      <c r="CK312" s="589"/>
      <c r="CL312" s="589"/>
      <c r="CM312" s="589"/>
      <c r="CN312" s="589"/>
      <c r="CO312" s="589"/>
      <c r="CP312" s="589"/>
      <c r="CQ312" s="589"/>
      <c r="CR312" s="589"/>
      <c r="CS312" s="589"/>
      <c r="CT312" s="589"/>
      <c r="CU312" s="589"/>
      <c r="CV312" s="589"/>
      <c r="CW312" s="589"/>
      <c r="CX312" s="589"/>
      <c r="CY312" s="589"/>
    </row>
    <row r="313" spans="1:103" s="620" customFormat="1">
      <c r="A313" s="620" t="str">
        <f t="shared" si="402"/>
        <v/>
      </c>
      <c r="B313" s="624">
        <v>2202</v>
      </c>
      <c r="C313" s="624">
        <v>76</v>
      </c>
      <c r="D313" s="644" t="str">
        <f>IF(ISNA(VLOOKUP(C313,Master!BQ$60:CC$285,3,FALSE)),"",VLOOKUP(C313,Master!BQ$60:CC$285,3,FALSE))</f>
        <v/>
      </c>
      <c r="E313" s="625" t="str">
        <f>IF(ISNA(VLOOKUP(C313,Master!BQ$60:CC$285,7,FALSE)),"",VLOOKUP(C313,Master!BQ$60:CC$285,7,FALSE))</f>
        <v/>
      </c>
      <c r="F313" s="626" t="str">
        <f>IF(ISNA(VLOOKUP(C313,Master!BQ$60:CC$285,8,FALSE)),"",VLOOKUP(C313,Master!BQ$60:CC$285,8,FALSE))</f>
        <v/>
      </c>
      <c r="G313" s="627" t="str">
        <f>IF(ISNA(VLOOKUP(C313,Master!BQ$60:CC$285,4,FALSE)),"",VLOOKUP(C313,Master!BQ$60:CC$285,4,FALSE))</f>
        <v/>
      </c>
      <c r="H313" s="672" t="str">
        <f>IF(ISNA(VLOOKUP(C313,Master!BQ$60:CC$285,5,FALSE)),"",VLOOKUP(C313,Master!BQ$60:CC$285,5,FALSE))</f>
        <v/>
      </c>
      <c r="I313" s="629" t="str">
        <f>IF(ISNA(VLOOKUP(C313,Master!BQ$60:CC$285,6,FALSE)),"",VLOOKUP(C313,Master!BQ$60:CC$285,6,FALSE))</f>
        <v/>
      </c>
      <c r="J313" s="624" t="str">
        <f t="shared" si="405"/>
        <v/>
      </c>
      <c r="K313" s="625" t="str">
        <f t="shared" si="406"/>
        <v/>
      </c>
      <c r="L313" s="624" t="str">
        <f t="shared" si="407"/>
        <v/>
      </c>
      <c r="M313" s="624" t="str">
        <f t="shared" si="408"/>
        <v/>
      </c>
      <c r="N313" s="624" t="str">
        <f t="shared" si="409"/>
        <v/>
      </c>
      <c r="O313" s="629" t="str">
        <f t="shared" si="410"/>
        <v/>
      </c>
      <c r="P313" s="673"/>
      <c r="Q313" s="673"/>
      <c r="R313" s="673"/>
      <c r="S313" s="673">
        <v>0</v>
      </c>
      <c r="T313" s="591"/>
      <c r="U313" s="622" t="str">
        <f>IF(ISNA(VLOOKUP(C313,Master!BQ$60:CC$285,10,FALSE)),"",VLOOKUP(C313,Master!BQ$60:CC$285,10,FALSE))</f>
        <v/>
      </c>
      <c r="V313" s="632"/>
      <c r="W313" s="632"/>
      <c r="X313" s="633" t="str">
        <f>IF(ISNA(VLOOKUP(C313,Master!BQ$60:CC$285,11,FALSE)),"",VLOOKUP(C313,Master!BQ$60:CC$285,11,FALSE))</f>
        <v/>
      </c>
      <c r="Y313" s="633" t="str">
        <f>IF(ISNA(VLOOKUP(C313,Master!BQ$60:CC$285,9,FALSE)),"",VLOOKUP(C313,Master!BQ$60:CC$285,9,FALSE))</f>
        <v/>
      </c>
      <c r="Z313" s="634">
        <f t="shared" si="411"/>
        <v>0</v>
      </c>
      <c r="AA313" s="634">
        <f t="shared" si="412"/>
        <v>0</v>
      </c>
      <c r="AB313" s="634">
        <f t="shared" si="413"/>
        <v>0</v>
      </c>
      <c r="AC313" s="634">
        <f t="shared" si="414"/>
        <v>0</v>
      </c>
      <c r="AD313" s="634">
        <f t="shared" si="415"/>
        <v>0</v>
      </c>
      <c r="AE313" s="634">
        <f t="shared" si="416"/>
        <v>0</v>
      </c>
      <c r="AF313" s="635" t="str">
        <f t="shared" si="417"/>
        <v/>
      </c>
      <c r="AG313" s="635" t="str">
        <f t="shared" si="418"/>
        <v/>
      </c>
      <c r="AH313" s="635" t="str">
        <f t="shared" si="419"/>
        <v/>
      </c>
      <c r="AI313" s="635" t="str">
        <f t="shared" si="420"/>
        <v/>
      </c>
      <c r="AJ313" s="635" t="str">
        <f t="shared" si="421"/>
        <v/>
      </c>
      <c r="AK313" s="633" t="str">
        <f t="shared" si="422"/>
        <v/>
      </c>
      <c r="AL313" s="633">
        <v>0</v>
      </c>
      <c r="AM313" s="634">
        <v>0</v>
      </c>
      <c r="AN313" s="633" t="str">
        <f t="shared" si="423"/>
        <v/>
      </c>
      <c r="AO313" s="634">
        <f t="shared" si="424"/>
        <v>0</v>
      </c>
      <c r="AP313" s="633">
        <f t="shared" si="425"/>
        <v>0</v>
      </c>
      <c r="AQ313" s="633">
        <f t="shared" si="426"/>
        <v>0</v>
      </c>
      <c r="AR313" s="633"/>
      <c r="AS313" s="633">
        <f t="shared" si="399"/>
        <v>0</v>
      </c>
      <c r="AT313" s="635" t="str">
        <f t="shared" si="427"/>
        <v/>
      </c>
      <c r="AU313" s="635" t="str">
        <f t="shared" si="428"/>
        <v/>
      </c>
      <c r="AV313" s="633"/>
      <c r="AW313" s="633"/>
      <c r="AX313" s="635" t="str">
        <f t="shared" si="429"/>
        <v/>
      </c>
      <c r="AY313" s="635" t="str">
        <f t="shared" si="430"/>
        <v/>
      </c>
      <c r="AZ313" s="635" t="str">
        <f t="shared" si="431"/>
        <v/>
      </c>
      <c r="BA313" s="635" t="str">
        <f t="shared" si="432"/>
        <v/>
      </c>
      <c r="BB313" s="635" t="str">
        <f t="shared" si="433"/>
        <v/>
      </c>
      <c r="BC313" s="633" t="str">
        <f t="shared" si="434"/>
        <v/>
      </c>
      <c r="BD313" s="633"/>
      <c r="BE313" s="634">
        <v>0</v>
      </c>
      <c r="BF313" s="633" t="str">
        <f t="shared" si="435"/>
        <v/>
      </c>
      <c r="BG313" s="634">
        <f t="shared" si="436"/>
        <v>0</v>
      </c>
      <c r="BH313" s="633">
        <f t="shared" si="437"/>
        <v>0</v>
      </c>
      <c r="BI313" s="633">
        <f t="shared" si="438"/>
        <v>0</v>
      </c>
      <c r="BJ313" s="633">
        <f t="shared" si="439"/>
        <v>0</v>
      </c>
      <c r="BK313" s="633" t="str">
        <f t="shared" si="440"/>
        <v/>
      </c>
      <c r="BL313" s="635" t="str">
        <f t="shared" si="441"/>
        <v/>
      </c>
      <c r="BM313" s="635" t="str">
        <f t="shared" si="442"/>
        <v/>
      </c>
      <c r="BN313" s="633"/>
      <c r="BO313" s="633"/>
      <c r="BP313" s="635" t="str">
        <f t="shared" si="443"/>
        <v/>
      </c>
      <c r="BQ313" s="619">
        <f t="shared" si="444"/>
        <v>0</v>
      </c>
      <c r="BR313" s="619">
        <f t="shared" si="445"/>
        <v>1</v>
      </c>
      <c r="BS313" s="619">
        <f t="shared" si="446"/>
        <v>0</v>
      </c>
      <c r="BT313" s="619">
        <f t="shared" si="447"/>
        <v>0</v>
      </c>
      <c r="BU313" s="619">
        <f t="shared" si="448"/>
        <v>0</v>
      </c>
      <c r="BV313" s="619">
        <f t="shared" si="449"/>
        <v>1</v>
      </c>
      <c r="BW313" s="603">
        <f t="shared" si="403"/>
        <v>0</v>
      </c>
      <c r="BX313" s="636">
        <f t="shared" si="450"/>
        <v>1</v>
      </c>
      <c r="BY313" s="603">
        <f t="shared" si="451"/>
        <v>0</v>
      </c>
      <c r="BZ313" s="603">
        <f t="shared" si="452"/>
        <v>0</v>
      </c>
      <c r="CA313" s="589" t="str">
        <f t="shared" si="404"/>
        <v/>
      </c>
      <c r="CB313" s="1097"/>
      <c r="CC313" s="589" t="str">
        <f>IF(I313="","",MAX($CC$228:$CC$235,$CC$238:CC312)+1)</f>
        <v/>
      </c>
      <c r="CD313" s="589"/>
      <c r="CE313" s="589"/>
      <c r="CF313" s="589"/>
      <c r="CG313" s="589"/>
      <c r="CH313" s="589"/>
      <c r="CI313" s="589"/>
      <c r="CJ313" s="589"/>
      <c r="CK313" s="589"/>
      <c r="CL313" s="589"/>
      <c r="CM313" s="589"/>
      <c r="CN313" s="589"/>
      <c r="CO313" s="589"/>
      <c r="CP313" s="589"/>
      <c r="CQ313" s="589"/>
      <c r="CR313" s="589"/>
      <c r="CS313" s="589"/>
      <c r="CT313" s="589"/>
      <c r="CU313" s="589"/>
      <c r="CV313" s="589"/>
      <c r="CW313" s="589"/>
      <c r="CX313" s="589"/>
      <c r="CY313" s="589"/>
    </row>
    <row r="314" spans="1:103" s="620" customFormat="1">
      <c r="A314" s="620" t="str">
        <f t="shared" si="402"/>
        <v/>
      </c>
      <c r="B314" s="624">
        <v>2202</v>
      </c>
      <c r="C314" s="624">
        <v>77</v>
      </c>
      <c r="D314" s="644" t="str">
        <f>IF(ISNA(VLOOKUP(C314,Master!BQ$60:CC$285,3,FALSE)),"",VLOOKUP(C314,Master!BQ$60:CC$285,3,FALSE))</f>
        <v/>
      </c>
      <c r="E314" s="625" t="str">
        <f>IF(ISNA(VLOOKUP(C314,Master!BQ$60:CC$285,7,FALSE)),"",VLOOKUP(C314,Master!BQ$60:CC$285,7,FALSE))</f>
        <v/>
      </c>
      <c r="F314" s="626" t="str">
        <f>IF(ISNA(VLOOKUP(C314,Master!BQ$60:CC$285,8,FALSE)),"",VLOOKUP(C314,Master!BQ$60:CC$285,8,FALSE))</f>
        <v/>
      </c>
      <c r="G314" s="627" t="str">
        <f>IF(ISNA(VLOOKUP(C314,Master!BQ$60:CC$285,4,FALSE)),"",VLOOKUP(C314,Master!BQ$60:CC$285,4,FALSE))</f>
        <v/>
      </c>
      <c r="H314" s="672" t="str">
        <f>IF(ISNA(VLOOKUP(C314,Master!BQ$60:CC$285,5,FALSE)),"",VLOOKUP(C314,Master!BQ$60:CC$285,5,FALSE))</f>
        <v/>
      </c>
      <c r="I314" s="629" t="str">
        <f>IF(ISNA(VLOOKUP(C314,Master!BQ$60:CC$285,6,FALSE)),"",VLOOKUP(C314,Master!BQ$60:CC$285,6,FALSE))</f>
        <v/>
      </c>
      <c r="J314" s="624" t="str">
        <f t="shared" si="405"/>
        <v/>
      </c>
      <c r="K314" s="625" t="str">
        <f t="shared" si="406"/>
        <v/>
      </c>
      <c r="L314" s="624" t="str">
        <f t="shared" si="407"/>
        <v/>
      </c>
      <c r="M314" s="624" t="str">
        <f t="shared" si="408"/>
        <v/>
      </c>
      <c r="N314" s="624" t="str">
        <f t="shared" si="409"/>
        <v/>
      </c>
      <c r="O314" s="629" t="str">
        <f t="shared" si="410"/>
        <v/>
      </c>
      <c r="P314" s="673"/>
      <c r="Q314" s="673"/>
      <c r="R314" s="673"/>
      <c r="S314" s="673">
        <v>0</v>
      </c>
      <c r="T314" s="591"/>
      <c r="U314" s="622" t="str">
        <f>IF(ISNA(VLOOKUP(C314,Master!BQ$60:CC$285,10,FALSE)),"",VLOOKUP(C314,Master!BQ$60:CC$285,10,FALSE))</f>
        <v/>
      </c>
      <c r="V314" s="632"/>
      <c r="W314" s="632"/>
      <c r="X314" s="633" t="str">
        <f>IF(ISNA(VLOOKUP(C314,Master!BQ$60:CC$285,11,FALSE)),"",VLOOKUP(C314,Master!BQ$60:CC$285,11,FALSE))</f>
        <v/>
      </c>
      <c r="Y314" s="633" t="str">
        <f>IF(ISNA(VLOOKUP(C314,Master!BQ$60:CC$285,9,FALSE)),"",VLOOKUP(C314,Master!BQ$60:CC$285,9,FALSE))</f>
        <v/>
      </c>
      <c r="Z314" s="634">
        <f t="shared" si="411"/>
        <v>0</v>
      </c>
      <c r="AA314" s="634">
        <f t="shared" si="412"/>
        <v>0</v>
      </c>
      <c r="AB314" s="634">
        <f t="shared" si="413"/>
        <v>0</v>
      </c>
      <c r="AC314" s="634">
        <f t="shared" si="414"/>
        <v>0</v>
      </c>
      <c r="AD314" s="634">
        <f t="shared" si="415"/>
        <v>0</v>
      </c>
      <c r="AE314" s="634">
        <f t="shared" si="416"/>
        <v>0</v>
      </c>
      <c r="AF314" s="635" t="str">
        <f t="shared" si="417"/>
        <v/>
      </c>
      <c r="AG314" s="635" t="str">
        <f t="shared" si="418"/>
        <v/>
      </c>
      <c r="AH314" s="635" t="str">
        <f t="shared" si="419"/>
        <v/>
      </c>
      <c r="AI314" s="635" t="str">
        <f t="shared" si="420"/>
        <v/>
      </c>
      <c r="AJ314" s="635" t="str">
        <f t="shared" si="421"/>
        <v/>
      </c>
      <c r="AK314" s="633" t="str">
        <f t="shared" si="422"/>
        <v/>
      </c>
      <c r="AL314" s="633">
        <v>0</v>
      </c>
      <c r="AM314" s="634">
        <v>0</v>
      </c>
      <c r="AN314" s="633" t="str">
        <f t="shared" si="423"/>
        <v/>
      </c>
      <c r="AO314" s="634">
        <f t="shared" si="424"/>
        <v>0</v>
      </c>
      <c r="AP314" s="633">
        <f t="shared" si="425"/>
        <v>0</v>
      </c>
      <c r="AQ314" s="633">
        <f t="shared" si="426"/>
        <v>0</v>
      </c>
      <c r="AR314" s="633"/>
      <c r="AS314" s="633">
        <f t="shared" si="399"/>
        <v>0</v>
      </c>
      <c r="AT314" s="635" t="str">
        <f t="shared" si="427"/>
        <v/>
      </c>
      <c r="AU314" s="635" t="str">
        <f t="shared" si="428"/>
        <v/>
      </c>
      <c r="AV314" s="633"/>
      <c r="AW314" s="633"/>
      <c r="AX314" s="635" t="str">
        <f t="shared" si="429"/>
        <v/>
      </c>
      <c r="AY314" s="635" t="str">
        <f t="shared" si="430"/>
        <v/>
      </c>
      <c r="AZ314" s="635" t="str">
        <f t="shared" si="431"/>
        <v/>
      </c>
      <c r="BA314" s="635" t="str">
        <f t="shared" si="432"/>
        <v/>
      </c>
      <c r="BB314" s="635" t="str">
        <f t="shared" si="433"/>
        <v/>
      </c>
      <c r="BC314" s="633" t="str">
        <f t="shared" si="434"/>
        <v/>
      </c>
      <c r="BD314" s="633"/>
      <c r="BE314" s="634">
        <v>0</v>
      </c>
      <c r="BF314" s="633" t="str">
        <f t="shared" si="435"/>
        <v/>
      </c>
      <c r="BG314" s="634">
        <f t="shared" si="436"/>
        <v>0</v>
      </c>
      <c r="BH314" s="633">
        <f t="shared" si="437"/>
        <v>0</v>
      </c>
      <c r="BI314" s="633">
        <f t="shared" si="438"/>
        <v>0</v>
      </c>
      <c r="BJ314" s="633">
        <f t="shared" si="439"/>
        <v>0</v>
      </c>
      <c r="BK314" s="633" t="str">
        <f t="shared" si="440"/>
        <v/>
      </c>
      <c r="BL314" s="635" t="str">
        <f t="shared" si="441"/>
        <v/>
      </c>
      <c r="BM314" s="635" t="str">
        <f t="shared" si="442"/>
        <v/>
      </c>
      <c r="BN314" s="633"/>
      <c r="BO314" s="633"/>
      <c r="BP314" s="635" t="str">
        <f t="shared" si="443"/>
        <v/>
      </c>
      <c r="BQ314" s="619">
        <f t="shared" si="444"/>
        <v>0</v>
      </c>
      <c r="BR314" s="619">
        <f t="shared" si="445"/>
        <v>1</v>
      </c>
      <c r="BS314" s="619">
        <f t="shared" si="446"/>
        <v>0</v>
      </c>
      <c r="BT314" s="619">
        <f t="shared" si="447"/>
        <v>0</v>
      </c>
      <c r="BU314" s="619">
        <f t="shared" si="448"/>
        <v>0</v>
      </c>
      <c r="BV314" s="619">
        <f t="shared" si="449"/>
        <v>1</v>
      </c>
      <c r="BW314" s="603">
        <f t="shared" si="403"/>
        <v>0</v>
      </c>
      <c r="BX314" s="636">
        <f t="shared" si="450"/>
        <v>1</v>
      </c>
      <c r="BY314" s="603">
        <f t="shared" si="451"/>
        <v>0</v>
      </c>
      <c r="BZ314" s="603">
        <f t="shared" si="452"/>
        <v>0</v>
      </c>
      <c r="CA314" s="589" t="str">
        <f t="shared" si="404"/>
        <v/>
      </c>
      <c r="CB314" s="1097"/>
      <c r="CC314" s="589" t="str">
        <f>IF(I314="","",MAX($CC$228:$CC$235,$CC$238:CC313)+1)</f>
        <v/>
      </c>
      <c r="CD314" s="589"/>
      <c r="CE314" s="589"/>
      <c r="CF314" s="589"/>
      <c r="CG314" s="589"/>
      <c r="CH314" s="589"/>
      <c r="CI314" s="589"/>
      <c r="CJ314" s="589"/>
      <c r="CK314" s="589"/>
      <c r="CL314" s="589"/>
      <c r="CM314" s="589"/>
      <c r="CN314" s="589"/>
      <c r="CO314" s="589"/>
      <c r="CP314" s="589"/>
      <c r="CQ314" s="589"/>
      <c r="CR314" s="589"/>
      <c r="CS314" s="589"/>
      <c r="CT314" s="589"/>
      <c r="CU314" s="589"/>
      <c r="CV314" s="589"/>
      <c r="CW314" s="589"/>
      <c r="CX314" s="589"/>
      <c r="CY314" s="589"/>
    </row>
    <row r="315" spans="1:103" s="620" customFormat="1">
      <c r="A315" s="620" t="str">
        <f t="shared" si="402"/>
        <v/>
      </c>
      <c r="B315" s="624">
        <v>2202</v>
      </c>
      <c r="C315" s="624">
        <v>78</v>
      </c>
      <c r="D315" s="644" t="str">
        <f>IF(ISNA(VLOOKUP(C315,Master!BQ$60:CC$285,3,FALSE)),"",VLOOKUP(C315,Master!BQ$60:CC$285,3,FALSE))</f>
        <v/>
      </c>
      <c r="E315" s="625" t="str">
        <f>IF(ISNA(VLOOKUP(C315,Master!BQ$60:CC$285,7,FALSE)),"",VLOOKUP(C315,Master!BQ$60:CC$285,7,FALSE))</f>
        <v/>
      </c>
      <c r="F315" s="626" t="str">
        <f>IF(ISNA(VLOOKUP(C315,Master!BQ$60:CC$285,8,FALSE)),"",VLOOKUP(C315,Master!BQ$60:CC$285,8,FALSE))</f>
        <v/>
      </c>
      <c r="G315" s="627" t="str">
        <f>IF(ISNA(VLOOKUP(C315,Master!BQ$60:CC$285,4,FALSE)),"",VLOOKUP(C315,Master!BQ$60:CC$285,4,FALSE))</f>
        <v/>
      </c>
      <c r="H315" s="672" t="str">
        <f>IF(ISNA(VLOOKUP(C315,Master!BQ$60:CC$285,5,FALSE)),"",VLOOKUP(C315,Master!BQ$60:CC$285,5,FALSE))</f>
        <v/>
      </c>
      <c r="I315" s="629" t="str">
        <f>IF(ISNA(VLOOKUP(C315,Master!BQ$60:CC$285,6,FALSE)),"",VLOOKUP(C315,Master!BQ$60:CC$285,6,FALSE))</f>
        <v/>
      </c>
      <c r="J315" s="624" t="str">
        <f t="shared" si="405"/>
        <v/>
      </c>
      <c r="K315" s="625" t="str">
        <f t="shared" si="406"/>
        <v/>
      </c>
      <c r="L315" s="624" t="str">
        <f t="shared" si="407"/>
        <v/>
      </c>
      <c r="M315" s="624" t="str">
        <f t="shared" si="408"/>
        <v/>
      </c>
      <c r="N315" s="624" t="str">
        <f t="shared" si="409"/>
        <v/>
      </c>
      <c r="O315" s="629" t="str">
        <f t="shared" si="410"/>
        <v/>
      </c>
      <c r="P315" s="673"/>
      <c r="Q315" s="673"/>
      <c r="R315" s="673"/>
      <c r="S315" s="673">
        <v>0</v>
      </c>
      <c r="T315" s="591"/>
      <c r="U315" s="622" t="str">
        <f>IF(ISNA(VLOOKUP(C315,Master!BQ$60:CC$285,10,FALSE)),"",VLOOKUP(C315,Master!BQ$60:CC$285,10,FALSE))</f>
        <v/>
      </c>
      <c r="V315" s="632"/>
      <c r="W315" s="632"/>
      <c r="X315" s="633" t="str">
        <f>IF(ISNA(VLOOKUP(C315,Master!BQ$60:CC$285,11,FALSE)),"",VLOOKUP(C315,Master!BQ$60:CC$285,11,FALSE))</f>
        <v/>
      </c>
      <c r="Y315" s="633" t="str">
        <f>IF(ISNA(VLOOKUP(C315,Master!BQ$60:CC$285,9,FALSE)),"",VLOOKUP(C315,Master!BQ$60:CC$285,9,FALSE))</f>
        <v/>
      </c>
      <c r="Z315" s="634">
        <f t="shared" si="411"/>
        <v>0</v>
      </c>
      <c r="AA315" s="634">
        <f t="shared" si="412"/>
        <v>0</v>
      </c>
      <c r="AB315" s="634">
        <f t="shared" si="413"/>
        <v>0</v>
      </c>
      <c r="AC315" s="634">
        <f t="shared" si="414"/>
        <v>0</v>
      </c>
      <c r="AD315" s="634">
        <f t="shared" si="415"/>
        <v>0</v>
      </c>
      <c r="AE315" s="634">
        <f t="shared" si="416"/>
        <v>0</v>
      </c>
      <c r="AF315" s="635" t="str">
        <f t="shared" si="417"/>
        <v/>
      </c>
      <c r="AG315" s="635" t="str">
        <f t="shared" si="418"/>
        <v/>
      </c>
      <c r="AH315" s="635" t="str">
        <f t="shared" si="419"/>
        <v/>
      </c>
      <c r="AI315" s="635" t="str">
        <f t="shared" si="420"/>
        <v/>
      </c>
      <c r="AJ315" s="635" t="str">
        <f t="shared" si="421"/>
        <v/>
      </c>
      <c r="AK315" s="633" t="str">
        <f t="shared" si="422"/>
        <v/>
      </c>
      <c r="AL315" s="633">
        <v>0</v>
      </c>
      <c r="AM315" s="634">
        <v>0</v>
      </c>
      <c r="AN315" s="633" t="str">
        <f t="shared" si="423"/>
        <v/>
      </c>
      <c r="AO315" s="634">
        <f t="shared" si="424"/>
        <v>0</v>
      </c>
      <c r="AP315" s="633">
        <f t="shared" si="425"/>
        <v>0</v>
      </c>
      <c r="AQ315" s="633">
        <f t="shared" si="426"/>
        <v>0</v>
      </c>
      <c r="AR315" s="633"/>
      <c r="AS315" s="633">
        <f t="shared" si="399"/>
        <v>0</v>
      </c>
      <c r="AT315" s="635" t="str">
        <f t="shared" si="427"/>
        <v/>
      </c>
      <c r="AU315" s="635" t="str">
        <f t="shared" si="428"/>
        <v/>
      </c>
      <c r="AV315" s="633"/>
      <c r="AW315" s="633"/>
      <c r="AX315" s="635" t="str">
        <f t="shared" si="429"/>
        <v/>
      </c>
      <c r="AY315" s="635" t="str">
        <f t="shared" si="430"/>
        <v/>
      </c>
      <c r="AZ315" s="635" t="str">
        <f t="shared" si="431"/>
        <v/>
      </c>
      <c r="BA315" s="635" t="str">
        <f t="shared" si="432"/>
        <v/>
      </c>
      <c r="BB315" s="635" t="str">
        <f t="shared" si="433"/>
        <v/>
      </c>
      <c r="BC315" s="633" t="str">
        <f t="shared" si="434"/>
        <v/>
      </c>
      <c r="BD315" s="633"/>
      <c r="BE315" s="634">
        <v>0</v>
      </c>
      <c r="BF315" s="633" t="str">
        <f t="shared" si="435"/>
        <v/>
      </c>
      <c r="BG315" s="634">
        <f t="shared" si="436"/>
        <v>0</v>
      </c>
      <c r="BH315" s="633">
        <f t="shared" si="437"/>
        <v>0</v>
      </c>
      <c r="BI315" s="633">
        <f t="shared" si="438"/>
        <v>0</v>
      </c>
      <c r="BJ315" s="633">
        <f t="shared" si="439"/>
        <v>0</v>
      </c>
      <c r="BK315" s="633" t="str">
        <f t="shared" si="440"/>
        <v/>
      </c>
      <c r="BL315" s="635" t="str">
        <f t="shared" si="441"/>
        <v/>
      </c>
      <c r="BM315" s="635" t="str">
        <f t="shared" si="442"/>
        <v/>
      </c>
      <c r="BN315" s="633"/>
      <c r="BO315" s="633"/>
      <c r="BP315" s="635" t="str">
        <f t="shared" si="443"/>
        <v/>
      </c>
      <c r="BQ315" s="619">
        <f t="shared" si="444"/>
        <v>0</v>
      </c>
      <c r="BR315" s="619">
        <f t="shared" si="445"/>
        <v>1</v>
      </c>
      <c r="BS315" s="619">
        <f t="shared" si="446"/>
        <v>0</v>
      </c>
      <c r="BT315" s="619">
        <f t="shared" si="447"/>
        <v>0</v>
      </c>
      <c r="BU315" s="619">
        <f t="shared" si="448"/>
        <v>0</v>
      </c>
      <c r="BV315" s="619">
        <f t="shared" si="449"/>
        <v>1</v>
      </c>
      <c r="BW315" s="603">
        <f t="shared" si="403"/>
        <v>0</v>
      </c>
      <c r="BX315" s="636">
        <f t="shared" si="450"/>
        <v>1</v>
      </c>
      <c r="BY315" s="603">
        <f t="shared" si="451"/>
        <v>0</v>
      </c>
      <c r="BZ315" s="603">
        <f t="shared" si="452"/>
        <v>0</v>
      </c>
      <c r="CA315" s="589" t="str">
        <f t="shared" si="404"/>
        <v/>
      </c>
      <c r="CB315" s="1097"/>
      <c r="CC315" s="589" t="str">
        <f>IF(I315="","",MAX($CC$228:$CC$235,$CC$238:CC314)+1)</f>
        <v/>
      </c>
      <c r="CD315" s="589"/>
      <c r="CE315" s="589"/>
      <c r="CF315" s="589"/>
      <c r="CG315" s="589"/>
      <c r="CH315" s="589"/>
      <c r="CI315" s="589"/>
      <c r="CJ315" s="589"/>
      <c r="CK315" s="589"/>
      <c r="CL315" s="589"/>
      <c r="CM315" s="589"/>
      <c r="CN315" s="589"/>
      <c r="CO315" s="589"/>
      <c r="CP315" s="589"/>
      <c r="CQ315" s="589"/>
      <c r="CR315" s="589"/>
      <c r="CS315" s="589"/>
      <c r="CT315" s="589"/>
      <c r="CU315" s="589"/>
      <c r="CV315" s="589"/>
      <c r="CW315" s="589"/>
      <c r="CX315" s="589"/>
      <c r="CY315" s="589"/>
    </row>
    <row r="316" spans="1:103" s="620" customFormat="1">
      <c r="A316" s="620" t="str">
        <f t="shared" si="402"/>
        <v/>
      </c>
      <c r="B316" s="624">
        <v>2202</v>
      </c>
      <c r="C316" s="624">
        <v>79</v>
      </c>
      <c r="D316" s="644" t="str">
        <f>IF(ISNA(VLOOKUP(C316,Master!BQ$60:CC$285,3,FALSE)),"",VLOOKUP(C316,Master!BQ$60:CC$285,3,FALSE))</f>
        <v/>
      </c>
      <c r="E316" s="625" t="str">
        <f>IF(ISNA(VLOOKUP(C316,Master!BQ$60:CC$285,7,FALSE)),"",VLOOKUP(C316,Master!BQ$60:CC$285,7,FALSE))</f>
        <v/>
      </c>
      <c r="F316" s="626" t="str">
        <f>IF(ISNA(VLOOKUP(C316,Master!BQ$60:CC$285,8,FALSE)),"",VLOOKUP(C316,Master!BQ$60:CC$285,8,FALSE))</f>
        <v/>
      </c>
      <c r="G316" s="627" t="str">
        <f>IF(ISNA(VLOOKUP(C316,Master!BQ$60:CC$285,4,FALSE)),"",VLOOKUP(C316,Master!BQ$60:CC$285,4,FALSE))</f>
        <v/>
      </c>
      <c r="H316" s="672" t="str">
        <f>IF(ISNA(VLOOKUP(C316,Master!BQ$60:CC$285,5,FALSE)),"",VLOOKUP(C316,Master!BQ$60:CC$285,5,FALSE))</f>
        <v/>
      </c>
      <c r="I316" s="629" t="str">
        <f>IF(ISNA(VLOOKUP(C316,Master!BQ$60:CC$285,6,FALSE)),"",VLOOKUP(C316,Master!BQ$60:CC$285,6,FALSE))</f>
        <v/>
      </c>
      <c r="J316" s="624" t="str">
        <f t="shared" si="405"/>
        <v/>
      </c>
      <c r="K316" s="625" t="str">
        <f t="shared" si="406"/>
        <v/>
      </c>
      <c r="L316" s="624" t="str">
        <f t="shared" si="407"/>
        <v/>
      </c>
      <c r="M316" s="624" t="str">
        <f t="shared" si="408"/>
        <v/>
      </c>
      <c r="N316" s="624" t="str">
        <f t="shared" si="409"/>
        <v/>
      </c>
      <c r="O316" s="629" t="str">
        <f t="shared" si="410"/>
        <v/>
      </c>
      <c r="P316" s="673"/>
      <c r="Q316" s="673"/>
      <c r="R316" s="673"/>
      <c r="S316" s="673">
        <v>0</v>
      </c>
      <c r="T316" s="591"/>
      <c r="U316" s="622" t="str">
        <f>IF(ISNA(VLOOKUP(C316,Master!BQ$60:CC$285,10,FALSE)),"",VLOOKUP(C316,Master!BQ$60:CC$285,10,FALSE))</f>
        <v/>
      </c>
      <c r="V316" s="632"/>
      <c r="W316" s="632"/>
      <c r="X316" s="633" t="str">
        <f>IF(ISNA(VLOOKUP(C316,Master!BQ$60:CC$285,11,FALSE)),"",VLOOKUP(C316,Master!BQ$60:CC$285,11,FALSE))</f>
        <v/>
      </c>
      <c r="Y316" s="633" t="str">
        <f>IF(ISNA(VLOOKUP(C316,Master!BQ$60:CC$285,9,FALSE)),"",VLOOKUP(C316,Master!BQ$60:CC$285,9,FALSE))</f>
        <v/>
      </c>
      <c r="Z316" s="634">
        <f t="shared" si="411"/>
        <v>0</v>
      </c>
      <c r="AA316" s="634">
        <f t="shared" si="412"/>
        <v>0</v>
      </c>
      <c r="AB316" s="634">
        <f t="shared" si="413"/>
        <v>0</v>
      </c>
      <c r="AC316" s="634">
        <f t="shared" si="414"/>
        <v>0</v>
      </c>
      <c r="AD316" s="634">
        <f t="shared" si="415"/>
        <v>0</v>
      </c>
      <c r="AE316" s="634">
        <f t="shared" si="416"/>
        <v>0</v>
      </c>
      <c r="AF316" s="635" t="str">
        <f t="shared" si="417"/>
        <v/>
      </c>
      <c r="AG316" s="635" t="str">
        <f t="shared" si="418"/>
        <v/>
      </c>
      <c r="AH316" s="635" t="str">
        <f t="shared" si="419"/>
        <v/>
      </c>
      <c r="AI316" s="635" t="str">
        <f t="shared" si="420"/>
        <v/>
      </c>
      <c r="AJ316" s="635" t="str">
        <f t="shared" si="421"/>
        <v/>
      </c>
      <c r="AK316" s="633" t="str">
        <f t="shared" si="422"/>
        <v/>
      </c>
      <c r="AL316" s="633">
        <v>0</v>
      </c>
      <c r="AM316" s="634">
        <v>0</v>
      </c>
      <c r="AN316" s="633" t="str">
        <f t="shared" si="423"/>
        <v/>
      </c>
      <c r="AO316" s="634">
        <f t="shared" si="424"/>
        <v>0</v>
      </c>
      <c r="AP316" s="633">
        <f t="shared" si="425"/>
        <v>0</v>
      </c>
      <c r="AQ316" s="633">
        <f t="shared" si="426"/>
        <v>0</v>
      </c>
      <c r="AR316" s="633"/>
      <c r="AS316" s="633">
        <f t="shared" si="399"/>
        <v>0</v>
      </c>
      <c r="AT316" s="635" t="str">
        <f t="shared" si="427"/>
        <v/>
      </c>
      <c r="AU316" s="635" t="str">
        <f t="shared" si="428"/>
        <v/>
      </c>
      <c r="AV316" s="633"/>
      <c r="AW316" s="633"/>
      <c r="AX316" s="635" t="str">
        <f t="shared" si="429"/>
        <v/>
      </c>
      <c r="AY316" s="635" t="str">
        <f t="shared" si="430"/>
        <v/>
      </c>
      <c r="AZ316" s="635" t="str">
        <f t="shared" si="431"/>
        <v/>
      </c>
      <c r="BA316" s="635" t="str">
        <f t="shared" si="432"/>
        <v/>
      </c>
      <c r="BB316" s="635" t="str">
        <f t="shared" si="433"/>
        <v/>
      </c>
      <c r="BC316" s="633" t="str">
        <f t="shared" si="434"/>
        <v/>
      </c>
      <c r="BD316" s="633"/>
      <c r="BE316" s="634">
        <v>0</v>
      </c>
      <c r="BF316" s="633" t="str">
        <f t="shared" si="435"/>
        <v/>
      </c>
      <c r="BG316" s="634">
        <f t="shared" si="436"/>
        <v>0</v>
      </c>
      <c r="BH316" s="633">
        <f t="shared" si="437"/>
        <v>0</v>
      </c>
      <c r="BI316" s="633">
        <f t="shared" si="438"/>
        <v>0</v>
      </c>
      <c r="BJ316" s="633">
        <f t="shared" si="439"/>
        <v>0</v>
      </c>
      <c r="BK316" s="633" t="str">
        <f t="shared" si="440"/>
        <v/>
      </c>
      <c r="BL316" s="635" t="str">
        <f t="shared" si="441"/>
        <v/>
      </c>
      <c r="BM316" s="635" t="str">
        <f t="shared" si="442"/>
        <v/>
      </c>
      <c r="BN316" s="633"/>
      <c r="BO316" s="633"/>
      <c r="BP316" s="635" t="str">
        <f t="shared" si="443"/>
        <v/>
      </c>
      <c r="BQ316" s="619">
        <f t="shared" si="444"/>
        <v>0</v>
      </c>
      <c r="BR316" s="619">
        <f t="shared" si="445"/>
        <v>1</v>
      </c>
      <c r="BS316" s="619">
        <f t="shared" si="446"/>
        <v>0</v>
      </c>
      <c r="BT316" s="619">
        <f t="shared" si="447"/>
        <v>0</v>
      </c>
      <c r="BU316" s="619">
        <f t="shared" si="448"/>
        <v>0</v>
      </c>
      <c r="BV316" s="619">
        <f t="shared" si="449"/>
        <v>1</v>
      </c>
      <c r="BW316" s="603">
        <f t="shared" si="403"/>
        <v>0</v>
      </c>
      <c r="BX316" s="636">
        <f t="shared" si="450"/>
        <v>1</v>
      </c>
      <c r="BY316" s="603">
        <f t="shared" si="451"/>
        <v>0</v>
      </c>
      <c r="BZ316" s="603">
        <f t="shared" si="452"/>
        <v>0</v>
      </c>
      <c r="CA316" s="589" t="str">
        <f t="shared" si="404"/>
        <v/>
      </c>
      <c r="CB316" s="1097"/>
      <c r="CC316" s="589" t="str">
        <f>IF(I316="","",MAX($CC$228:$CC$235,$CC$238:CC315)+1)</f>
        <v/>
      </c>
      <c r="CD316" s="589"/>
      <c r="CE316" s="589"/>
      <c r="CF316" s="589"/>
      <c r="CG316" s="589"/>
      <c r="CH316" s="589"/>
      <c r="CI316" s="589"/>
      <c r="CJ316" s="589"/>
      <c r="CK316" s="589"/>
      <c r="CL316" s="589"/>
      <c r="CM316" s="589"/>
      <c r="CN316" s="589"/>
      <c r="CO316" s="589"/>
      <c r="CP316" s="589"/>
      <c r="CQ316" s="589"/>
      <c r="CR316" s="589"/>
      <c r="CS316" s="589"/>
      <c r="CT316" s="589"/>
      <c r="CU316" s="589"/>
      <c r="CV316" s="589"/>
      <c r="CW316" s="589"/>
      <c r="CX316" s="589"/>
      <c r="CY316" s="589"/>
    </row>
    <row r="317" spans="1:103" s="620" customFormat="1">
      <c r="A317" s="620" t="str">
        <f t="shared" si="402"/>
        <v/>
      </c>
      <c r="B317" s="624">
        <v>2202</v>
      </c>
      <c r="C317" s="624">
        <v>80</v>
      </c>
      <c r="D317" s="644" t="str">
        <f>IF(ISNA(VLOOKUP(C317,Master!BQ$60:CC$285,3,FALSE)),"",VLOOKUP(C317,Master!BQ$60:CC$285,3,FALSE))</f>
        <v/>
      </c>
      <c r="E317" s="625" t="str">
        <f>IF(ISNA(VLOOKUP(C317,Master!BQ$60:CC$285,7,FALSE)),"",VLOOKUP(C317,Master!BQ$60:CC$285,7,FALSE))</f>
        <v/>
      </c>
      <c r="F317" s="626" t="str">
        <f>IF(ISNA(VLOOKUP(C317,Master!BQ$60:CC$285,8,FALSE)),"",VLOOKUP(C317,Master!BQ$60:CC$285,8,FALSE))</f>
        <v/>
      </c>
      <c r="G317" s="627" t="str">
        <f>IF(ISNA(VLOOKUP(C317,Master!BQ$60:CC$285,4,FALSE)),"",VLOOKUP(C317,Master!BQ$60:CC$285,4,FALSE))</f>
        <v/>
      </c>
      <c r="H317" s="672" t="str">
        <f>IF(ISNA(VLOOKUP(C317,Master!BQ$60:CC$285,5,FALSE)),"",VLOOKUP(C317,Master!BQ$60:CC$285,5,FALSE))</f>
        <v/>
      </c>
      <c r="I317" s="629" t="str">
        <f>IF(ISNA(VLOOKUP(C317,Master!BQ$60:CC$285,6,FALSE)),"",VLOOKUP(C317,Master!BQ$60:CC$285,6,FALSE))</f>
        <v/>
      </c>
      <c r="J317" s="624" t="str">
        <f t="shared" si="405"/>
        <v/>
      </c>
      <c r="K317" s="625" t="str">
        <f t="shared" si="406"/>
        <v/>
      </c>
      <c r="L317" s="624" t="str">
        <f t="shared" si="407"/>
        <v/>
      </c>
      <c r="M317" s="624" t="str">
        <f t="shared" si="408"/>
        <v/>
      </c>
      <c r="N317" s="624" t="str">
        <f t="shared" si="409"/>
        <v/>
      </c>
      <c r="O317" s="629" t="str">
        <f t="shared" si="410"/>
        <v/>
      </c>
      <c r="P317" s="673"/>
      <c r="Q317" s="673"/>
      <c r="R317" s="673"/>
      <c r="S317" s="673">
        <v>0</v>
      </c>
      <c r="T317" s="591"/>
      <c r="U317" s="622" t="str">
        <f>IF(ISNA(VLOOKUP(C317,Master!BQ$60:CC$285,10,FALSE)),"",VLOOKUP(C317,Master!BQ$60:CC$285,10,FALSE))</f>
        <v/>
      </c>
      <c r="V317" s="632"/>
      <c r="W317" s="632"/>
      <c r="X317" s="633" t="str">
        <f>IF(ISNA(VLOOKUP(C317,Master!BQ$60:CC$285,11,FALSE)),"",VLOOKUP(C317,Master!BQ$60:CC$285,11,FALSE))</f>
        <v/>
      </c>
      <c r="Y317" s="633" t="str">
        <f>IF(ISNA(VLOOKUP(C317,Master!BQ$60:CC$285,9,FALSE)),"",VLOOKUP(C317,Master!BQ$60:CC$285,9,FALSE))</f>
        <v/>
      </c>
      <c r="Z317" s="634">
        <f t="shared" si="411"/>
        <v>0</v>
      </c>
      <c r="AA317" s="634">
        <f t="shared" si="412"/>
        <v>0</v>
      </c>
      <c r="AB317" s="634">
        <f t="shared" si="413"/>
        <v>0</v>
      </c>
      <c r="AC317" s="634">
        <f t="shared" si="414"/>
        <v>0</v>
      </c>
      <c r="AD317" s="634">
        <f t="shared" si="415"/>
        <v>0</v>
      </c>
      <c r="AE317" s="634">
        <f t="shared" si="416"/>
        <v>0</v>
      </c>
      <c r="AF317" s="635" t="str">
        <f t="shared" si="417"/>
        <v/>
      </c>
      <c r="AG317" s="635" t="str">
        <f t="shared" si="418"/>
        <v/>
      </c>
      <c r="AH317" s="635" t="str">
        <f t="shared" si="419"/>
        <v/>
      </c>
      <c r="AI317" s="635" t="str">
        <f t="shared" si="420"/>
        <v/>
      </c>
      <c r="AJ317" s="635" t="str">
        <f t="shared" si="421"/>
        <v/>
      </c>
      <c r="AK317" s="633" t="str">
        <f t="shared" si="422"/>
        <v/>
      </c>
      <c r="AL317" s="633">
        <v>0</v>
      </c>
      <c r="AM317" s="634">
        <v>0</v>
      </c>
      <c r="AN317" s="633" t="str">
        <f t="shared" si="423"/>
        <v/>
      </c>
      <c r="AO317" s="634">
        <f t="shared" si="424"/>
        <v>0</v>
      </c>
      <c r="AP317" s="633">
        <f t="shared" si="425"/>
        <v>0</v>
      </c>
      <c r="AQ317" s="633">
        <f t="shared" si="426"/>
        <v>0</v>
      </c>
      <c r="AR317" s="633"/>
      <c r="AS317" s="633">
        <f t="shared" si="399"/>
        <v>0</v>
      </c>
      <c r="AT317" s="635" t="str">
        <f t="shared" si="427"/>
        <v/>
      </c>
      <c r="AU317" s="635" t="str">
        <f t="shared" si="428"/>
        <v/>
      </c>
      <c r="AV317" s="633"/>
      <c r="AW317" s="633"/>
      <c r="AX317" s="635" t="str">
        <f t="shared" si="429"/>
        <v/>
      </c>
      <c r="AY317" s="635" t="str">
        <f t="shared" si="430"/>
        <v/>
      </c>
      <c r="AZ317" s="635" t="str">
        <f t="shared" si="431"/>
        <v/>
      </c>
      <c r="BA317" s="635" t="str">
        <f t="shared" si="432"/>
        <v/>
      </c>
      <c r="BB317" s="635" t="str">
        <f t="shared" si="433"/>
        <v/>
      </c>
      <c r="BC317" s="633" t="str">
        <f t="shared" si="434"/>
        <v/>
      </c>
      <c r="BD317" s="633"/>
      <c r="BE317" s="634">
        <v>0</v>
      </c>
      <c r="BF317" s="633" t="str">
        <f t="shared" si="435"/>
        <v/>
      </c>
      <c r="BG317" s="634">
        <f t="shared" si="436"/>
        <v>0</v>
      </c>
      <c r="BH317" s="633">
        <f t="shared" si="437"/>
        <v>0</v>
      </c>
      <c r="BI317" s="633">
        <f t="shared" si="438"/>
        <v>0</v>
      </c>
      <c r="BJ317" s="633">
        <f t="shared" si="439"/>
        <v>0</v>
      </c>
      <c r="BK317" s="633" t="str">
        <f t="shared" si="440"/>
        <v/>
      </c>
      <c r="BL317" s="635" t="str">
        <f t="shared" si="441"/>
        <v/>
      </c>
      <c r="BM317" s="635" t="str">
        <f t="shared" si="442"/>
        <v/>
      </c>
      <c r="BN317" s="633"/>
      <c r="BO317" s="633"/>
      <c r="BP317" s="635" t="str">
        <f t="shared" si="443"/>
        <v/>
      </c>
      <c r="BQ317" s="619">
        <f t="shared" si="444"/>
        <v>0</v>
      </c>
      <c r="BR317" s="619">
        <f t="shared" si="445"/>
        <v>1</v>
      </c>
      <c r="BS317" s="619">
        <f t="shared" si="446"/>
        <v>0</v>
      </c>
      <c r="BT317" s="619">
        <f t="shared" si="447"/>
        <v>0</v>
      </c>
      <c r="BU317" s="619">
        <f t="shared" si="448"/>
        <v>0</v>
      </c>
      <c r="BV317" s="619">
        <f t="shared" si="449"/>
        <v>1</v>
      </c>
      <c r="BW317" s="603">
        <f t="shared" si="403"/>
        <v>0</v>
      </c>
      <c r="BX317" s="636">
        <f t="shared" si="450"/>
        <v>1</v>
      </c>
      <c r="BY317" s="603">
        <f t="shared" si="451"/>
        <v>0</v>
      </c>
      <c r="BZ317" s="603">
        <f t="shared" si="452"/>
        <v>0</v>
      </c>
      <c r="CA317" s="589" t="str">
        <f t="shared" si="404"/>
        <v/>
      </c>
      <c r="CB317" s="1097"/>
      <c r="CC317" s="589" t="str">
        <f>IF(I317="","",MAX($CC$228:$CC$235,$CC$238:CC316)+1)</f>
        <v/>
      </c>
      <c r="CD317" s="589"/>
      <c r="CE317" s="589"/>
      <c r="CF317" s="589"/>
      <c r="CG317" s="589"/>
      <c r="CH317" s="589"/>
      <c r="CI317" s="589"/>
      <c r="CJ317" s="589"/>
      <c r="CK317" s="589"/>
      <c r="CL317" s="589"/>
      <c r="CM317" s="589"/>
      <c r="CN317" s="589"/>
      <c r="CO317" s="589"/>
      <c r="CP317" s="589"/>
      <c r="CQ317" s="589"/>
      <c r="CR317" s="589"/>
      <c r="CS317" s="589"/>
      <c r="CT317" s="589"/>
      <c r="CU317" s="589"/>
      <c r="CV317" s="589"/>
      <c r="CW317" s="589"/>
      <c r="CX317" s="589"/>
      <c r="CY317" s="589"/>
    </row>
    <row r="318" spans="1:103" s="620" customFormat="1">
      <c r="A318" s="620" t="str">
        <f t="shared" si="402"/>
        <v/>
      </c>
      <c r="B318" s="624">
        <v>2202</v>
      </c>
      <c r="C318" s="624">
        <v>81</v>
      </c>
      <c r="D318" s="644" t="str">
        <f>IF(ISNA(VLOOKUP(C318,Master!BQ$60:CC$285,3,FALSE)),"",VLOOKUP(C318,Master!BQ$60:CC$285,3,FALSE))</f>
        <v/>
      </c>
      <c r="E318" s="625" t="str">
        <f>IF(ISNA(VLOOKUP(C318,Master!BQ$60:CC$285,7,FALSE)),"",VLOOKUP(C318,Master!BQ$60:CC$285,7,FALSE))</f>
        <v/>
      </c>
      <c r="F318" s="626" t="str">
        <f>IF(ISNA(VLOOKUP(C318,Master!BQ$60:CC$285,8,FALSE)),"",VLOOKUP(C318,Master!BQ$60:CC$285,8,FALSE))</f>
        <v/>
      </c>
      <c r="G318" s="627" t="str">
        <f>IF(ISNA(VLOOKUP(C318,Master!BQ$60:CC$285,4,FALSE)),"",VLOOKUP(C318,Master!BQ$60:CC$285,4,FALSE))</f>
        <v/>
      </c>
      <c r="H318" s="672" t="str">
        <f>IF(ISNA(VLOOKUP(C318,Master!BQ$60:CC$285,5,FALSE)),"",VLOOKUP(C318,Master!BQ$60:CC$285,5,FALSE))</f>
        <v/>
      </c>
      <c r="I318" s="629" t="str">
        <f>IF(ISNA(VLOOKUP(C318,Master!BQ$60:CC$285,6,FALSE)),"",VLOOKUP(C318,Master!BQ$60:CC$285,6,FALSE))</f>
        <v/>
      </c>
      <c r="J318" s="624" t="str">
        <f t="shared" si="405"/>
        <v/>
      </c>
      <c r="K318" s="625" t="str">
        <f t="shared" si="406"/>
        <v/>
      </c>
      <c r="L318" s="624" t="str">
        <f t="shared" si="407"/>
        <v/>
      </c>
      <c r="M318" s="624" t="str">
        <f t="shared" si="408"/>
        <v/>
      </c>
      <c r="N318" s="624" t="str">
        <f t="shared" si="409"/>
        <v/>
      </c>
      <c r="O318" s="629" t="str">
        <f t="shared" si="410"/>
        <v/>
      </c>
      <c r="P318" s="673"/>
      <c r="Q318" s="673"/>
      <c r="R318" s="673"/>
      <c r="S318" s="673">
        <v>0</v>
      </c>
      <c r="T318" s="591"/>
      <c r="U318" s="622" t="str">
        <f>IF(ISNA(VLOOKUP(C318,Master!BQ$60:CC$285,10,FALSE)),"",VLOOKUP(C318,Master!BQ$60:CC$285,10,FALSE))</f>
        <v/>
      </c>
      <c r="V318" s="632"/>
      <c r="W318" s="632"/>
      <c r="X318" s="633" t="str">
        <f>IF(ISNA(VLOOKUP(C318,Master!BQ$60:CC$285,11,FALSE)),"",VLOOKUP(C318,Master!BQ$60:CC$285,11,FALSE))</f>
        <v/>
      </c>
      <c r="Y318" s="633" t="str">
        <f>IF(ISNA(VLOOKUP(C318,Master!BQ$60:CC$285,9,FALSE)),"",VLOOKUP(C318,Master!BQ$60:CC$285,9,FALSE))</f>
        <v/>
      </c>
      <c r="Z318" s="634">
        <f t="shared" si="411"/>
        <v>0</v>
      </c>
      <c r="AA318" s="634">
        <f t="shared" si="412"/>
        <v>0</v>
      </c>
      <c r="AB318" s="634">
        <f t="shared" si="413"/>
        <v>0</v>
      </c>
      <c r="AC318" s="634">
        <f t="shared" si="414"/>
        <v>0</v>
      </c>
      <c r="AD318" s="634">
        <f t="shared" si="415"/>
        <v>0</v>
      </c>
      <c r="AE318" s="634">
        <f t="shared" si="416"/>
        <v>0</v>
      </c>
      <c r="AF318" s="635" t="str">
        <f t="shared" si="417"/>
        <v/>
      </c>
      <c r="AG318" s="635" t="str">
        <f t="shared" si="418"/>
        <v/>
      </c>
      <c r="AH318" s="635" t="str">
        <f t="shared" si="419"/>
        <v/>
      </c>
      <c r="AI318" s="635" t="str">
        <f t="shared" si="420"/>
        <v/>
      </c>
      <c r="AJ318" s="635" t="str">
        <f t="shared" si="421"/>
        <v/>
      </c>
      <c r="AK318" s="633" t="str">
        <f t="shared" si="422"/>
        <v/>
      </c>
      <c r="AL318" s="633">
        <v>0</v>
      </c>
      <c r="AM318" s="634">
        <v>0</v>
      </c>
      <c r="AN318" s="633" t="str">
        <f t="shared" si="423"/>
        <v/>
      </c>
      <c r="AO318" s="634">
        <f t="shared" si="424"/>
        <v>0</v>
      </c>
      <c r="AP318" s="633">
        <f t="shared" si="425"/>
        <v>0</v>
      </c>
      <c r="AQ318" s="633">
        <f t="shared" si="426"/>
        <v>0</v>
      </c>
      <c r="AR318" s="633"/>
      <c r="AS318" s="633">
        <f t="shared" si="399"/>
        <v>0</v>
      </c>
      <c r="AT318" s="635" t="str">
        <f t="shared" si="427"/>
        <v/>
      </c>
      <c r="AU318" s="635" t="str">
        <f t="shared" si="428"/>
        <v/>
      </c>
      <c r="AV318" s="633"/>
      <c r="AW318" s="633"/>
      <c r="AX318" s="635" t="str">
        <f t="shared" si="429"/>
        <v/>
      </c>
      <c r="AY318" s="635" t="str">
        <f t="shared" si="430"/>
        <v/>
      </c>
      <c r="AZ318" s="635" t="str">
        <f t="shared" si="431"/>
        <v/>
      </c>
      <c r="BA318" s="635" t="str">
        <f t="shared" si="432"/>
        <v/>
      </c>
      <c r="BB318" s="635" t="str">
        <f t="shared" si="433"/>
        <v/>
      </c>
      <c r="BC318" s="633" t="str">
        <f t="shared" si="434"/>
        <v/>
      </c>
      <c r="BD318" s="633"/>
      <c r="BE318" s="634">
        <v>0</v>
      </c>
      <c r="BF318" s="633" t="str">
        <f t="shared" si="435"/>
        <v/>
      </c>
      <c r="BG318" s="634">
        <f t="shared" si="436"/>
        <v>0</v>
      </c>
      <c r="BH318" s="633">
        <f t="shared" si="437"/>
        <v>0</v>
      </c>
      <c r="BI318" s="633">
        <f t="shared" si="438"/>
        <v>0</v>
      </c>
      <c r="BJ318" s="633">
        <f t="shared" si="439"/>
        <v>0</v>
      </c>
      <c r="BK318" s="633" t="str">
        <f t="shared" si="440"/>
        <v/>
      </c>
      <c r="BL318" s="635" t="str">
        <f t="shared" si="441"/>
        <v/>
      </c>
      <c r="BM318" s="635" t="str">
        <f t="shared" si="442"/>
        <v/>
      </c>
      <c r="BN318" s="633"/>
      <c r="BO318" s="633"/>
      <c r="BP318" s="635" t="str">
        <f t="shared" si="443"/>
        <v/>
      </c>
      <c r="BQ318" s="619">
        <f t="shared" si="444"/>
        <v>0</v>
      </c>
      <c r="BR318" s="619">
        <f t="shared" si="445"/>
        <v>1</v>
      </c>
      <c r="BS318" s="619">
        <f t="shared" si="446"/>
        <v>0</v>
      </c>
      <c r="BT318" s="619">
        <f t="shared" si="447"/>
        <v>0</v>
      </c>
      <c r="BU318" s="619">
        <f t="shared" si="448"/>
        <v>0</v>
      </c>
      <c r="BV318" s="619">
        <f t="shared" si="449"/>
        <v>1</v>
      </c>
      <c r="BW318" s="603">
        <f t="shared" si="403"/>
        <v>0</v>
      </c>
      <c r="BX318" s="636">
        <f t="shared" si="450"/>
        <v>1</v>
      </c>
      <c r="BY318" s="603">
        <f t="shared" si="451"/>
        <v>0</v>
      </c>
      <c r="BZ318" s="603">
        <f t="shared" si="452"/>
        <v>0</v>
      </c>
      <c r="CA318" s="589" t="str">
        <f t="shared" si="404"/>
        <v/>
      </c>
      <c r="CB318" s="1097"/>
      <c r="CC318" s="589" t="str">
        <f>IF(I318="","",MAX($CC$228:$CC$235,$CC$238:CC317)+1)</f>
        <v/>
      </c>
      <c r="CD318" s="589"/>
      <c r="CE318" s="589"/>
      <c r="CF318" s="589"/>
      <c r="CG318" s="589"/>
      <c r="CH318" s="589"/>
      <c r="CI318" s="589"/>
      <c r="CJ318" s="589"/>
      <c r="CK318" s="589"/>
      <c r="CL318" s="589"/>
      <c r="CM318" s="589"/>
      <c r="CN318" s="589"/>
      <c r="CO318" s="589"/>
      <c r="CP318" s="589"/>
      <c r="CQ318" s="589"/>
      <c r="CR318" s="589"/>
      <c r="CS318" s="589"/>
      <c r="CT318" s="589"/>
      <c r="CU318" s="589"/>
      <c r="CV318" s="589"/>
      <c r="CW318" s="589"/>
      <c r="CX318" s="589"/>
      <c r="CY318" s="589"/>
    </row>
    <row r="319" spans="1:103" s="620" customFormat="1">
      <c r="A319" s="620" t="str">
        <f t="shared" si="402"/>
        <v/>
      </c>
      <c r="B319" s="624">
        <v>2202</v>
      </c>
      <c r="C319" s="624">
        <v>82</v>
      </c>
      <c r="D319" s="644" t="str">
        <f>IF(ISNA(VLOOKUP(C319,Master!BQ$60:CC$285,3,FALSE)),"",VLOOKUP(C319,Master!BQ$60:CC$285,3,FALSE))</f>
        <v/>
      </c>
      <c r="E319" s="625" t="str">
        <f>IF(ISNA(VLOOKUP(C319,Master!BQ$60:CC$285,7,FALSE)),"",VLOOKUP(C319,Master!BQ$60:CC$285,7,FALSE))</f>
        <v/>
      </c>
      <c r="F319" s="626" t="str">
        <f>IF(ISNA(VLOOKUP(C319,Master!BQ$60:CC$285,8,FALSE)),"",VLOOKUP(C319,Master!BQ$60:CC$285,8,FALSE))</f>
        <v/>
      </c>
      <c r="G319" s="627" t="str">
        <f>IF(ISNA(VLOOKUP(C319,Master!BQ$60:CC$285,4,FALSE)),"",VLOOKUP(C319,Master!BQ$60:CC$285,4,FALSE))</f>
        <v/>
      </c>
      <c r="H319" s="672" t="str">
        <f>IF(ISNA(VLOOKUP(C319,Master!BQ$60:CC$285,5,FALSE)),"",VLOOKUP(C319,Master!BQ$60:CC$285,5,FALSE))</f>
        <v/>
      </c>
      <c r="I319" s="629" t="str">
        <f>IF(ISNA(VLOOKUP(C319,Master!BQ$60:CC$285,6,FALSE)),"",VLOOKUP(C319,Master!BQ$60:CC$285,6,FALSE))</f>
        <v/>
      </c>
      <c r="J319" s="624" t="str">
        <f t="shared" si="405"/>
        <v/>
      </c>
      <c r="K319" s="625" t="str">
        <f t="shared" si="406"/>
        <v/>
      </c>
      <c r="L319" s="624" t="str">
        <f t="shared" si="407"/>
        <v/>
      </c>
      <c r="M319" s="624" t="str">
        <f t="shared" si="408"/>
        <v/>
      </c>
      <c r="N319" s="624" t="str">
        <f t="shared" si="409"/>
        <v/>
      </c>
      <c r="O319" s="629" t="str">
        <f t="shared" si="410"/>
        <v/>
      </c>
      <c r="P319" s="673"/>
      <c r="Q319" s="673"/>
      <c r="R319" s="673"/>
      <c r="S319" s="673">
        <v>0</v>
      </c>
      <c r="T319" s="591"/>
      <c r="U319" s="622" t="str">
        <f>IF(ISNA(VLOOKUP(C319,Master!BQ$60:CC$285,10,FALSE)),"",VLOOKUP(C319,Master!BQ$60:CC$285,10,FALSE))</f>
        <v/>
      </c>
      <c r="V319" s="632"/>
      <c r="W319" s="632"/>
      <c r="X319" s="633" t="str">
        <f>IF(ISNA(VLOOKUP(C319,Master!BQ$60:CC$285,11,FALSE)),"",VLOOKUP(C319,Master!BQ$60:CC$285,11,FALSE))</f>
        <v/>
      </c>
      <c r="Y319" s="633" t="str">
        <f>IF(ISNA(VLOOKUP(C319,Master!BQ$60:CC$285,9,FALSE)),"",VLOOKUP(C319,Master!BQ$60:CC$285,9,FALSE))</f>
        <v/>
      </c>
      <c r="Z319" s="634">
        <f t="shared" si="411"/>
        <v>0</v>
      </c>
      <c r="AA319" s="634">
        <f t="shared" si="412"/>
        <v>0</v>
      </c>
      <c r="AB319" s="634">
        <f t="shared" si="413"/>
        <v>0</v>
      </c>
      <c r="AC319" s="634">
        <f t="shared" si="414"/>
        <v>0</v>
      </c>
      <c r="AD319" s="634">
        <f t="shared" si="415"/>
        <v>0</v>
      </c>
      <c r="AE319" s="634">
        <f t="shared" si="416"/>
        <v>0</v>
      </c>
      <c r="AF319" s="635" t="str">
        <f t="shared" si="417"/>
        <v/>
      </c>
      <c r="AG319" s="635" t="str">
        <f t="shared" si="418"/>
        <v/>
      </c>
      <c r="AH319" s="635" t="str">
        <f t="shared" si="419"/>
        <v/>
      </c>
      <c r="AI319" s="635" t="str">
        <f t="shared" si="420"/>
        <v/>
      </c>
      <c r="AJ319" s="635" t="str">
        <f t="shared" si="421"/>
        <v/>
      </c>
      <c r="AK319" s="633" t="str">
        <f t="shared" si="422"/>
        <v/>
      </c>
      <c r="AL319" s="633">
        <v>0</v>
      </c>
      <c r="AM319" s="634">
        <v>0</v>
      </c>
      <c r="AN319" s="633" t="str">
        <f t="shared" si="423"/>
        <v/>
      </c>
      <c r="AO319" s="634">
        <f t="shared" si="424"/>
        <v>0</v>
      </c>
      <c r="AP319" s="633">
        <f t="shared" si="425"/>
        <v>0</v>
      </c>
      <c r="AQ319" s="633">
        <f t="shared" si="426"/>
        <v>0</v>
      </c>
      <c r="AR319" s="633"/>
      <c r="AS319" s="633">
        <f t="shared" si="399"/>
        <v>0</v>
      </c>
      <c r="AT319" s="635" t="str">
        <f t="shared" si="427"/>
        <v/>
      </c>
      <c r="AU319" s="635" t="str">
        <f t="shared" si="428"/>
        <v/>
      </c>
      <c r="AV319" s="633"/>
      <c r="AW319" s="633"/>
      <c r="AX319" s="635" t="str">
        <f t="shared" si="429"/>
        <v/>
      </c>
      <c r="AY319" s="635" t="str">
        <f t="shared" si="430"/>
        <v/>
      </c>
      <c r="AZ319" s="635" t="str">
        <f t="shared" si="431"/>
        <v/>
      </c>
      <c r="BA319" s="635" t="str">
        <f t="shared" si="432"/>
        <v/>
      </c>
      <c r="BB319" s="635" t="str">
        <f t="shared" si="433"/>
        <v/>
      </c>
      <c r="BC319" s="633" t="str">
        <f t="shared" si="434"/>
        <v/>
      </c>
      <c r="BD319" s="633"/>
      <c r="BE319" s="634">
        <v>0</v>
      </c>
      <c r="BF319" s="633" t="str">
        <f t="shared" si="435"/>
        <v/>
      </c>
      <c r="BG319" s="634">
        <f t="shared" si="436"/>
        <v>0</v>
      </c>
      <c r="BH319" s="633">
        <f t="shared" si="437"/>
        <v>0</v>
      </c>
      <c r="BI319" s="633">
        <f t="shared" si="438"/>
        <v>0</v>
      </c>
      <c r="BJ319" s="633">
        <f t="shared" si="439"/>
        <v>0</v>
      </c>
      <c r="BK319" s="633" t="str">
        <f t="shared" si="440"/>
        <v/>
      </c>
      <c r="BL319" s="635" t="str">
        <f t="shared" si="441"/>
        <v/>
      </c>
      <c r="BM319" s="635" t="str">
        <f t="shared" si="442"/>
        <v/>
      </c>
      <c r="BN319" s="633"/>
      <c r="BO319" s="633"/>
      <c r="BP319" s="635" t="str">
        <f t="shared" si="443"/>
        <v/>
      </c>
      <c r="BQ319" s="619">
        <f t="shared" si="444"/>
        <v>0</v>
      </c>
      <c r="BR319" s="619">
        <f t="shared" si="445"/>
        <v>1</v>
      </c>
      <c r="BS319" s="619">
        <f t="shared" si="446"/>
        <v>0</v>
      </c>
      <c r="BT319" s="619">
        <f t="shared" si="447"/>
        <v>0</v>
      </c>
      <c r="BU319" s="619">
        <f t="shared" si="448"/>
        <v>0</v>
      </c>
      <c r="BV319" s="619">
        <f t="shared" si="449"/>
        <v>1</v>
      </c>
      <c r="BW319" s="603">
        <f t="shared" si="403"/>
        <v>0</v>
      </c>
      <c r="BX319" s="636">
        <f t="shared" si="450"/>
        <v>1</v>
      </c>
      <c r="BY319" s="603">
        <f t="shared" si="451"/>
        <v>0</v>
      </c>
      <c r="BZ319" s="603">
        <f t="shared" si="452"/>
        <v>0</v>
      </c>
      <c r="CA319" s="589" t="str">
        <f t="shared" si="404"/>
        <v/>
      </c>
      <c r="CB319" s="1097"/>
      <c r="CC319" s="589" t="str">
        <f>IF(I319="","",MAX($CC$228:$CC$235,$CC$238:CC318)+1)</f>
        <v/>
      </c>
      <c r="CD319" s="589"/>
      <c r="CE319" s="589"/>
      <c r="CF319" s="589"/>
      <c r="CG319" s="589"/>
      <c r="CH319" s="589"/>
      <c r="CI319" s="589"/>
      <c r="CJ319" s="589"/>
      <c r="CK319" s="589"/>
      <c r="CL319" s="589"/>
      <c r="CM319" s="589"/>
      <c r="CN319" s="589"/>
      <c r="CO319" s="589"/>
      <c r="CP319" s="589"/>
      <c r="CQ319" s="589"/>
      <c r="CR319" s="589"/>
      <c r="CS319" s="589"/>
      <c r="CT319" s="589"/>
      <c r="CU319" s="589"/>
      <c r="CV319" s="589"/>
      <c r="CW319" s="589"/>
      <c r="CX319" s="589"/>
      <c r="CY319" s="589"/>
    </row>
    <row r="320" spans="1:103" s="620" customFormat="1">
      <c r="A320" s="620" t="str">
        <f t="shared" si="402"/>
        <v/>
      </c>
      <c r="B320" s="624">
        <v>2202</v>
      </c>
      <c r="C320" s="624">
        <v>83</v>
      </c>
      <c r="D320" s="644" t="str">
        <f>IF(ISNA(VLOOKUP(C320,Master!BQ$60:CC$285,3,FALSE)),"",VLOOKUP(C320,Master!BQ$60:CC$285,3,FALSE))</f>
        <v/>
      </c>
      <c r="E320" s="625" t="str">
        <f>IF(ISNA(VLOOKUP(C320,Master!BQ$60:CC$285,7,FALSE)),"",VLOOKUP(C320,Master!BQ$60:CC$285,7,FALSE))</f>
        <v/>
      </c>
      <c r="F320" s="626" t="str">
        <f>IF(ISNA(VLOOKUP(C320,Master!BQ$60:CC$285,8,FALSE)),"",VLOOKUP(C320,Master!BQ$60:CC$285,8,FALSE))</f>
        <v/>
      </c>
      <c r="G320" s="627" t="str">
        <f>IF(ISNA(VLOOKUP(C320,Master!BQ$60:CC$285,4,FALSE)),"",VLOOKUP(C320,Master!BQ$60:CC$285,4,FALSE))</f>
        <v/>
      </c>
      <c r="H320" s="672" t="str">
        <f>IF(ISNA(VLOOKUP(C320,Master!BQ$60:CC$285,5,FALSE)),"",VLOOKUP(C320,Master!BQ$60:CC$285,5,FALSE))</f>
        <v/>
      </c>
      <c r="I320" s="629" t="str">
        <f>IF(ISNA(VLOOKUP(C320,Master!BQ$60:CC$285,6,FALSE)),"",VLOOKUP(C320,Master!BQ$60:CC$285,6,FALSE))</f>
        <v/>
      </c>
      <c r="J320" s="624" t="str">
        <f t="shared" si="405"/>
        <v/>
      </c>
      <c r="K320" s="625" t="str">
        <f t="shared" si="406"/>
        <v/>
      </c>
      <c r="L320" s="624" t="str">
        <f t="shared" si="407"/>
        <v/>
      </c>
      <c r="M320" s="624" t="str">
        <f t="shared" si="408"/>
        <v/>
      </c>
      <c r="N320" s="624" t="str">
        <f t="shared" si="409"/>
        <v/>
      </c>
      <c r="O320" s="629" t="str">
        <f t="shared" si="410"/>
        <v/>
      </c>
      <c r="P320" s="673"/>
      <c r="Q320" s="673"/>
      <c r="R320" s="673"/>
      <c r="S320" s="673">
        <v>0</v>
      </c>
      <c r="T320" s="591"/>
      <c r="U320" s="622" t="str">
        <f>IF(ISNA(VLOOKUP(C320,Master!BQ$60:CC$285,10,FALSE)),"",VLOOKUP(C320,Master!BQ$60:CC$285,10,FALSE))</f>
        <v/>
      </c>
      <c r="V320" s="632"/>
      <c r="W320" s="632"/>
      <c r="X320" s="633" t="str">
        <f>IF(ISNA(VLOOKUP(C320,Master!BQ$60:CC$285,11,FALSE)),"",VLOOKUP(C320,Master!BQ$60:CC$285,11,FALSE))</f>
        <v/>
      </c>
      <c r="Y320" s="633" t="str">
        <f>IF(ISNA(VLOOKUP(C320,Master!BQ$60:CC$285,9,FALSE)),"",VLOOKUP(C320,Master!BQ$60:CC$285,9,FALSE))</f>
        <v/>
      </c>
      <c r="Z320" s="634">
        <f t="shared" si="411"/>
        <v>0</v>
      </c>
      <c r="AA320" s="634">
        <f t="shared" si="412"/>
        <v>0</v>
      </c>
      <c r="AB320" s="634">
        <f t="shared" si="413"/>
        <v>0</v>
      </c>
      <c r="AC320" s="634">
        <f t="shared" si="414"/>
        <v>0</v>
      </c>
      <c r="AD320" s="634">
        <f t="shared" si="415"/>
        <v>0</v>
      </c>
      <c r="AE320" s="634">
        <f t="shared" si="416"/>
        <v>0</v>
      </c>
      <c r="AF320" s="635" t="str">
        <f t="shared" si="417"/>
        <v/>
      </c>
      <c r="AG320" s="635" t="str">
        <f t="shared" si="418"/>
        <v/>
      </c>
      <c r="AH320" s="635" t="str">
        <f t="shared" si="419"/>
        <v/>
      </c>
      <c r="AI320" s="635" t="str">
        <f t="shared" si="420"/>
        <v/>
      </c>
      <c r="AJ320" s="635" t="str">
        <f t="shared" si="421"/>
        <v/>
      </c>
      <c r="AK320" s="633" t="str">
        <f t="shared" si="422"/>
        <v/>
      </c>
      <c r="AL320" s="633">
        <v>0</v>
      </c>
      <c r="AM320" s="634">
        <v>0</v>
      </c>
      <c r="AN320" s="633" t="str">
        <f t="shared" si="423"/>
        <v/>
      </c>
      <c r="AO320" s="634">
        <f t="shared" si="424"/>
        <v>0</v>
      </c>
      <c r="AP320" s="633">
        <f t="shared" si="425"/>
        <v>0</v>
      </c>
      <c r="AQ320" s="633">
        <f t="shared" si="426"/>
        <v>0</v>
      </c>
      <c r="AR320" s="633"/>
      <c r="AS320" s="633">
        <f t="shared" si="399"/>
        <v>0</v>
      </c>
      <c r="AT320" s="635" t="str">
        <f t="shared" si="427"/>
        <v/>
      </c>
      <c r="AU320" s="635" t="str">
        <f t="shared" si="428"/>
        <v/>
      </c>
      <c r="AV320" s="633"/>
      <c r="AW320" s="633"/>
      <c r="AX320" s="635" t="str">
        <f t="shared" si="429"/>
        <v/>
      </c>
      <c r="AY320" s="635" t="str">
        <f t="shared" si="430"/>
        <v/>
      </c>
      <c r="AZ320" s="635" t="str">
        <f t="shared" si="431"/>
        <v/>
      </c>
      <c r="BA320" s="635" t="str">
        <f t="shared" si="432"/>
        <v/>
      </c>
      <c r="BB320" s="635" t="str">
        <f t="shared" si="433"/>
        <v/>
      </c>
      <c r="BC320" s="633" t="str">
        <f t="shared" si="434"/>
        <v/>
      </c>
      <c r="BD320" s="633"/>
      <c r="BE320" s="634">
        <v>0</v>
      </c>
      <c r="BF320" s="633" t="str">
        <f t="shared" si="435"/>
        <v/>
      </c>
      <c r="BG320" s="634">
        <f t="shared" si="436"/>
        <v>0</v>
      </c>
      <c r="BH320" s="633">
        <f t="shared" si="437"/>
        <v>0</v>
      </c>
      <c r="BI320" s="633">
        <f t="shared" si="438"/>
        <v>0</v>
      </c>
      <c r="BJ320" s="633">
        <f t="shared" si="439"/>
        <v>0</v>
      </c>
      <c r="BK320" s="633" t="str">
        <f t="shared" si="440"/>
        <v/>
      </c>
      <c r="BL320" s="635" t="str">
        <f t="shared" si="441"/>
        <v/>
      </c>
      <c r="BM320" s="635" t="str">
        <f t="shared" si="442"/>
        <v/>
      </c>
      <c r="BN320" s="633"/>
      <c r="BO320" s="633"/>
      <c r="BP320" s="635" t="str">
        <f t="shared" si="443"/>
        <v/>
      </c>
      <c r="BQ320" s="619">
        <f t="shared" si="444"/>
        <v>0</v>
      </c>
      <c r="BR320" s="619">
        <f t="shared" si="445"/>
        <v>1</v>
      </c>
      <c r="BS320" s="619">
        <f t="shared" si="446"/>
        <v>0</v>
      </c>
      <c r="BT320" s="619">
        <f t="shared" si="447"/>
        <v>0</v>
      </c>
      <c r="BU320" s="619">
        <f t="shared" si="448"/>
        <v>0</v>
      </c>
      <c r="BV320" s="619">
        <f t="shared" si="449"/>
        <v>1</v>
      </c>
      <c r="BW320" s="603">
        <f t="shared" si="403"/>
        <v>0</v>
      </c>
      <c r="BX320" s="636">
        <f t="shared" si="450"/>
        <v>1</v>
      </c>
      <c r="BY320" s="603">
        <f t="shared" si="451"/>
        <v>0</v>
      </c>
      <c r="BZ320" s="603">
        <f t="shared" si="452"/>
        <v>0</v>
      </c>
      <c r="CA320" s="589" t="str">
        <f t="shared" si="404"/>
        <v/>
      </c>
      <c r="CB320" s="1097"/>
      <c r="CC320" s="589" t="str">
        <f>IF(I320="","",MAX($CC$228:$CC$235,$CC$238:CC319)+1)</f>
        <v/>
      </c>
      <c r="CD320" s="589"/>
      <c r="CE320" s="589"/>
      <c r="CF320" s="589"/>
      <c r="CG320" s="589"/>
      <c r="CH320" s="589"/>
      <c r="CI320" s="589"/>
      <c r="CJ320" s="589"/>
      <c r="CK320" s="589"/>
      <c r="CL320" s="589"/>
      <c r="CM320" s="589"/>
      <c r="CN320" s="589"/>
      <c r="CO320" s="589"/>
      <c r="CP320" s="589"/>
      <c r="CQ320" s="589"/>
      <c r="CR320" s="589"/>
      <c r="CS320" s="589"/>
      <c r="CT320" s="589"/>
      <c r="CU320" s="589"/>
      <c r="CV320" s="589"/>
      <c r="CW320" s="589"/>
      <c r="CX320" s="589"/>
      <c r="CY320" s="589"/>
    </row>
    <row r="321" spans="1:103" s="620" customFormat="1">
      <c r="A321" s="620" t="str">
        <f t="shared" si="402"/>
        <v/>
      </c>
      <c r="B321" s="624">
        <v>2202</v>
      </c>
      <c r="C321" s="624">
        <v>84</v>
      </c>
      <c r="D321" s="644" t="str">
        <f>IF(ISNA(VLOOKUP(C321,Master!BQ$60:CC$285,3,FALSE)),"",VLOOKUP(C321,Master!BQ$60:CC$285,3,FALSE))</f>
        <v/>
      </c>
      <c r="E321" s="625" t="str">
        <f>IF(ISNA(VLOOKUP(C321,Master!BQ$60:CC$285,7,FALSE)),"",VLOOKUP(C321,Master!BQ$60:CC$285,7,FALSE))</f>
        <v/>
      </c>
      <c r="F321" s="626" t="str">
        <f>IF(ISNA(VLOOKUP(C321,Master!BQ$60:CC$285,8,FALSE)),"",VLOOKUP(C321,Master!BQ$60:CC$285,8,FALSE))</f>
        <v/>
      </c>
      <c r="G321" s="627" t="str">
        <f>IF(ISNA(VLOOKUP(C321,Master!BQ$60:CC$285,4,FALSE)),"",VLOOKUP(C321,Master!BQ$60:CC$285,4,FALSE))</f>
        <v/>
      </c>
      <c r="H321" s="672" t="str">
        <f>IF(ISNA(VLOOKUP(C321,Master!BQ$60:CC$285,5,FALSE)),"",VLOOKUP(C321,Master!BQ$60:CC$285,5,FALSE))</f>
        <v/>
      </c>
      <c r="I321" s="629" t="str">
        <f>IF(ISNA(VLOOKUP(C321,Master!BQ$60:CC$285,6,FALSE)),"",VLOOKUP(C321,Master!BQ$60:CC$285,6,FALSE))</f>
        <v/>
      </c>
      <c r="J321" s="624" t="str">
        <f t="shared" si="405"/>
        <v/>
      </c>
      <c r="K321" s="625" t="str">
        <f t="shared" si="406"/>
        <v/>
      </c>
      <c r="L321" s="624" t="str">
        <f t="shared" si="407"/>
        <v/>
      </c>
      <c r="M321" s="624" t="str">
        <f t="shared" si="408"/>
        <v/>
      </c>
      <c r="N321" s="624" t="str">
        <f t="shared" si="409"/>
        <v/>
      </c>
      <c r="O321" s="629" t="str">
        <f t="shared" si="410"/>
        <v/>
      </c>
      <c r="P321" s="673"/>
      <c r="Q321" s="673"/>
      <c r="R321" s="673"/>
      <c r="S321" s="673">
        <v>0</v>
      </c>
      <c r="T321" s="591"/>
      <c r="U321" s="622" t="str">
        <f>IF(ISNA(VLOOKUP(C321,Master!BQ$60:CC$285,10,FALSE)),"",VLOOKUP(C321,Master!BQ$60:CC$285,10,FALSE))</f>
        <v/>
      </c>
      <c r="V321" s="632"/>
      <c r="W321" s="632"/>
      <c r="X321" s="633" t="str">
        <f>IF(ISNA(VLOOKUP(C321,Master!BQ$60:CC$285,11,FALSE)),"",VLOOKUP(C321,Master!BQ$60:CC$285,11,FALSE))</f>
        <v/>
      </c>
      <c r="Y321" s="633" t="str">
        <f>IF(ISNA(VLOOKUP(C321,Master!BQ$60:CC$285,9,FALSE)),"",VLOOKUP(C321,Master!BQ$60:CC$285,9,FALSE))</f>
        <v/>
      </c>
      <c r="Z321" s="634">
        <f t="shared" si="411"/>
        <v>0</v>
      </c>
      <c r="AA321" s="634">
        <f t="shared" si="412"/>
        <v>0</v>
      </c>
      <c r="AB321" s="634">
        <f t="shared" si="413"/>
        <v>0</v>
      </c>
      <c r="AC321" s="634">
        <f t="shared" si="414"/>
        <v>0</v>
      </c>
      <c r="AD321" s="634">
        <f t="shared" si="415"/>
        <v>0</v>
      </c>
      <c r="AE321" s="634">
        <f t="shared" si="416"/>
        <v>0</v>
      </c>
      <c r="AF321" s="635" t="str">
        <f t="shared" si="417"/>
        <v/>
      </c>
      <c r="AG321" s="635" t="str">
        <f t="shared" si="418"/>
        <v/>
      </c>
      <c r="AH321" s="635" t="str">
        <f t="shared" si="419"/>
        <v/>
      </c>
      <c r="AI321" s="635" t="str">
        <f t="shared" si="420"/>
        <v/>
      </c>
      <c r="AJ321" s="635" t="str">
        <f t="shared" si="421"/>
        <v/>
      </c>
      <c r="AK321" s="633" t="str">
        <f t="shared" si="422"/>
        <v/>
      </c>
      <c r="AL321" s="633">
        <v>0</v>
      </c>
      <c r="AM321" s="634">
        <v>0</v>
      </c>
      <c r="AN321" s="633" t="str">
        <f t="shared" si="423"/>
        <v/>
      </c>
      <c r="AO321" s="634">
        <f t="shared" si="424"/>
        <v>0</v>
      </c>
      <c r="AP321" s="633">
        <f t="shared" si="425"/>
        <v>0</v>
      </c>
      <c r="AQ321" s="633">
        <f t="shared" si="426"/>
        <v>0</v>
      </c>
      <c r="AR321" s="633"/>
      <c r="AS321" s="633">
        <f t="shared" si="399"/>
        <v>0</v>
      </c>
      <c r="AT321" s="635" t="str">
        <f t="shared" si="427"/>
        <v/>
      </c>
      <c r="AU321" s="635" t="str">
        <f t="shared" si="428"/>
        <v/>
      </c>
      <c r="AV321" s="633"/>
      <c r="AW321" s="633"/>
      <c r="AX321" s="635" t="str">
        <f t="shared" si="429"/>
        <v/>
      </c>
      <c r="AY321" s="635" t="str">
        <f t="shared" si="430"/>
        <v/>
      </c>
      <c r="AZ321" s="635" t="str">
        <f t="shared" si="431"/>
        <v/>
      </c>
      <c r="BA321" s="635" t="str">
        <f t="shared" si="432"/>
        <v/>
      </c>
      <c r="BB321" s="635" t="str">
        <f t="shared" si="433"/>
        <v/>
      </c>
      <c r="BC321" s="633" t="str">
        <f t="shared" si="434"/>
        <v/>
      </c>
      <c r="BD321" s="633"/>
      <c r="BE321" s="634">
        <v>0</v>
      </c>
      <c r="BF321" s="633" t="str">
        <f t="shared" si="435"/>
        <v/>
      </c>
      <c r="BG321" s="634">
        <f t="shared" si="436"/>
        <v>0</v>
      </c>
      <c r="BH321" s="633">
        <f t="shared" si="437"/>
        <v>0</v>
      </c>
      <c r="BI321" s="633">
        <f t="shared" si="438"/>
        <v>0</v>
      </c>
      <c r="BJ321" s="633">
        <f t="shared" si="439"/>
        <v>0</v>
      </c>
      <c r="BK321" s="633" t="str">
        <f t="shared" si="440"/>
        <v/>
      </c>
      <c r="BL321" s="635" t="str">
        <f t="shared" si="441"/>
        <v/>
      </c>
      <c r="BM321" s="635" t="str">
        <f t="shared" si="442"/>
        <v/>
      </c>
      <c r="BN321" s="633"/>
      <c r="BO321" s="633"/>
      <c r="BP321" s="635" t="str">
        <f t="shared" si="443"/>
        <v/>
      </c>
      <c r="BQ321" s="619">
        <f t="shared" si="444"/>
        <v>0</v>
      </c>
      <c r="BR321" s="619">
        <f t="shared" si="445"/>
        <v>1</v>
      </c>
      <c r="BS321" s="619">
        <f t="shared" si="446"/>
        <v>0</v>
      </c>
      <c r="BT321" s="619">
        <f t="shared" si="447"/>
        <v>0</v>
      </c>
      <c r="BU321" s="619">
        <f t="shared" si="448"/>
        <v>0</v>
      </c>
      <c r="BV321" s="619">
        <f t="shared" si="449"/>
        <v>1</v>
      </c>
      <c r="BW321" s="603">
        <f t="shared" si="403"/>
        <v>0</v>
      </c>
      <c r="BX321" s="636">
        <f t="shared" si="450"/>
        <v>1</v>
      </c>
      <c r="BY321" s="603">
        <f t="shared" si="451"/>
        <v>0</v>
      </c>
      <c r="BZ321" s="603">
        <f t="shared" si="452"/>
        <v>0</v>
      </c>
      <c r="CA321" s="589" t="str">
        <f t="shared" si="404"/>
        <v/>
      </c>
      <c r="CB321" s="1097"/>
      <c r="CC321" s="589" t="str">
        <f>IF(I321="","",MAX($CC$228:$CC$235,$CC$238:CC320)+1)</f>
        <v/>
      </c>
      <c r="CD321" s="589"/>
      <c r="CE321" s="589"/>
      <c r="CF321" s="589"/>
      <c r="CG321" s="589"/>
      <c r="CH321" s="589"/>
      <c r="CI321" s="589"/>
      <c r="CJ321" s="589"/>
      <c r="CK321" s="589"/>
      <c r="CL321" s="589"/>
      <c r="CM321" s="589"/>
      <c r="CN321" s="589"/>
      <c r="CO321" s="589"/>
      <c r="CP321" s="589"/>
      <c r="CQ321" s="589"/>
      <c r="CR321" s="589"/>
      <c r="CS321" s="589"/>
      <c r="CT321" s="589"/>
      <c r="CU321" s="589"/>
      <c r="CV321" s="589"/>
      <c r="CW321" s="589"/>
      <c r="CX321" s="589"/>
      <c r="CY321" s="589"/>
    </row>
    <row r="322" spans="1:103" s="620" customFormat="1">
      <c r="A322" s="620" t="str">
        <f t="shared" si="402"/>
        <v/>
      </c>
      <c r="B322" s="624">
        <v>2202</v>
      </c>
      <c r="C322" s="624">
        <v>85</v>
      </c>
      <c r="D322" s="644" t="str">
        <f>IF(ISNA(VLOOKUP(C322,Master!BQ$60:CC$285,3,FALSE)),"",VLOOKUP(C322,Master!BQ$60:CC$285,3,FALSE))</f>
        <v/>
      </c>
      <c r="E322" s="625" t="str">
        <f>IF(ISNA(VLOOKUP(C322,Master!BQ$60:CC$285,7,FALSE)),"",VLOOKUP(C322,Master!BQ$60:CC$285,7,FALSE))</f>
        <v/>
      </c>
      <c r="F322" s="626" t="str">
        <f>IF(ISNA(VLOOKUP(C322,Master!BQ$60:CC$285,8,FALSE)),"",VLOOKUP(C322,Master!BQ$60:CC$285,8,FALSE))</f>
        <v/>
      </c>
      <c r="G322" s="627" t="str">
        <f>IF(ISNA(VLOOKUP(C322,Master!BQ$60:CC$285,4,FALSE)),"",VLOOKUP(C322,Master!BQ$60:CC$285,4,FALSE))</f>
        <v/>
      </c>
      <c r="H322" s="672" t="str">
        <f>IF(ISNA(VLOOKUP(C322,Master!BQ$60:CC$285,5,FALSE)),"",VLOOKUP(C322,Master!BQ$60:CC$285,5,FALSE))</f>
        <v/>
      </c>
      <c r="I322" s="629" t="str">
        <f>IF(ISNA(VLOOKUP(C322,Master!BQ$60:CC$285,6,FALSE)),"",VLOOKUP(C322,Master!BQ$60:CC$285,6,FALSE))</f>
        <v/>
      </c>
      <c r="J322" s="624" t="str">
        <f t="shared" si="405"/>
        <v/>
      </c>
      <c r="K322" s="625" t="str">
        <f t="shared" si="406"/>
        <v/>
      </c>
      <c r="L322" s="624" t="str">
        <f t="shared" si="407"/>
        <v/>
      </c>
      <c r="M322" s="624" t="str">
        <f t="shared" si="408"/>
        <v/>
      </c>
      <c r="N322" s="624" t="str">
        <f t="shared" si="409"/>
        <v/>
      </c>
      <c r="O322" s="629" t="str">
        <f t="shared" si="410"/>
        <v/>
      </c>
      <c r="P322" s="673"/>
      <c r="Q322" s="673"/>
      <c r="R322" s="673"/>
      <c r="S322" s="673">
        <v>0</v>
      </c>
      <c r="T322" s="591"/>
      <c r="U322" s="622" t="str">
        <f>IF(ISNA(VLOOKUP(C322,Master!BQ$60:CC$285,10,FALSE)),"",VLOOKUP(C322,Master!BQ$60:CC$285,10,FALSE))</f>
        <v/>
      </c>
      <c r="V322" s="632"/>
      <c r="W322" s="632"/>
      <c r="X322" s="633" t="str">
        <f>IF(ISNA(VLOOKUP(C322,Master!BQ$60:CC$285,11,FALSE)),"",VLOOKUP(C322,Master!BQ$60:CC$285,11,FALSE))</f>
        <v/>
      </c>
      <c r="Y322" s="633" t="str">
        <f>IF(ISNA(VLOOKUP(C322,Master!BQ$60:CC$285,9,FALSE)),"",VLOOKUP(C322,Master!BQ$60:CC$285,9,FALSE))</f>
        <v/>
      </c>
      <c r="Z322" s="634">
        <f t="shared" si="411"/>
        <v>0</v>
      </c>
      <c r="AA322" s="634">
        <f t="shared" si="412"/>
        <v>0</v>
      </c>
      <c r="AB322" s="634">
        <f t="shared" si="413"/>
        <v>0</v>
      </c>
      <c r="AC322" s="634">
        <f t="shared" si="414"/>
        <v>0</v>
      </c>
      <c r="AD322" s="634">
        <f t="shared" si="415"/>
        <v>0</v>
      </c>
      <c r="AE322" s="634">
        <f t="shared" si="416"/>
        <v>0</v>
      </c>
      <c r="AF322" s="635" t="str">
        <f t="shared" si="417"/>
        <v/>
      </c>
      <c r="AG322" s="635" t="str">
        <f t="shared" si="418"/>
        <v/>
      </c>
      <c r="AH322" s="635" t="str">
        <f t="shared" si="419"/>
        <v/>
      </c>
      <c r="AI322" s="635" t="str">
        <f t="shared" si="420"/>
        <v/>
      </c>
      <c r="AJ322" s="635" t="str">
        <f t="shared" si="421"/>
        <v/>
      </c>
      <c r="AK322" s="633" t="str">
        <f t="shared" si="422"/>
        <v/>
      </c>
      <c r="AL322" s="633">
        <v>0</v>
      </c>
      <c r="AM322" s="634">
        <v>0</v>
      </c>
      <c r="AN322" s="633" t="str">
        <f t="shared" si="423"/>
        <v/>
      </c>
      <c r="AO322" s="634">
        <f t="shared" si="424"/>
        <v>0</v>
      </c>
      <c r="AP322" s="633">
        <f t="shared" si="425"/>
        <v>0</v>
      </c>
      <c r="AQ322" s="633">
        <f t="shared" si="426"/>
        <v>0</v>
      </c>
      <c r="AR322" s="633"/>
      <c r="AS322" s="633">
        <f t="shared" si="399"/>
        <v>0</v>
      </c>
      <c r="AT322" s="635" t="str">
        <f t="shared" si="427"/>
        <v/>
      </c>
      <c r="AU322" s="635" t="str">
        <f t="shared" si="428"/>
        <v/>
      </c>
      <c r="AV322" s="633"/>
      <c r="AW322" s="633"/>
      <c r="AX322" s="635" t="str">
        <f t="shared" si="429"/>
        <v/>
      </c>
      <c r="AY322" s="635" t="str">
        <f t="shared" si="430"/>
        <v/>
      </c>
      <c r="AZ322" s="635" t="str">
        <f t="shared" si="431"/>
        <v/>
      </c>
      <c r="BA322" s="635" t="str">
        <f t="shared" si="432"/>
        <v/>
      </c>
      <c r="BB322" s="635" t="str">
        <f t="shared" si="433"/>
        <v/>
      </c>
      <c r="BC322" s="633" t="str">
        <f t="shared" si="434"/>
        <v/>
      </c>
      <c r="BD322" s="633"/>
      <c r="BE322" s="634">
        <v>0</v>
      </c>
      <c r="BF322" s="633" t="str">
        <f t="shared" si="435"/>
        <v/>
      </c>
      <c r="BG322" s="634">
        <f t="shared" si="436"/>
        <v>0</v>
      </c>
      <c r="BH322" s="633">
        <f t="shared" si="437"/>
        <v>0</v>
      </c>
      <c r="BI322" s="633">
        <f t="shared" si="438"/>
        <v>0</v>
      </c>
      <c r="BJ322" s="633">
        <f t="shared" si="439"/>
        <v>0</v>
      </c>
      <c r="BK322" s="633" t="str">
        <f t="shared" si="440"/>
        <v/>
      </c>
      <c r="BL322" s="635" t="str">
        <f t="shared" si="441"/>
        <v/>
      </c>
      <c r="BM322" s="635" t="str">
        <f t="shared" si="442"/>
        <v/>
      </c>
      <c r="BN322" s="633"/>
      <c r="BO322" s="633"/>
      <c r="BP322" s="635" t="str">
        <f t="shared" si="443"/>
        <v/>
      </c>
      <c r="BQ322" s="619">
        <f t="shared" si="444"/>
        <v>0</v>
      </c>
      <c r="BR322" s="619">
        <f t="shared" si="445"/>
        <v>1</v>
      </c>
      <c r="BS322" s="619">
        <f t="shared" si="446"/>
        <v>0</v>
      </c>
      <c r="BT322" s="619">
        <f t="shared" si="447"/>
        <v>0</v>
      </c>
      <c r="BU322" s="619">
        <f t="shared" si="448"/>
        <v>0</v>
      </c>
      <c r="BV322" s="619">
        <f t="shared" si="449"/>
        <v>1</v>
      </c>
      <c r="BW322" s="603">
        <f t="shared" si="403"/>
        <v>0</v>
      </c>
      <c r="BX322" s="636">
        <f t="shared" si="450"/>
        <v>1</v>
      </c>
      <c r="BY322" s="603">
        <f t="shared" si="451"/>
        <v>0</v>
      </c>
      <c r="BZ322" s="603">
        <f t="shared" si="452"/>
        <v>0</v>
      </c>
      <c r="CA322" s="589" t="str">
        <f t="shared" si="404"/>
        <v/>
      </c>
      <c r="CB322" s="1097"/>
      <c r="CC322" s="589" t="str">
        <f>IF(I322="","",MAX($CC$228:$CC$235,$CC$238:CC321)+1)</f>
        <v/>
      </c>
      <c r="CD322" s="589"/>
      <c r="CE322" s="589"/>
      <c r="CF322" s="589"/>
      <c r="CG322" s="589"/>
      <c r="CH322" s="589"/>
      <c r="CI322" s="589"/>
      <c r="CJ322" s="589"/>
      <c r="CK322" s="589"/>
      <c r="CL322" s="589"/>
      <c r="CM322" s="589"/>
      <c r="CN322" s="589"/>
      <c r="CO322" s="589"/>
      <c r="CP322" s="589"/>
      <c r="CQ322" s="589"/>
      <c r="CR322" s="589"/>
      <c r="CS322" s="589"/>
      <c r="CT322" s="589"/>
      <c r="CU322" s="589"/>
      <c r="CV322" s="589"/>
      <c r="CW322" s="589"/>
      <c r="CX322" s="589"/>
      <c r="CY322" s="589"/>
    </row>
    <row r="323" spans="1:103" s="620" customFormat="1">
      <c r="A323" s="620" t="str">
        <f t="shared" si="402"/>
        <v/>
      </c>
      <c r="B323" s="624">
        <v>2202</v>
      </c>
      <c r="C323" s="624">
        <v>86</v>
      </c>
      <c r="D323" s="644" t="str">
        <f>IF(ISNA(VLOOKUP(C323,Master!BQ$60:CC$285,3,FALSE)),"",VLOOKUP(C323,Master!BQ$60:CC$285,3,FALSE))</f>
        <v/>
      </c>
      <c r="E323" s="625" t="str">
        <f>IF(ISNA(VLOOKUP(C323,Master!BQ$60:CC$285,7,FALSE)),"",VLOOKUP(C323,Master!BQ$60:CC$285,7,FALSE))</f>
        <v/>
      </c>
      <c r="F323" s="626" t="str">
        <f>IF(ISNA(VLOOKUP(C323,Master!BQ$60:CC$285,8,FALSE)),"",VLOOKUP(C323,Master!BQ$60:CC$285,8,FALSE))</f>
        <v/>
      </c>
      <c r="G323" s="627" t="str">
        <f>IF(ISNA(VLOOKUP(C323,Master!BQ$60:CC$285,4,FALSE)),"",VLOOKUP(C323,Master!BQ$60:CC$285,4,FALSE))</f>
        <v/>
      </c>
      <c r="H323" s="672" t="str">
        <f>IF(ISNA(VLOOKUP(C323,Master!BQ$60:CC$285,5,FALSE)),"",VLOOKUP(C323,Master!BQ$60:CC$285,5,FALSE))</f>
        <v/>
      </c>
      <c r="I323" s="629" t="str">
        <f>IF(ISNA(VLOOKUP(C323,Master!BQ$60:CC$285,6,FALSE)),"",VLOOKUP(C323,Master!BQ$60:CC$285,6,FALSE))</f>
        <v/>
      </c>
      <c r="J323" s="624" t="str">
        <f t="shared" si="405"/>
        <v/>
      </c>
      <c r="K323" s="625" t="str">
        <f t="shared" si="406"/>
        <v/>
      </c>
      <c r="L323" s="624" t="str">
        <f t="shared" si="407"/>
        <v/>
      </c>
      <c r="M323" s="624" t="str">
        <f t="shared" si="408"/>
        <v/>
      </c>
      <c r="N323" s="624" t="str">
        <f t="shared" si="409"/>
        <v/>
      </c>
      <c r="O323" s="629" t="str">
        <f t="shared" si="410"/>
        <v/>
      </c>
      <c r="P323" s="673"/>
      <c r="Q323" s="673"/>
      <c r="R323" s="673"/>
      <c r="S323" s="673">
        <v>0</v>
      </c>
      <c r="T323" s="591"/>
      <c r="U323" s="622" t="str">
        <f>IF(ISNA(VLOOKUP(C323,Master!BQ$60:CC$285,10,FALSE)),"",VLOOKUP(C323,Master!BQ$60:CC$285,10,FALSE))</f>
        <v/>
      </c>
      <c r="V323" s="632"/>
      <c r="W323" s="632"/>
      <c r="X323" s="633" t="str">
        <f>IF(ISNA(VLOOKUP(C323,Master!BQ$60:CC$285,11,FALSE)),"",VLOOKUP(C323,Master!BQ$60:CC$285,11,FALSE))</f>
        <v/>
      </c>
      <c r="Y323" s="633" t="str">
        <f>IF(ISNA(VLOOKUP(C323,Master!BQ$60:CC$285,9,FALSE)),"",VLOOKUP(C323,Master!BQ$60:CC$285,9,FALSE))</f>
        <v/>
      </c>
      <c r="Z323" s="634">
        <f t="shared" si="411"/>
        <v>0</v>
      </c>
      <c r="AA323" s="634">
        <f t="shared" si="412"/>
        <v>0</v>
      </c>
      <c r="AB323" s="634">
        <f t="shared" si="413"/>
        <v>0</v>
      </c>
      <c r="AC323" s="634">
        <f t="shared" si="414"/>
        <v>0</v>
      </c>
      <c r="AD323" s="634">
        <f t="shared" si="415"/>
        <v>0</v>
      </c>
      <c r="AE323" s="634">
        <f t="shared" si="416"/>
        <v>0</v>
      </c>
      <c r="AF323" s="635" t="str">
        <f t="shared" si="417"/>
        <v/>
      </c>
      <c r="AG323" s="635" t="str">
        <f t="shared" si="418"/>
        <v/>
      </c>
      <c r="AH323" s="635" t="str">
        <f t="shared" si="419"/>
        <v/>
      </c>
      <c r="AI323" s="635" t="str">
        <f t="shared" si="420"/>
        <v/>
      </c>
      <c r="AJ323" s="635" t="str">
        <f t="shared" si="421"/>
        <v/>
      </c>
      <c r="AK323" s="633" t="str">
        <f t="shared" si="422"/>
        <v/>
      </c>
      <c r="AL323" s="633">
        <v>0</v>
      </c>
      <c r="AM323" s="634">
        <v>0</v>
      </c>
      <c r="AN323" s="633" t="str">
        <f t="shared" si="423"/>
        <v/>
      </c>
      <c r="AO323" s="634">
        <f t="shared" si="424"/>
        <v>0</v>
      </c>
      <c r="AP323" s="633">
        <f t="shared" si="425"/>
        <v>0</v>
      </c>
      <c r="AQ323" s="633">
        <f t="shared" si="426"/>
        <v>0</v>
      </c>
      <c r="AR323" s="633"/>
      <c r="AS323" s="633">
        <f t="shared" si="399"/>
        <v>0</v>
      </c>
      <c r="AT323" s="635" t="str">
        <f t="shared" si="427"/>
        <v/>
      </c>
      <c r="AU323" s="635" t="str">
        <f t="shared" si="428"/>
        <v/>
      </c>
      <c r="AV323" s="633"/>
      <c r="AW323" s="633"/>
      <c r="AX323" s="635" t="str">
        <f t="shared" si="429"/>
        <v/>
      </c>
      <c r="AY323" s="635" t="str">
        <f t="shared" si="430"/>
        <v/>
      </c>
      <c r="AZ323" s="635" t="str">
        <f t="shared" si="431"/>
        <v/>
      </c>
      <c r="BA323" s="635" t="str">
        <f t="shared" si="432"/>
        <v/>
      </c>
      <c r="BB323" s="635" t="str">
        <f t="shared" si="433"/>
        <v/>
      </c>
      <c r="BC323" s="633" t="str">
        <f t="shared" si="434"/>
        <v/>
      </c>
      <c r="BD323" s="633"/>
      <c r="BE323" s="634">
        <v>0</v>
      </c>
      <c r="BF323" s="633" t="str">
        <f t="shared" si="435"/>
        <v/>
      </c>
      <c r="BG323" s="634">
        <f t="shared" si="436"/>
        <v>0</v>
      </c>
      <c r="BH323" s="633">
        <f t="shared" si="437"/>
        <v>0</v>
      </c>
      <c r="BI323" s="633">
        <f t="shared" si="438"/>
        <v>0</v>
      </c>
      <c r="BJ323" s="633">
        <f t="shared" si="439"/>
        <v>0</v>
      </c>
      <c r="BK323" s="633" t="str">
        <f t="shared" si="440"/>
        <v/>
      </c>
      <c r="BL323" s="635" t="str">
        <f t="shared" si="441"/>
        <v/>
      </c>
      <c r="BM323" s="635" t="str">
        <f t="shared" si="442"/>
        <v/>
      </c>
      <c r="BN323" s="633"/>
      <c r="BO323" s="633"/>
      <c r="BP323" s="635" t="str">
        <f t="shared" si="443"/>
        <v/>
      </c>
      <c r="BQ323" s="619">
        <f t="shared" si="444"/>
        <v>0</v>
      </c>
      <c r="BR323" s="619">
        <f t="shared" si="445"/>
        <v>1</v>
      </c>
      <c r="BS323" s="619">
        <f t="shared" si="446"/>
        <v>0</v>
      </c>
      <c r="BT323" s="619">
        <f t="shared" si="447"/>
        <v>0</v>
      </c>
      <c r="BU323" s="619">
        <f t="shared" si="448"/>
        <v>0</v>
      </c>
      <c r="BV323" s="619">
        <f t="shared" si="449"/>
        <v>1</v>
      </c>
      <c r="BW323" s="603">
        <f t="shared" si="403"/>
        <v>0</v>
      </c>
      <c r="BX323" s="636">
        <f t="shared" si="450"/>
        <v>1</v>
      </c>
      <c r="BY323" s="603">
        <f t="shared" si="451"/>
        <v>0</v>
      </c>
      <c r="BZ323" s="603">
        <f t="shared" si="452"/>
        <v>0</v>
      </c>
      <c r="CA323" s="589" t="str">
        <f t="shared" si="404"/>
        <v/>
      </c>
      <c r="CB323" s="1097"/>
      <c r="CC323" s="589" t="str">
        <f>IF(I323="","",MAX($CC$228:$CC$235,$CC$238:CC322)+1)</f>
        <v/>
      </c>
      <c r="CD323" s="589"/>
      <c r="CE323" s="589"/>
      <c r="CF323" s="589"/>
      <c r="CG323" s="589"/>
      <c r="CH323" s="589"/>
      <c r="CI323" s="589"/>
      <c r="CJ323" s="589"/>
      <c r="CK323" s="589"/>
      <c r="CL323" s="589"/>
      <c r="CM323" s="589"/>
      <c r="CN323" s="589"/>
      <c r="CO323" s="589"/>
      <c r="CP323" s="589"/>
      <c r="CQ323" s="589"/>
      <c r="CR323" s="589"/>
      <c r="CS323" s="589"/>
      <c r="CT323" s="589"/>
      <c r="CU323" s="589"/>
      <c r="CV323" s="589"/>
      <c r="CW323" s="589"/>
      <c r="CX323" s="589"/>
      <c r="CY323" s="589"/>
    </row>
    <row r="324" spans="1:103" s="620" customFormat="1">
      <c r="A324" s="620" t="str">
        <f t="shared" si="402"/>
        <v/>
      </c>
      <c r="B324" s="624">
        <v>2202</v>
      </c>
      <c r="C324" s="624">
        <v>87</v>
      </c>
      <c r="D324" s="644" t="str">
        <f>IF(ISNA(VLOOKUP(C324,Master!BQ$60:CC$285,3,FALSE)),"",VLOOKUP(C324,Master!BQ$60:CC$285,3,FALSE))</f>
        <v/>
      </c>
      <c r="E324" s="625" t="str">
        <f>IF(ISNA(VLOOKUP(C324,Master!BQ$60:CC$285,7,FALSE)),"",VLOOKUP(C324,Master!BQ$60:CC$285,7,FALSE))</f>
        <v/>
      </c>
      <c r="F324" s="626" t="str">
        <f>IF(ISNA(VLOOKUP(C324,Master!BQ$60:CC$285,8,FALSE)),"",VLOOKUP(C324,Master!BQ$60:CC$285,8,FALSE))</f>
        <v/>
      </c>
      <c r="G324" s="627" t="str">
        <f>IF(ISNA(VLOOKUP(C324,Master!BQ$60:CC$285,4,FALSE)),"",VLOOKUP(C324,Master!BQ$60:CC$285,4,FALSE))</f>
        <v/>
      </c>
      <c r="H324" s="672" t="str">
        <f>IF(ISNA(VLOOKUP(C324,Master!BQ$60:CC$285,5,FALSE)),"",VLOOKUP(C324,Master!BQ$60:CC$285,5,FALSE))</f>
        <v/>
      </c>
      <c r="I324" s="629" t="str">
        <f>IF(ISNA(VLOOKUP(C324,Master!BQ$60:CC$285,6,FALSE)),"",VLOOKUP(C324,Master!BQ$60:CC$285,6,FALSE))</f>
        <v/>
      </c>
      <c r="J324" s="624" t="str">
        <f t="shared" si="405"/>
        <v/>
      </c>
      <c r="K324" s="625" t="str">
        <f t="shared" si="406"/>
        <v/>
      </c>
      <c r="L324" s="624" t="str">
        <f t="shared" si="407"/>
        <v/>
      </c>
      <c r="M324" s="624" t="str">
        <f t="shared" si="408"/>
        <v/>
      </c>
      <c r="N324" s="624" t="str">
        <f t="shared" si="409"/>
        <v/>
      </c>
      <c r="O324" s="629" t="str">
        <f t="shared" si="410"/>
        <v/>
      </c>
      <c r="P324" s="673"/>
      <c r="Q324" s="673"/>
      <c r="R324" s="673"/>
      <c r="S324" s="673">
        <v>0</v>
      </c>
      <c r="T324" s="591"/>
      <c r="U324" s="622" t="str">
        <f>IF(ISNA(VLOOKUP(C324,Master!BQ$60:CC$285,10,FALSE)),"",VLOOKUP(C324,Master!BQ$60:CC$285,10,FALSE))</f>
        <v/>
      </c>
      <c r="V324" s="632"/>
      <c r="W324" s="632"/>
      <c r="X324" s="633" t="str">
        <f>IF(ISNA(VLOOKUP(C324,Master!BQ$60:CC$285,11,FALSE)),"",VLOOKUP(C324,Master!BQ$60:CC$285,11,FALSE))</f>
        <v/>
      </c>
      <c r="Y324" s="633" t="str">
        <f>IF(ISNA(VLOOKUP(C324,Master!BQ$60:CC$285,9,FALSE)),"",VLOOKUP(C324,Master!BQ$60:CC$285,9,FALSE))</f>
        <v/>
      </c>
      <c r="Z324" s="634">
        <f t="shared" si="411"/>
        <v>0</v>
      </c>
      <c r="AA324" s="634">
        <f t="shared" si="412"/>
        <v>0</v>
      </c>
      <c r="AB324" s="634">
        <f t="shared" si="413"/>
        <v>0</v>
      </c>
      <c r="AC324" s="634">
        <f t="shared" si="414"/>
        <v>0</v>
      </c>
      <c r="AD324" s="634">
        <f t="shared" si="415"/>
        <v>0</v>
      </c>
      <c r="AE324" s="634">
        <f t="shared" si="416"/>
        <v>0</v>
      </c>
      <c r="AF324" s="635" t="str">
        <f t="shared" si="417"/>
        <v/>
      </c>
      <c r="AG324" s="635" t="str">
        <f t="shared" si="418"/>
        <v/>
      </c>
      <c r="AH324" s="635" t="str">
        <f t="shared" si="419"/>
        <v/>
      </c>
      <c r="AI324" s="635" t="str">
        <f t="shared" si="420"/>
        <v/>
      </c>
      <c r="AJ324" s="635" t="str">
        <f t="shared" si="421"/>
        <v/>
      </c>
      <c r="AK324" s="633" t="str">
        <f t="shared" si="422"/>
        <v/>
      </c>
      <c r="AL324" s="633">
        <v>0</v>
      </c>
      <c r="AM324" s="634">
        <v>0</v>
      </c>
      <c r="AN324" s="633" t="str">
        <f t="shared" si="423"/>
        <v/>
      </c>
      <c r="AO324" s="634">
        <f t="shared" si="424"/>
        <v>0</v>
      </c>
      <c r="AP324" s="633">
        <f t="shared" si="425"/>
        <v>0</v>
      </c>
      <c r="AQ324" s="633">
        <f t="shared" si="426"/>
        <v>0</v>
      </c>
      <c r="AR324" s="633"/>
      <c r="AS324" s="633">
        <f t="shared" si="399"/>
        <v>0</v>
      </c>
      <c r="AT324" s="635" t="str">
        <f t="shared" si="427"/>
        <v/>
      </c>
      <c r="AU324" s="635" t="str">
        <f t="shared" si="428"/>
        <v/>
      </c>
      <c r="AV324" s="633"/>
      <c r="AW324" s="633"/>
      <c r="AX324" s="635" t="str">
        <f t="shared" si="429"/>
        <v/>
      </c>
      <c r="AY324" s="635" t="str">
        <f t="shared" si="430"/>
        <v/>
      </c>
      <c r="AZ324" s="635" t="str">
        <f t="shared" si="431"/>
        <v/>
      </c>
      <c r="BA324" s="635" t="str">
        <f t="shared" si="432"/>
        <v/>
      </c>
      <c r="BB324" s="635" t="str">
        <f t="shared" si="433"/>
        <v/>
      </c>
      <c r="BC324" s="633" t="str">
        <f t="shared" si="434"/>
        <v/>
      </c>
      <c r="BD324" s="633"/>
      <c r="BE324" s="634">
        <v>0</v>
      </c>
      <c r="BF324" s="633" t="str">
        <f t="shared" si="435"/>
        <v/>
      </c>
      <c r="BG324" s="634">
        <f t="shared" si="436"/>
        <v>0</v>
      </c>
      <c r="BH324" s="633">
        <f t="shared" si="437"/>
        <v>0</v>
      </c>
      <c r="BI324" s="633">
        <f t="shared" si="438"/>
        <v>0</v>
      </c>
      <c r="BJ324" s="633">
        <f t="shared" si="439"/>
        <v>0</v>
      </c>
      <c r="BK324" s="633" t="str">
        <f t="shared" si="440"/>
        <v/>
      </c>
      <c r="BL324" s="635" t="str">
        <f t="shared" si="441"/>
        <v/>
      </c>
      <c r="BM324" s="635" t="str">
        <f t="shared" si="442"/>
        <v/>
      </c>
      <c r="BN324" s="633"/>
      <c r="BO324" s="633"/>
      <c r="BP324" s="635" t="str">
        <f t="shared" si="443"/>
        <v/>
      </c>
      <c r="BQ324" s="619">
        <f t="shared" si="444"/>
        <v>0</v>
      </c>
      <c r="BR324" s="619">
        <f t="shared" si="445"/>
        <v>1</v>
      </c>
      <c r="BS324" s="619">
        <f t="shared" si="446"/>
        <v>0</v>
      </c>
      <c r="BT324" s="619">
        <f t="shared" si="447"/>
        <v>0</v>
      </c>
      <c r="BU324" s="619">
        <f t="shared" si="448"/>
        <v>0</v>
      </c>
      <c r="BV324" s="619">
        <f t="shared" si="449"/>
        <v>1</v>
      </c>
      <c r="BW324" s="603">
        <f t="shared" si="403"/>
        <v>0</v>
      </c>
      <c r="BX324" s="636">
        <f t="shared" si="450"/>
        <v>1</v>
      </c>
      <c r="BY324" s="603">
        <f t="shared" si="451"/>
        <v>0</v>
      </c>
      <c r="BZ324" s="603">
        <f t="shared" si="452"/>
        <v>0</v>
      </c>
      <c r="CA324" s="589" t="str">
        <f t="shared" si="404"/>
        <v/>
      </c>
      <c r="CB324" s="1097"/>
      <c r="CC324" s="589" t="str">
        <f>IF(I324="","",MAX($CC$228:$CC$235,$CC$238:CC323)+1)</f>
        <v/>
      </c>
      <c r="CD324" s="589"/>
      <c r="CE324" s="589"/>
      <c r="CF324" s="589"/>
      <c r="CG324" s="589"/>
      <c r="CH324" s="589"/>
      <c r="CI324" s="589"/>
      <c r="CJ324" s="589"/>
      <c r="CK324" s="589"/>
      <c r="CL324" s="589"/>
      <c r="CM324" s="589"/>
      <c r="CN324" s="589"/>
      <c r="CO324" s="589"/>
      <c r="CP324" s="589"/>
      <c r="CQ324" s="589"/>
      <c r="CR324" s="589"/>
      <c r="CS324" s="589"/>
      <c r="CT324" s="589"/>
      <c r="CU324" s="589"/>
      <c r="CV324" s="589"/>
      <c r="CW324" s="589"/>
      <c r="CX324" s="589"/>
      <c r="CY324" s="589"/>
    </row>
    <row r="325" spans="1:103" s="620" customFormat="1">
      <c r="A325" s="620" t="str">
        <f t="shared" si="402"/>
        <v/>
      </c>
      <c r="B325" s="624">
        <v>2202</v>
      </c>
      <c r="C325" s="624">
        <v>88</v>
      </c>
      <c r="D325" s="644" t="str">
        <f>IF(ISNA(VLOOKUP(C325,Master!BQ$60:CC$285,3,FALSE)),"",VLOOKUP(C325,Master!BQ$60:CC$285,3,FALSE))</f>
        <v/>
      </c>
      <c r="E325" s="625" t="str">
        <f>IF(ISNA(VLOOKUP(C325,Master!BQ$60:CC$285,7,FALSE)),"",VLOOKUP(C325,Master!BQ$60:CC$285,7,FALSE))</f>
        <v/>
      </c>
      <c r="F325" s="626" t="str">
        <f>IF(ISNA(VLOOKUP(C325,Master!BQ$60:CC$285,8,FALSE)),"",VLOOKUP(C325,Master!BQ$60:CC$285,8,FALSE))</f>
        <v/>
      </c>
      <c r="G325" s="627" t="str">
        <f>IF(ISNA(VLOOKUP(C325,Master!BQ$60:CC$285,4,FALSE)),"",VLOOKUP(C325,Master!BQ$60:CC$285,4,FALSE))</f>
        <v/>
      </c>
      <c r="H325" s="672" t="str">
        <f>IF(ISNA(VLOOKUP(C325,Master!BQ$60:CC$285,5,FALSE)),"",VLOOKUP(C325,Master!BQ$60:CC$285,5,FALSE))</f>
        <v/>
      </c>
      <c r="I325" s="629" t="str">
        <f>IF(ISNA(VLOOKUP(C325,Master!BQ$60:CC$285,6,FALSE)),"",VLOOKUP(C325,Master!BQ$60:CC$285,6,FALSE))</f>
        <v/>
      </c>
      <c r="J325" s="624" t="str">
        <f t="shared" si="405"/>
        <v/>
      </c>
      <c r="K325" s="625" t="str">
        <f t="shared" si="406"/>
        <v/>
      </c>
      <c r="L325" s="624" t="str">
        <f t="shared" si="407"/>
        <v/>
      </c>
      <c r="M325" s="624" t="str">
        <f t="shared" si="408"/>
        <v/>
      </c>
      <c r="N325" s="624" t="str">
        <f t="shared" si="409"/>
        <v/>
      </c>
      <c r="O325" s="629" t="str">
        <f t="shared" si="410"/>
        <v/>
      </c>
      <c r="P325" s="673"/>
      <c r="Q325" s="673"/>
      <c r="R325" s="673"/>
      <c r="S325" s="673">
        <v>0</v>
      </c>
      <c r="T325" s="591"/>
      <c r="U325" s="622" t="str">
        <f>IF(ISNA(VLOOKUP(C325,Master!BQ$60:CC$285,10,FALSE)),"",VLOOKUP(C325,Master!BQ$60:CC$285,10,FALSE))</f>
        <v/>
      </c>
      <c r="V325" s="632"/>
      <c r="W325" s="632"/>
      <c r="X325" s="633" t="str">
        <f>IF(ISNA(VLOOKUP(C325,Master!BQ$60:CC$285,11,FALSE)),"",VLOOKUP(C325,Master!BQ$60:CC$285,11,FALSE))</f>
        <v/>
      </c>
      <c r="Y325" s="633" t="str">
        <f>IF(ISNA(VLOOKUP(C325,Master!BQ$60:CC$285,9,FALSE)),"",VLOOKUP(C325,Master!BQ$60:CC$285,9,FALSE))</f>
        <v/>
      </c>
      <c r="Z325" s="634">
        <f t="shared" si="411"/>
        <v>0</v>
      </c>
      <c r="AA325" s="634">
        <f t="shared" si="412"/>
        <v>0</v>
      </c>
      <c r="AB325" s="634">
        <f t="shared" si="413"/>
        <v>0</v>
      </c>
      <c r="AC325" s="634">
        <f t="shared" si="414"/>
        <v>0</v>
      </c>
      <c r="AD325" s="634">
        <f t="shared" si="415"/>
        <v>0</v>
      </c>
      <c r="AE325" s="634">
        <f t="shared" si="416"/>
        <v>0</v>
      </c>
      <c r="AF325" s="635" t="str">
        <f t="shared" si="417"/>
        <v/>
      </c>
      <c r="AG325" s="635" t="str">
        <f t="shared" si="418"/>
        <v/>
      </c>
      <c r="AH325" s="635" t="str">
        <f t="shared" si="419"/>
        <v/>
      </c>
      <c r="AI325" s="635" t="str">
        <f t="shared" si="420"/>
        <v/>
      </c>
      <c r="AJ325" s="635" t="str">
        <f t="shared" si="421"/>
        <v/>
      </c>
      <c r="AK325" s="633" t="str">
        <f t="shared" si="422"/>
        <v/>
      </c>
      <c r="AL325" s="633">
        <v>0</v>
      </c>
      <c r="AM325" s="634">
        <v>0</v>
      </c>
      <c r="AN325" s="633" t="str">
        <f t="shared" si="423"/>
        <v/>
      </c>
      <c r="AO325" s="634">
        <f t="shared" si="424"/>
        <v>0</v>
      </c>
      <c r="AP325" s="633">
        <f t="shared" si="425"/>
        <v>0</v>
      </c>
      <c r="AQ325" s="633">
        <f t="shared" si="426"/>
        <v>0</v>
      </c>
      <c r="AR325" s="633"/>
      <c r="AS325" s="633">
        <f t="shared" si="399"/>
        <v>0</v>
      </c>
      <c r="AT325" s="635" t="str">
        <f t="shared" si="427"/>
        <v/>
      </c>
      <c r="AU325" s="635" t="str">
        <f t="shared" si="428"/>
        <v/>
      </c>
      <c r="AV325" s="633"/>
      <c r="AW325" s="633"/>
      <c r="AX325" s="635" t="str">
        <f t="shared" si="429"/>
        <v/>
      </c>
      <c r="AY325" s="635" t="str">
        <f t="shared" si="430"/>
        <v/>
      </c>
      <c r="AZ325" s="635" t="str">
        <f t="shared" si="431"/>
        <v/>
      </c>
      <c r="BA325" s="635" t="str">
        <f t="shared" si="432"/>
        <v/>
      </c>
      <c r="BB325" s="635" t="str">
        <f t="shared" si="433"/>
        <v/>
      </c>
      <c r="BC325" s="633" t="str">
        <f t="shared" si="434"/>
        <v/>
      </c>
      <c r="BD325" s="633"/>
      <c r="BE325" s="634">
        <v>0</v>
      </c>
      <c r="BF325" s="633" t="str">
        <f t="shared" si="435"/>
        <v/>
      </c>
      <c r="BG325" s="634">
        <f t="shared" si="436"/>
        <v>0</v>
      </c>
      <c r="BH325" s="633">
        <f t="shared" si="437"/>
        <v>0</v>
      </c>
      <c r="BI325" s="633">
        <f t="shared" si="438"/>
        <v>0</v>
      </c>
      <c r="BJ325" s="633">
        <f t="shared" si="439"/>
        <v>0</v>
      </c>
      <c r="BK325" s="633" t="str">
        <f t="shared" si="440"/>
        <v/>
      </c>
      <c r="BL325" s="635" t="str">
        <f t="shared" si="441"/>
        <v/>
      </c>
      <c r="BM325" s="635" t="str">
        <f t="shared" si="442"/>
        <v/>
      </c>
      <c r="BN325" s="633"/>
      <c r="BO325" s="633"/>
      <c r="BP325" s="635" t="str">
        <f t="shared" si="443"/>
        <v/>
      </c>
      <c r="BQ325" s="619">
        <f t="shared" si="444"/>
        <v>0</v>
      </c>
      <c r="BR325" s="619">
        <f t="shared" si="445"/>
        <v>1</v>
      </c>
      <c r="BS325" s="619">
        <f t="shared" si="446"/>
        <v>0</v>
      </c>
      <c r="BT325" s="619">
        <f t="shared" si="447"/>
        <v>0</v>
      </c>
      <c r="BU325" s="619">
        <f t="shared" si="448"/>
        <v>0</v>
      </c>
      <c r="BV325" s="619">
        <f t="shared" si="449"/>
        <v>1</v>
      </c>
      <c r="BW325" s="603">
        <f t="shared" si="403"/>
        <v>0</v>
      </c>
      <c r="BX325" s="636">
        <f t="shared" si="450"/>
        <v>1</v>
      </c>
      <c r="BY325" s="603">
        <f t="shared" si="451"/>
        <v>0</v>
      </c>
      <c r="BZ325" s="603">
        <f t="shared" si="452"/>
        <v>0</v>
      </c>
      <c r="CA325" s="589" t="str">
        <f t="shared" si="404"/>
        <v/>
      </c>
      <c r="CB325" s="1097"/>
      <c r="CC325" s="589" t="str">
        <f>IF(I325="","",MAX($CC$228:$CC$235,$CC$238:CC324)+1)</f>
        <v/>
      </c>
      <c r="CD325" s="589"/>
      <c r="CE325" s="589"/>
      <c r="CF325" s="589"/>
      <c r="CG325" s="589"/>
      <c r="CH325" s="589"/>
      <c r="CI325" s="589"/>
      <c r="CJ325" s="589"/>
      <c r="CK325" s="589"/>
      <c r="CL325" s="589"/>
      <c r="CM325" s="589"/>
      <c r="CN325" s="589"/>
      <c r="CO325" s="589"/>
      <c r="CP325" s="589"/>
      <c r="CQ325" s="589"/>
      <c r="CR325" s="589"/>
      <c r="CS325" s="589"/>
      <c r="CT325" s="589"/>
      <c r="CU325" s="589"/>
      <c r="CV325" s="589"/>
      <c r="CW325" s="589"/>
      <c r="CX325" s="589"/>
      <c r="CY325" s="589"/>
    </row>
    <row r="326" spans="1:103" s="620" customFormat="1">
      <c r="A326" s="620" t="str">
        <f t="shared" si="402"/>
        <v/>
      </c>
      <c r="B326" s="624">
        <v>2202</v>
      </c>
      <c r="C326" s="624">
        <v>89</v>
      </c>
      <c r="D326" s="644" t="str">
        <f>IF(ISNA(VLOOKUP(C326,Master!BQ$60:CC$285,3,FALSE)),"",VLOOKUP(C326,Master!BQ$60:CC$285,3,FALSE))</f>
        <v/>
      </c>
      <c r="E326" s="625" t="str">
        <f>IF(ISNA(VLOOKUP(C326,Master!BQ$60:CC$285,7,FALSE)),"",VLOOKUP(C326,Master!BQ$60:CC$285,7,FALSE))</f>
        <v/>
      </c>
      <c r="F326" s="626" t="str">
        <f>IF(ISNA(VLOOKUP(C326,Master!BQ$60:CC$285,8,FALSE)),"",VLOOKUP(C326,Master!BQ$60:CC$285,8,FALSE))</f>
        <v/>
      </c>
      <c r="G326" s="627" t="str">
        <f>IF(ISNA(VLOOKUP(C326,Master!BQ$60:CC$285,4,FALSE)),"",VLOOKUP(C326,Master!BQ$60:CC$285,4,FALSE))</f>
        <v/>
      </c>
      <c r="H326" s="672" t="str">
        <f>IF(ISNA(VLOOKUP(C326,Master!BQ$60:CC$285,5,FALSE)),"",VLOOKUP(C326,Master!BQ$60:CC$285,5,FALSE))</f>
        <v/>
      </c>
      <c r="I326" s="629" t="str">
        <f>IF(ISNA(VLOOKUP(C326,Master!BQ$60:CC$285,6,FALSE)),"",VLOOKUP(C326,Master!BQ$60:CC$285,6,FALSE))</f>
        <v/>
      </c>
      <c r="J326" s="624" t="str">
        <f t="shared" si="405"/>
        <v/>
      </c>
      <c r="K326" s="625" t="str">
        <f t="shared" si="406"/>
        <v/>
      </c>
      <c r="L326" s="624" t="str">
        <f t="shared" si="407"/>
        <v/>
      </c>
      <c r="M326" s="624" t="str">
        <f t="shared" si="408"/>
        <v/>
      </c>
      <c r="N326" s="624" t="str">
        <f t="shared" si="409"/>
        <v/>
      </c>
      <c r="O326" s="629" t="str">
        <f t="shared" si="410"/>
        <v/>
      </c>
      <c r="P326" s="673"/>
      <c r="Q326" s="673"/>
      <c r="R326" s="673"/>
      <c r="S326" s="673">
        <v>0</v>
      </c>
      <c r="T326" s="591"/>
      <c r="U326" s="622" t="str">
        <f>IF(ISNA(VLOOKUP(C326,Master!BQ$60:CC$285,10,FALSE)),"",VLOOKUP(C326,Master!BQ$60:CC$285,10,FALSE))</f>
        <v/>
      </c>
      <c r="V326" s="632"/>
      <c r="W326" s="632"/>
      <c r="X326" s="633" t="str">
        <f>IF(ISNA(VLOOKUP(C326,Master!BQ$60:CC$285,11,FALSE)),"",VLOOKUP(C326,Master!BQ$60:CC$285,11,FALSE))</f>
        <v/>
      </c>
      <c r="Y326" s="633" t="str">
        <f>IF(ISNA(VLOOKUP(C326,Master!BQ$60:CC$285,9,FALSE)),"",VLOOKUP(C326,Master!BQ$60:CC$285,9,FALSE))</f>
        <v/>
      </c>
      <c r="Z326" s="634">
        <f t="shared" si="411"/>
        <v>0</v>
      </c>
      <c r="AA326" s="634">
        <f t="shared" si="412"/>
        <v>0</v>
      </c>
      <c r="AB326" s="634">
        <f t="shared" si="413"/>
        <v>0</v>
      </c>
      <c r="AC326" s="634">
        <f t="shared" si="414"/>
        <v>0</v>
      </c>
      <c r="AD326" s="634">
        <f t="shared" si="415"/>
        <v>0</v>
      </c>
      <c r="AE326" s="634">
        <f t="shared" si="416"/>
        <v>0</v>
      </c>
      <c r="AF326" s="635" t="str">
        <f t="shared" si="417"/>
        <v/>
      </c>
      <c r="AG326" s="635" t="str">
        <f t="shared" si="418"/>
        <v/>
      </c>
      <c r="AH326" s="635" t="str">
        <f t="shared" si="419"/>
        <v/>
      </c>
      <c r="AI326" s="635" t="str">
        <f t="shared" si="420"/>
        <v/>
      </c>
      <c r="AJ326" s="635" t="str">
        <f t="shared" si="421"/>
        <v/>
      </c>
      <c r="AK326" s="633" t="str">
        <f t="shared" si="422"/>
        <v/>
      </c>
      <c r="AL326" s="633">
        <v>0</v>
      </c>
      <c r="AM326" s="634">
        <v>0</v>
      </c>
      <c r="AN326" s="633" t="str">
        <f t="shared" si="423"/>
        <v/>
      </c>
      <c r="AO326" s="634">
        <f t="shared" si="424"/>
        <v>0</v>
      </c>
      <c r="AP326" s="633">
        <f t="shared" si="425"/>
        <v>0</v>
      </c>
      <c r="AQ326" s="633">
        <f t="shared" si="426"/>
        <v>0</v>
      </c>
      <c r="AR326" s="633"/>
      <c r="AS326" s="633">
        <f t="shared" si="399"/>
        <v>0</v>
      </c>
      <c r="AT326" s="635" t="str">
        <f t="shared" si="427"/>
        <v/>
      </c>
      <c r="AU326" s="635" t="str">
        <f t="shared" si="428"/>
        <v/>
      </c>
      <c r="AV326" s="633"/>
      <c r="AW326" s="633"/>
      <c r="AX326" s="635" t="str">
        <f t="shared" si="429"/>
        <v/>
      </c>
      <c r="AY326" s="635" t="str">
        <f t="shared" si="430"/>
        <v/>
      </c>
      <c r="AZ326" s="635" t="str">
        <f t="shared" si="431"/>
        <v/>
      </c>
      <c r="BA326" s="635" t="str">
        <f t="shared" si="432"/>
        <v/>
      </c>
      <c r="BB326" s="635" t="str">
        <f t="shared" si="433"/>
        <v/>
      </c>
      <c r="BC326" s="633" t="str">
        <f t="shared" si="434"/>
        <v/>
      </c>
      <c r="BD326" s="633"/>
      <c r="BE326" s="634">
        <v>0</v>
      </c>
      <c r="BF326" s="633" t="str">
        <f t="shared" si="435"/>
        <v/>
      </c>
      <c r="BG326" s="634">
        <f t="shared" si="436"/>
        <v>0</v>
      </c>
      <c r="BH326" s="633">
        <f t="shared" si="437"/>
        <v>0</v>
      </c>
      <c r="BI326" s="633">
        <f t="shared" si="438"/>
        <v>0</v>
      </c>
      <c r="BJ326" s="633">
        <f t="shared" si="439"/>
        <v>0</v>
      </c>
      <c r="BK326" s="633" t="str">
        <f t="shared" si="440"/>
        <v/>
      </c>
      <c r="BL326" s="635" t="str">
        <f t="shared" si="441"/>
        <v/>
      </c>
      <c r="BM326" s="635" t="str">
        <f t="shared" si="442"/>
        <v/>
      </c>
      <c r="BN326" s="633"/>
      <c r="BO326" s="633"/>
      <c r="BP326" s="635" t="str">
        <f t="shared" si="443"/>
        <v/>
      </c>
      <c r="BQ326" s="619">
        <f t="shared" si="444"/>
        <v>0</v>
      </c>
      <c r="BR326" s="619">
        <f t="shared" si="445"/>
        <v>1</v>
      </c>
      <c r="BS326" s="619">
        <f t="shared" si="446"/>
        <v>0</v>
      </c>
      <c r="BT326" s="619">
        <f t="shared" si="447"/>
        <v>0</v>
      </c>
      <c r="BU326" s="619">
        <f t="shared" si="448"/>
        <v>0</v>
      </c>
      <c r="BV326" s="619">
        <f t="shared" si="449"/>
        <v>1</v>
      </c>
      <c r="BW326" s="603">
        <f t="shared" si="403"/>
        <v>0</v>
      </c>
      <c r="BX326" s="636">
        <f t="shared" si="450"/>
        <v>1</v>
      </c>
      <c r="BY326" s="603">
        <f t="shared" si="451"/>
        <v>0</v>
      </c>
      <c r="BZ326" s="603">
        <f t="shared" si="452"/>
        <v>0</v>
      </c>
      <c r="CA326" s="589" t="str">
        <f t="shared" si="404"/>
        <v/>
      </c>
      <c r="CB326" s="1097"/>
      <c r="CC326" s="589" t="str">
        <f>IF(I326="","",MAX($CC$228:$CC$235,$CC$238:CC325)+1)</f>
        <v/>
      </c>
      <c r="CD326" s="589"/>
      <c r="CE326" s="589"/>
      <c r="CF326" s="589"/>
      <c r="CG326" s="589"/>
      <c r="CH326" s="589"/>
      <c r="CI326" s="589"/>
      <c r="CJ326" s="589"/>
      <c r="CK326" s="589"/>
      <c r="CL326" s="589"/>
      <c r="CM326" s="589"/>
      <c r="CN326" s="589"/>
      <c r="CO326" s="589"/>
      <c r="CP326" s="589"/>
      <c r="CQ326" s="589"/>
      <c r="CR326" s="589"/>
      <c r="CS326" s="589"/>
      <c r="CT326" s="589"/>
      <c r="CU326" s="589"/>
      <c r="CV326" s="589"/>
      <c r="CW326" s="589"/>
      <c r="CX326" s="589"/>
      <c r="CY326" s="589"/>
    </row>
    <row r="327" spans="1:103" s="620" customFormat="1">
      <c r="A327" s="620" t="str">
        <f t="shared" si="402"/>
        <v/>
      </c>
      <c r="B327" s="624">
        <v>2202</v>
      </c>
      <c r="C327" s="624">
        <v>90</v>
      </c>
      <c r="D327" s="644" t="str">
        <f>IF(ISNA(VLOOKUP(C327,Master!BQ$60:CC$285,3,FALSE)),"",VLOOKUP(C327,Master!BQ$60:CC$285,3,FALSE))</f>
        <v/>
      </c>
      <c r="E327" s="625" t="str">
        <f>IF(ISNA(VLOOKUP(C327,Master!BQ$60:CC$285,7,FALSE)),"",VLOOKUP(C327,Master!BQ$60:CC$285,7,FALSE))</f>
        <v/>
      </c>
      <c r="F327" s="626" t="str">
        <f>IF(ISNA(VLOOKUP(C327,Master!BQ$60:CC$285,8,FALSE)),"",VLOOKUP(C327,Master!BQ$60:CC$285,8,FALSE))</f>
        <v/>
      </c>
      <c r="G327" s="627" t="str">
        <f>IF(ISNA(VLOOKUP(C327,Master!BQ$60:CC$285,4,FALSE)),"",VLOOKUP(C327,Master!BQ$60:CC$285,4,FALSE))</f>
        <v/>
      </c>
      <c r="H327" s="672" t="str">
        <f>IF(ISNA(VLOOKUP(C327,Master!BQ$60:CC$285,5,FALSE)),"",VLOOKUP(C327,Master!BQ$60:CC$285,5,FALSE))</f>
        <v/>
      </c>
      <c r="I327" s="629" t="str">
        <f>IF(ISNA(VLOOKUP(C327,Master!BQ$60:CC$285,6,FALSE)),"",VLOOKUP(C327,Master!BQ$60:CC$285,6,FALSE))</f>
        <v/>
      </c>
      <c r="J327" s="624" t="str">
        <f t="shared" si="405"/>
        <v/>
      </c>
      <c r="K327" s="625" t="str">
        <f t="shared" si="406"/>
        <v/>
      </c>
      <c r="L327" s="624" t="str">
        <f t="shared" si="407"/>
        <v/>
      </c>
      <c r="M327" s="624" t="str">
        <f t="shared" si="408"/>
        <v/>
      </c>
      <c r="N327" s="624" t="str">
        <f t="shared" si="409"/>
        <v/>
      </c>
      <c r="O327" s="629" t="str">
        <f t="shared" si="410"/>
        <v/>
      </c>
      <c r="P327" s="673"/>
      <c r="Q327" s="673"/>
      <c r="R327" s="673"/>
      <c r="S327" s="673">
        <v>0</v>
      </c>
      <c r="T327" s="591"/>
      <c r="U327" s="622" t="str">
        <f>IF(ISNA(VLOOKUP(C327,Master!BQ$60:CC$285,10,FALSE)),"",VLOOKUP(C327,Master!BQ$60:CC$285,10,FALSE))</f>
        <v/>
      </c>
      <c r="V327" s="632"/>
      <c r="W327" s="632"/>
      <c r="X327" s="633" t="str">
        <f>IF(ISNA(VLOOKUP(C327,Master!BQ$60:CC$285,11,FALSE)),"",VLOOKUP(C327,Master!BQ$60:CC$285,11,FALSE))</f>
        <v/>
      </c>
      <c r="Y327" s="633" t="str">
        <f>IF(ISNA(VLOOKUP(C327,Master!BQ$60:CC$285,9,FALSE)),"",VLOOKUP(C327,Master!BQ$60:CC$285,9,FALSE))</f>
        <v/>
      </c>
      <c r="Z327" s="634">
        <f t="shared" si="411"/>
        <v>0</v>
      </c>
      <c r="AA327" s="634">
        <f t="shared" si="412"/>
        <v>0</v>
      </c>
      <c r="AB327" s="634">
        <f t="shared" si="413"/>
        <v>0</v>
      </c>
      <c r="AC327" s="634">
        <f t="shared" si="414"/>
        <v>0</v>
      </c>
      <c r="AD327" s="634">
        <f t="shared" si="415"/>
        <v>0</v>
      </c>
      <c r="AE327" s="634">
        <f t="shared" si="416"/>
        <v>0</v>
      </c>
      <c r="AF327" s="635" t="str">
        <f t="shared" si="417"/>
        <v/>
      </c>
      <c r="AG327" s="635" t="str">
        <f t="shared" si="418"/>
        <v/>
      </c>
      <c r="AH327" s="635" t="str">
        <f t="shared" si="419"/>
        <v/>
      </c>
      <c r="AI327" s="635" t="str">
        <f t="shared" si="420"/>
        <v/>
      </c>
      <c r="AJ327" s="635" t="str">
        <f t="shared" si="421"/>
        <v/>
      </c>
      <c r="AK327" s="633" t="str">
        <f t="shared" si="422"/>
        <v/>
      </c>
      <c r="AL327" s="633">
        <v>0</v>
      </c>
      <c r="AM327" s="634">
        <v>0</v>
      </c>
      <c r="AN327" s="633" t="str">
        <f t="shared" si="423"/>
        <v/>
      </c>
      <c r="AO327" s="634">
        <f t="shared" si="424"/>
        <v>0</v>
      </c>
      <c r="AP327" s="633">
        <f t="shared" si="425"/>
        <v>0</v>
      </c>
      <c r="AQ327" s="633">
        <f t="shared" si="426"/>
        <v>0</v>
      </c>
      <c r="AR327" s="633"/>
      <c r="AS327" s="633">
        <f t="shared" si="399"/>
        <v>0</v>
      </c>
      <c r="AT327" s="635" t="str">
        <f t="shared" si="427"/>
        <v/>
      </c>
      <c r="AU327" s="635" t="str">
        <f t="shared" si="428"/>
        <v/>
      </c>
      <c r="AV327" s="633"/>
      <c r="AW327" s="633"/>
      <c r="AX327" s="635" t="str">
        <f t="shared" si="429"/>
        <v/>
      </c>
      <c r="AY327" s="635" t="str">
        <f t="shared" si="430"/>
        <v/>
      </c>
      <c r="AZ327" s="635" t="str">
        <f t="shared" si="431"/>
        <v/>
      </c>
      <c r="BA327" s="635" t="str">
        <f t="shared" si="432"/>
        <v/>
      </c>
      <c r="BB327" s="635" t="str">
        <f t="shared" si="433"/>
        <v/>
      </c>
      <c r="BC327" s="633" t="str">
        <f t="shared" si="434"/>
        <v/>
      </c>
      <c r="BD327" s="633"/>
      <c r="BE327" s="634">
        <v>0</v>
      </c>
      <c r="BF327" s="633" t="str">
        <f t="shared" si="435"/>
        <v/>
      </c>
      <c r="BG327" s="634">
        <f t="shared" si="436"/>
        <v>0</v>
      </c>
      <c r="BH327" s="633">
        <f t="shared" si="437"/>
        <v>0</v>
      </c>
      <c r="BI327" s="633">
        <f t="shared" si="438"/>
        <v>0</v>
      </c>
      <c r="BJ327" s="633">
        <f t="shared" si="439"/>
        <v>0</v>
      </c>
      <c r="BK327" s="633" t="str">
        <f t="shared" si="440"/>
        <v/>
      </c>
      <c r="BL327" s="635" t="str">
        <f t="shared" si="441"/>
        <v/>
      </c>
      <c r="BM327" s="635" t="str">
        <f t="shared" si="442"/>
        <v/>
      </c>
      <c r="BN327" s="633"/>
      <c r="BO327" s="633"/>
      <c r="BP327" s="635" t="str">
        <f t="shared" si="443"/>
        <v/>
      </c>
      <c r="BQ327" s="619">
        <f t="shared" si="444"/>
        <v>0</v>
      </c>
      <c r="BR327" s="619">
        <f t="shared" si="445"/>
        <v>1</v>
      </c>
      <c r="BS327" s="619">
        <f t="shared" si="446"/>
        <v>0</v>
      </c>
      <c r="BT327" s="619">
        <f t="shared" si="447"/>
        <v>0</v>
      </c>
      <c r="BU327" s="619">
        <f t="shared" si="448"/>
        <v>0</v>
      </c>
      <c r="BV327" s="619">
        <f t="shared" si="449"/>
        <v>1</v>
      </c>
      <c r="BW327" s="603">
        <f t="shared" si="403"/>
        <v>0</v>
      </c>
      <c r="BX327" s="636">
        <f t="shared" si="450"/>
        <v>1</v>
      </c>
      <c r="BY327" s="603">
        <f t="shared" si="451"/>
        <v>0</v>
      </c>
      <c r="BZ327" s="603">
        <f t="shared" si="452"/>
        <v>0</v>
      </c>
      <c r="CA327" s="589" t="str">
        <f t="shared" si="404"/>
        <v/>
      </c>
      <c r="CB327" s="1097"/>
      <c r="CC327" s="589" t="str">
        <f>IF(I327="","",MAX($CC$228:$CC$235,$CC$238:CC326)+1)</f>
        <v/>
      </c>
      <c r="CD327" s="589"/>
      <c r="CE327" s="589"/>
      <c r="CF327" s="589"/>
      <c r="CG327" s="589"/>
      <c r="CH327" s="589"/>
      <c r="CI327" s="589"/>
      <c r="CJ327" s="589"/>
      <c r="CK327" s="589"/>
      <c r="CL327" s="589"/>
      <c r="CM327" s="589"/>
      <c r="CN327" s="589"/>
      <c r="CO327" s="589"/>
      <c r="CP327" s="589"/>
      <c r="CQ327" s="589"/>
      <c r="CR327" s="589"/>
      <c r="CS327" s="589"/>
      <c r="CT327" s="589"/>
      <c r="CU327" s="589"/>
      <c r="CV327" s="589"/>
      <c r="CW327" s="589"/>
      <c r="CX327" s="589"/>
      <c r="CY327" s="589"/>
    </row>
    <row r="328" spans="1:103" s="620" customFormat="1">
      <c r="A328" s="620" t="str">
        <f t="shared" si="402"/>
        <v/>
      </c>
      <c r="B328" s="624">
        <v>2202</v>
      </c>
      <c r="C328" s="624">
        <v>91</v>
      </c>
      <c r="D328" s="644" t="str">
        <f>IF(ISNA(VLOOKUP(C328,Master!BQ$60:CC$285,3,FALSE)),"",VLOOKUP(C328,Master!BQ$60:CC$285,3,FALSE))</f>
        <v/>
      </c>
      <c r="E328" s="625" t="str">
        <f>IF(ISNA(VLOOKUP(C328,Master!BQ$60:CC$285,7,FALSE)),"",VLOOKUP(C328,Master!BQ$60:CC$285,7,FALSE))</f>
        <v/>
      </c>
      <c r="F328" s="626" t="str">
        <f>IF(ISNA(VLOOKUP(C328,Master!BQ$60:CC$285,8,FALSE)),"",VLOOKUP(C328,Master!BQ$60:CC$285,8,FALSE))</f>
        <v/>
      </c>
      <c r="G328" s="627" t="str">
        <f>IF(ISNA(VLOOKUP(C328,Master!BQ$60:CC$285,4,FALSE)),"",VLOOKUP(C328,Master!BQ$60:CC$285,4,FALSE))</f>
        <v/>
      </c>
      <c r="H328" s="672" t="str">
        <f>IF(ISNA(VLOOKUP(C328,Master!BQ$60:CC$285,5,FALSE)),"",VLOOKUP(C328,Master!BQ$60:CC$285,5,FALSE))</f>
        <v/>
      </c>
      <c r="I328" s="629" t="str">
        <f>IF(ISNA(VLOOKUP(C328,Master!BQ$60:CC$285,6,FALSE)),"",VLOOKUP(C328,Master!BQ$60:CC$285,6,FALSE))</f>
        <v/>
      </c>
      <c r="J328" s="624" t="str">
        <f t="shared" si="405"/>
        <v/>
      </c>
      <c r="K328" s="625" t="str">
        <f t="shared" si="406"/>
        <v/>
      </c>
      <c r="L328" s="624" t="str">
        <f t="shared" si="407"/>
        <v/>
      </c>
      <c r="M328" s="624" t="str">
        <f t="shared" si="408"/>
        <v/>
      </c>
      <c r="N328" s="624" t="str">
        <f t="shared" si="409"/>
        <v/>
      </c>
      <c r="O328" s="629" t="str">
        <f t="shared" si="410"/>
        <v/>
      </c>
      <c r="P328" s="673"/>
      <c r="Q328" s="673"/>
      <c r="R328" s="673"/>
      <c r="S328" s="673">
        <v>0</v>
      </c>
      <c r="T328" s="591"/>
      <c r="U328" s="622" t="str">
        <f>IF(ISNA(VLOOKUP(C328,Master!BQ$60:CC$285,10,FALSE)),"",VLOOKUP(C328,Master!BQ$60:CC$285,10,FALSE))</f>
        <v/>
      </c>
      <c r="V328" s="632"/>
      <c r="W328" s="632"/>
      <c r="X328" s="633" t="str">
        <f>IF(ISNA(VLOOKUP(C328,Master!BQ$60:CC$285,11,FALSE)),"",VLOOKUP(C328,Master!BQ$60:CC$285,11,FALSE))</f>
        <v/>
      </c>
      <c r="Y328" s="633" t="str">
        <f>IF(ISNA(VLOOKUP(C328,Master!BQ$60:CC$285,9,FALSE)),"",VLOOKUP(C328,Master!BQ$60:CC$285,9,FALSE))</f>
        <v/>
      </c>
      <c r="Z328" s="634">
        <f t="shared" si="411"/>
        <v>0</v>
      </c>
      <c r="AA328" s="634">
        <f t="shared" si="412"/>
        <v>0</v>
      </c>
      <c r="AB328" s="634">
        <f t="shared" si="413"/>
        <v>0</v>
      </c>
      <c r="AC328" s="634">
        <f t="shared" si="414"/>
        <v>0</v>
      </c>
      <c r="AD328" s="634">
        <f t="shared" si="415"/>
        <v>0</v>
      </c>
      <c r="AE328" s="634">
        <f t="shared" si="416"/>
        <v>0</v>
      </c>
      <c r="AF328" s="635" t="str">
        <f t="shared" si="417"/>
        <v/>
      </c>
      <c r="AG328" s="635" t="str">
        <f t="shared" si="418"/>
        <v/>
      </c>
      <c r="AH328" s="635" t="str">
        <f t="shared" si="419"/>
        <v/>
      </c>
      <c r="AI328" s="635" t="str">
        <f t="shared" si="420"/>
        <v/>
      </c>
      <c r="AJ328" s="635" t="str">
        <f t="shared" si="421"/>
        <v/>
      </c>
      <c r="AK328" s="633" t="str">
        <f t="shared" si="422"/>
        <v/>
      </c>
      <c r="AL328" s="633">
        <v>0</v>
      </c>
      <c r="AM328" s="634">
        <v>0</v>
      </c>
      <c r="AN328" s="633" t="str">
        <f t="shared" si="423"/>
        <v/>
      </c>
      <c r="AO328" s="634">
        <f t="shared" si="424"/>
        <v>0</v>
      </c>
      <c r="AP328" s="633">
        <f t="shared" si="425"/>
        <v>0</v>
      </c>
      <c r="AQ328" s="633">
        <f t="shared" si="426"/>
        <v>0</v>
      </c>
      <c r="AR328" s="633"/>
      <c r="AS328" s="633">
        <f t="shared" si="399"/>
        <v>0</v>
      </c>
      <c r="AT328" s="635" t="str">
        <f t="shared" si="427"/>
        <v/>
      </c>
      <c r="AU328" s="635" t="str">
        <f t="shared" si="428"/>
        <v/>
      </c>
      <c r="AV328" s="633"/>
      <c r="AW328" s="633"/>
      <c r="AX328" s="635" t="str">
        <f t="shared" si="429"/>
        <v/>
      </c>
      <c r="AY328" s="635" t="str">
        <f t="shared" si="430"/>
        <v/>
      </c>
      <c r="AZ328" s="635" t="str">
        <f t="shared" si="431"/>
        <v/>
      </c>
      <c r="BA328" s="635" t="str">
        <f t="shared" si="432"/>
        <v/>
      </c>
      <c r="BB328" s="635" t="str">
        <f t="shared" si="433"/>
        <v/>
      </c>
      <c r="BC328" s="633" t="str">
        <f t="shared" si="434"/>
        <v/>
      </c>
      <c r="BD328" s="633"/>
      <c r="BE328" s="634">
        <v>0</v>
      </c>
      <c r="BF328" s="633" t="str">
        <f t="shared" si="435"/>
        <v/>
      </c>
      <c r="BG328" s="634">
        <f t="shared" si="436"/>
        <v>0</v>
      </c>
      <c r="BH328" s="633">
        <f t="shared" si="437"/>
        <v>0</v>
      </c>
      <c r="BI328" s="633">
        <f t="shared" si="438"/>
        <v>0</v>
      </c>
      <c r="BJ328" s="633">
        <f t="shared" si="439"/>
        <v>0</v>
      </c>
      <c r="BK328" s="633" t="str">
        <f t="shared" si="440"/>
        <v/>
      </c>
      <c r="BL328" s="635" t="str">
        <f t="shared" si="441"/>
        <v/>
      </c>
      <c r="BM328" s="635" t="str">
        <f t="shared" si="442"/>
        <v/>
      </c>
      <c r="BN328" s="633"/>
      <c r="BO328" s="633"/>
      <c r="BP328" s="635" t="str">
        <f t="shared" si="443"/>
        <v/>
      </c>
      <c r="BQ328" s="619">
        <f t="shared" si="444"/>
        <v>0</v>
      </c>
      <c r="BR328" s="619">
        <f t="shared" si="445"/>
        <v>1</v>
      </c>
      <c r="BS328" s="619">
        <f t="shared" si="446"/>
        <v>0</v>
      </c>
      <c r="BT328" s="619">
        <f t="shared" si="447"/>
        <v>0</v>
      </c>
      <c r="BU328" s="619">
        <f t="shared" si="448"/>
        <v>0</v>
      </c>
      <c r="BV328" s="619">
        <f t="shared" si="449"/>
        <v>1</v>
      </c>
      <c r="BW328" s="603">
        <f t="shared" si="403"/>
        <v>0</v>
      </c>
      <c r="BX328" s="636">
        <f t="shared" si="450"/>
        <v>1</v>
      </c>
      <c r="BY328" s="603">
        <f t="shared" si="451"/>
        <v>0</v>
      </c>
      <c r="BZ328" s="603">
        <f t="shared" si="452"/>
        <v>0</v>
      </c>
      <c r="CA328" s="589" t="str">
        <f t="shared" si="404"/>
        <v/>
      </c>
      <c r="CB328" s="1097"/>
      <c r="CC328" s="589" t="str">
        <f>IF(I328="","",MAX($CC$228:$CC$235,$CC$238:CC327)+1)</f>
        <v/>
      </c>
      <c r="CD328" s="589"/>
      <c r="CE328" s="589"/>
      <c r="CF328" s="589"/>
      <c r="CG328" s="589"/>
      <c r="CH328" s="589"/>
      <c r="CI328" s="589"/>
      <c r="CJ328" s="589"/>
      <c r="CK328" s="589"/>
      <c r="CL328" s="589"/>
      <c r="CM328" s="589"/>
      <c r="CN328" s="589"/>
      <c r="CO328" s="589"/>
      <c r="CP328" s="589"/>
      <c r="CQ328" s="589"/>
      <c r="CR328" s="589"/>
      <c r="CS328" s="589"/>
      <c r="CT328" s="589"/>
      <c r="CU328" s="589"/>
      <c r="CV328" s="589"/>
      <c r="CW328" s="589"/>
      <c r="CX328" s="589"/>
      <c r="CY328" s="589"/>
    </row>
    <row r="329" spans="1:103" s="620" customFormat="1">
      <c r="A329" s="620" t="str">
        <f t="shared" si="402"/>
        <v/>
      </c>
      <c r="B329" s="624">
        <v>2202</v>
      </c>
      <c r="C329" s="624">
        <v>92</v>
      </c>
      <c r="D329" s="644" t="str">
        <f>IF(ISNA(VLOOKUP(C329,Master!BQ$60:CC$285,3,FALSE)),"",VLOOKUP(C329,Master!BQ$60:CC$285,3,FALSE))</f>
        <v/>
      </c>
      <c r="E329" s="625" t="str">
        <f>IF(ISNA(VLOOKUP(C329,Master!BQ$60:CC$285,7,FALSE)),"",VLOOKUP(C329,Master!BQ$60:CC$285,7,FALSE))</f>
        <v/>
      </c>
      <c r="F329" s="626" t="str">
        <f>IF(ISNA(VLOOKUP(C329,Master!BQ$60:CC$285,8,FALSE)),"",VLOOKUP(C329,Master!BQ$60:CC$285,8,FALSE))</f>
        <v/>
      </c>
      <c r="G329" s="627" t="str">
        <f>IF(ISNA(VLOOKUP(C329,Master!BQ$60:CC$285,4,FALSE)),"",VLOOKUP(C329,Master!BQ$60:CC$285,4,FALSE))</f>
        <v/>
      </c>
      <c r="H329" s="672" t="str">
        <f>IF(ISNA(VLOOKUP(C329,Master!BQ$60:CC$285,5,FALSE)),"",VLOOKUP(C329,Master!BQ$60:CC$285,5,FALSE))</f>
        <v/>
      </c>
      <c r="I329" s="629" t="str">
        <f>IF(ISNA(VLOOKUP(C329,Master!BQ$60:CC$285,6,FALSE)),"",VLOOKUP(C329,Master!BQ$60:CC$285,6,FALSE))</f>
        <v/>
      </c>
      <c r="J329" s="624" t="str">
        <f t="shared" si="405"/>
        <v/>
      </c>
      <c r="K329" s="625" t="str">
        <f t="shared" si="406"/>
        <v/>
      </c>
      <c r="L329" s="624" t="str">
        <f t="shared" si="407"/>
        <v/>
      </c>
      <c r="M329" s="624" t="str">
        <f t="shared" si="408"/>
        <v/>
      </c>
      <c r="N329" s="624" t="str">
        <f t="shared" si="409"/>
        <v/>
      </c>
      <c r="O329" s="629" t="str">
        <f t="shared" si="410"/>
        <v/>
      </c>
      <c r="P329" s="673"/>
      <c r="Q329" s="673"/>
      <c r="R329" s="673"/>
      <c r="S329" s="673">
        <v>0</v>
      </c>
      <c r="T329" s="591"/>
      <c r="U329" s="622" t="str">
        <f>IF(ISNA(VLOOKUP(C329,Master!BQ$60:CC$285,10,FALSE)),"",VLOOKUP(C329,Master!BQ$60:CC$285,10,FALSE))</f>
        <v/>
      </c>
      <c r="V329" s="632"/>
      <c r="W329" s="632"/>
      <c r="X329" s="633" t="str">
        <f>IF(ISNA(VLOOKUP(C329,Master!BQ$60:CC$285,11,FALSE)),"",VLOOKUP(C329,Master!BQ$60:CC$285,11,FALSE))</f>
        <v/>
      </c>
      <c r="Y329" s="633" t="str">
        <f>IF(ISNA(VLOOKUP(C329,Master!BQ$60:CC$285,9,FALSE)),"",VLOOKUP(C329,Master!BQ$60:CC$285,9,FALSE))</f>
        <v/>
      </c>
      <c r="Z329" s="634">
        <f t="shared" si="411"/>
        <v>0</v>
      </c>
      <c r="AA329" s="634">
        <f t="shared" si="412"/>
        <v>0</v>
      </c>
      <c r="AB329" s="634">
        <f t="shared" si="413"/>
        <v>0</v>
      </c>
      <c r="AC329" s="634">
        <f t="shared" si="414"/>
        <v>0</v>
      </c>
      <c r="AD329" s="634">
        <f t="shared" si="415"/>
        <v>0</v>
      </c>
      <c r="AE329" s="634">
        <f t="shared" si="416"/>
        <v>0</v>
      </c>
      <c r="AF329" s="635" t="str">
        <f t="shared" si="417"/>
        <v/>
      </c>
      <c r="AG329" s="635" t="str">
        <f t="shared" si="418"/>
        <v/>
      </c>
      <c r="AH329" s="635" t="str">
        <f t="shared" si="419"/>
        <v/>
      </c>
      <c r="AI329" s="635" t="str">
        <f t="shared" si="420"/>
        <v/>
      </c>
      <c r="AJ329" s="635" t="str">
        <f t="shared" si="421"/>
        <v/>
      </c>
      <c r="AK329" s="633" t="str">
        <f t="shared" si="422"/>
        <v/>
      </c>
      <c r="AL329" s="633">
        <v>0</v>
      </c>
      <c r="AM329" s="634">
        <v>0</v>
      </c>
      <c r="AN329" s="633" t="str">
        <f t="shared" si="423"/>
        <v/>
      </c>
      <c r="AO329" s="634">
        <f t="shared" si="424"/>
        <v>0</v>
      </c>
      <c r="AP329" s="633">
        <f t="shared" si="425"/>
        <v>0</v>
      </c>
      <c r="AQ329" s="633">
        <f t="shared" si="426"/>
        <v>0</v>
      </c>
      <c r="AR329" s="633"/>
      <c r="AS329" s="633">
        <f t="shared" si="399"/>
        <v>0</v>
      </c>
      <c r="AT329" s="635" t="str">
        <f t="shared" si="427"/>
        <v/>
      </c>
      <c r="AU329" s="635" t="str">
        <f t="shared" si="428"/>
        <v/>
      </c>
      <c r="AV329" s="633"/>
      <c r="AW329" s="633"/>
      <c r="AX329" s="635" t="str">
        <f t="shared" si="429"/>
        <v/>
      </c>
      <c r="AY329" s="635" t="str">
        <f t="shared" si="430"/>
        <v/>
      </c>
      <c r="AZ329" s="635" t="str">
        <f t="shared" si="431"/>
        <v/>
      </c>
      <c r="BA329" s="635" t="str">
        <f t="shared" si="432"/>
        <v/>
      </c>
      <c r="BB329" s="635" t="str">
        <f t="shared" si="433"/>
        <v/>
      </c>
      <c r="BC329" s="633" t="str">
        <f t="shared" si="434"/>
        <v/>
      </c>
      <c r="BD329" s="633"/>
      <c r="BE329" s="634">
        <v>0</v>
      </c>
      <c r="BF329" s="633" t="str">
        <f t="shared" si="435"/>
        <v/>
      </c>
      <c r="BG329" s="634">
        <f t="shared" si="436"/>
        <v>0</v>
      </c>
      <c r="BH329" s="633">
        <f t="shared" si="437"/>
        <v>0</v>
      </c>
      <c r="BI329" s="633">
        <f t="shared" si="438"/>
        <v>0</v>
      </c>
      <c r="BJ329" s="633">
        <f t="shared" si="439"/>
        <v>0</v>
      </c>
      <c r="BK329" s="633" t="str">
        <f t="shared" si="440"/>
        <v/>
      </c>
      <c r="BL329" s="635" t="str">
        <f t="shared" si="441"/>
        <v/>
      </c>
      <c r="BM329" s="635" t="str">
        <f t="shared" si="442"/>
        <v/>
      </c>
      <c r="BN329" s="633"/>
      <c r="BO329" s="633"/>
      <c r="BP329" s="635" t="str">
        <f t="shared" si="443"/>
        <v/>
      </c>
      <c r="BQ329" s="619">
        <f t="shared" si="444"/>
        <v>0</v>
      </c>
      <c r="BR329" s="619">
        <f t="shared" si="445"/>
        <v>1</v>
      </c>
      <c r="BS329" s="619">
        <f t="shared" si="446"/>
        <v>0</v>
      </c>
      <c r="BT329" s="619">
        <f t="shared" si="447"/>
        <v>0</v>
      </c>
      <c r="BU329" s="619">
        <f t="shared" si="448"/>
        <v>0</v>
      </c>
      <c r="BV329" s="619">
        <f t="shared" si="449"/>
        <v>1</v>
      </c>
      <c r="BW329" s="603">
        <f t="shared" si="403"/>
        <v>0</v>
      </c>
      <c r="BX329" s="636">
        <f t="shared" si="450"/>
        <v>1</v>
      </c>
      <c r="BY329" s="603">
        <f t="shared" si="451"/>
        <v>0</v>
      </c>
      <c r="BZ329" s="603">
        <f t="shared" si="452"/>
        <v>0</v>
      </c>
      <c r="CA329" s="589" t="str">
        <f t="shared" si="404"/>
        <v/>
      </c>
      <c r="CB329" s="1097"/>
      <c r="CC329" s="589" t="str">
        <f>IF(I329="","",MAX($CC$228:$CC$235,$CC$238:CC328)+1)</f>
        <v/>
      </c>
      <c r="CD329" s="589"/>
      <c r="CE329" s="589"/>
      <c r="CF329" s="589"/>
      <c r="CG329" s="589"/>
      <c r="CH329" s="589"/>
      <c r="CI329" s="589"/>
      <c r="CJ329" s="589"/>
      <c r="CK329" s="589"/>
      <c r="CL329" s="589"/>
      <c r="CM329" s="589"/>
      <c r="CN329" s="589"/>
      <c r="CO329" s="589"/>
      <c r="CP329" s="589"/>
      <c r="CQ329" s="589"/>
      <c r="CR329" s="589"/>
      <c r="CS329" s="589"/>
      <c r="CT329" s="589"/>
      <c r="CU329" s="589"/>
      <c r="CV329" s="589"/>
      <c r="CW329" s="589"/>
      <c r="CX329" s="589"/>
      <c r="CY329" s="589"/>
    </row>
    <row r="330" spans="1:103" s="620" customFormat="1">
      <c r="A330" s="620" t="str">
        <f t="shared" si="402"/>
        <v/>
      </c>
      <c r="B330" s="624">
        <v>2202</v>
      </c>
      <c r="C330" s="624">
        <v>93</v>
      </c>
      <c r="D330" s="644" t="str">
        <f>IF(ISNA(VLOOKUP(C330,Master!BQ$60:CC$285,3,FALSE)),"",VLOOKUP(C330,Master!BQ$60:CC$285,3,FALSE))</f>
        <v/>
      </c>
      <c r="E330" s="625" t="str">
        <f>IF(ISNA(VLOOKUP(C330,Master!BQ$60:CC$285,7,FALSE)),"",VLOOKUP(C330,Master!BQ$60:CC$285,7,FALSE))</f>
        <v/>
      </c>
      <c r="F330" s="626" t="str">
        <f>IF(ISNA(VLOOKUP(C330,Master!BQ$60:CC$285,8,FALSE)),"",VLOOKUP(C330,Master!BQ$60:CC$285,8,FALSE))</f>
        <v/>
      </c>
      <c r="G330" s="627" t="str">
        <f>IF(ISNA(VLOOKUP(C330,Master!BQ$60:CC$285,4,FALSE)),"",VLOOKUP(C330,Master!BQ$60:CC$285,4,FALSE))</f>
        <v/>
      </c>
      <c r="H330" s="672" t="str">
        <f>IF(ISNA(VLOOKUP(C330,Master!BQ$60:CC$285,5,FALSE)),"",VLOOKUP(C330,Master!BQ$60:CC$285,5,FALSE))</f>
        <v/>
      </c>
      <c r="I330" s="629" t="str">
        <f>IF(ISNA(VLOOKUP(C330,Master!BQ$60:CC$285,6,FALSE)),"",VLOOKUP(C330,Master!BQ$60:CC$285,6,FALSE))</f>
        <v/>
      </c>
      <c r="J330" s="624" t="str">
        <f t="shared" si="405"/>
        <v/>
      </c>
      <c r="K330" s="625" t="str">
        <f t="shared" si="406"/>
        <v/>
      </c>
      <c r="L330" s="624" t="str">
        <f t="shared" si="407"/>
        <v/>
      </c>
      <c r="M330" s="624" t="str">
        <f t="shared" si="408"/>
        <v/>
      </c>
      <c r="N330" s="624" t="str">
        <f t="shared" si="409"/>
        <v/>
      </c>
      <c r="O330" s="629" t="str">
        <f t="shared" si="410"/>
        <v/>
      </c>
      <c r="P330" s="673"/>
      <c r="Q330" s="673"/>
      <c r="R330" s="673"/>
      <c r="S330" s="673">
        <v>0</v>
      </c>
      <c r="T330" s="591"/>
      <c r="U330" s="622" t="str">
        <f>IF(ISNA(VLOOKUP(C330,Master!BQ$60:CC$285,10,FALSE)),"",VLOOKUP(C330,Master!BQ$60:CC$285,10,FALSE))</f>
        <v/>
      </c>
      <c r="V330" s="632"/>
      <c r="W330" s="632"/>
      <c r="X330" s="633" t="str">
        <f>IF(ISNA(VLOOKUP(C330,Master!BQ$60:CC$285,11,FALSE)),"",VLOOKUP(C330,Master!BQ$60:CC$285,11,FALSE))</f>
        <v/>
      </c>
      <c r="Y330" s="633" t="str">
        <f>IF(ISNA(VLOOKUP(C330,Master!BQ$60:CC$285,9,FALSE)),"",VLOOKUP(C330,Master!BQ$60:CC$285,9,FALSE))</f>
        <v/>
      </c>
      <c r="Z330" s="634">
        <f t="shared" si="411"/>
        <v>0</v>
      </c>
      <c r="AA330" s="634">
        <f t="shared" si="412"/>
        <v>0</v>
      </c>
      <c r="AB330" s="634">
        <f t="shared" si="413"/>
        <v>0</v>
      </c>
      <c r="AC330" s="634">
        <f t="shared" si="414"/>
        <v>0</v>
      </c>
      <c r="AD330" s="634">
        <f t="shared" si="415"/>
        <v>0</v>
      </c>
      <c r="AE330" s="634">
        <f t="shared" si="416"/>
        <v>0</v>
      </c>
      <c r="AF330" s="635" t="str">
        <f t="shared" si="417"/>
        <v/>
      </c>
      <c r="AG330" s="635" t="str">
        <f t="shared" si="418"/>
        <v/>
      </c>
      <c r="AH330" s="635" t="str">
        <f t="shared" si="419"/>
        <v/>
      </c>
      <c r="AI330" s="635" t="str">
        <f t="shared" si="420"/>
        <v/>
      </c>
      <c r="AJ330" s="635" t="str">
        <f t="shared" si="421"/>
        <v/>
      </c>
      <c r="AK330" s="633" t="str">
        <f t="shared" si="422"/>
        <v/>
      </c>
      <c r="AL330" s="633">
        <v>0</v>
      </c>
      <c r="AM330" s="634">
        <v>0</v>
      </c>
      <c r="AN330" s="633" t="str">
        <f t="shared" si="423"/>
        <v/>
      </c>
      <c r="AO330" s="634">
        <f t="shared" si="424"/>
        <v>0</v>
      </c>
      <c r="AP330" s="633">
        <f t="shared" si="425"/>
        <v>0</v>
      </c>
      <c r="AQ330" s="633">
        <f t="shared" si="426"/>
        <v>0</v>
      </c>
      <c r="AR330" s="633"/>
      <c r="AS330" s="633">
        <f t="shared" si="399"/>
        <v>0</v>
      </c>
      <c r="AT330" s="635" t="str">
        <f t="shared" si="427"/>
        <v/>
      </c>
      <c r="AU330" s="635" t="str">
        <f t="shared" si="428"/>
        <v/>
      </c>
      <c r="AV330" s="633"/>
      <c r="AW330" s="633"/>
      <c r="AX330" s="635" t="str">
        <f t="shared" si="429"/>
        <v/>
      </c>
      <c r="AY330" s="635" t="str">
        <f t="shared" si="430"/>
        <v/>
      </c>
      <c r="AZ330" s="635" t="str">
        <f t="shared" si="431"/>
        <v/>
      </c>
      <c r="BA330" s="635" t="str">
        <f t="shared" si="432"/>
        <v/>
      </c>
      <c r="BB330" s="635" t="str">
        <f t="shared" si="433"/>
        <v/>
      </c>
      <c r="BC330" s="633" t="str">
        <f t="shared" si="434"/>
        <v/>
      </c>
      <c r="BD330" s="633"/>
      <c r="BE330" s="634">
        <v>0</v>
      </c>
      <c r="BF330" s="633" t="str">
        <f t="shared" si="435"/>
        <v/>
      </c>
      <c r="BG330" s="634">
        <f t="shared" si="436"/>
        <v>0</v>
      </c>
      <c r="BH330" s="633">
        <f t="shared" si="437"/>
        <v>0</v>
      </c>
      <c r="BI330" s="633">
        <f t="shared" si="438"/>
        <v>0</v>
      </c>
      <c r="BJ330" s="633">
        <f t="shared" si="439"/>
        <v>0</v>
      </c>
      <c r="BK330" s="633" t="str">
        <f t="shared" si="440"/>
        <v/>
      </c>
      <c r="BL330" s="635" t="str">
        <f t="shared" si="441"/>
        <v/>
      </c>
      <c r="BM330" s="635" t="str">
        <f t="shared" si="442"/>
        <v/>
      </c>
      <c r="BN330" s="633"/>
      <c r="BO330" s="633"/>
      <c r="BP330" s="635" t="str">
        <f t="shared" si="443"/>
        <v/>
      </c>
      <c r="BQ330" s="619">
        <f t="shared" si="444"/>
        <v>0</v>
      </c>
      <c r="BR330" s="619">
        <f t="shared" si="445"/>
        <v>1</v>
      </c>
      <c r="BS330" s="619">
        <f t="shared" si="446"/>
        <v>0</v>
      </c>
      <c r="BT330" s="619">
        <f t="shared" si="447"/>
        <v>0</v>
      </c>
      <c r="BU330" s="619">
        <f t="shared" si="448"/>
        <v>0</v>
      </c>
      <c r="BV330" s="619">
        <f t="shared" si="449"/>
        <v>1</v>
      </c>
      <c r="BW330" s="603">
        <f t="shared" si="403"/>
        <v>0</v>
      </c>
      <c r="BX330" s="636">
        <f t="shared" si="450"/>
        <v>1</v>
      </c>
      <c r="BY330" s="603">
        <f t="shared" si="451"/>
        <v>0</v>
      </c>
      <c r="BZ330" s="603">
        <f t="shared" si="452"/>
        <v>0</v>
      </c>
      <c r="CA330" s="589" t="str">
        <f t="shared" si="404"/>
        <v/>
      </c>
      <c r="CB330" s="1097"/>
      <c r="CC330" s="589" t="str">
        <f>IF(I330="","",MAX($CC$228:$CC$235,$CC$238:CC329)+1)</f>
        <v/>
      </c>
      <c r="CD330" s="589"/>
      <c r="CE330" s="589"/>
      <c r="CF330" s="589"/>
      <c r="CG330" s="589"/>
      <c r="CH330" s="589"/>
      <c r="CI330" s="589"/>
      <c r="CJ330" s="589"/>
      <c r="CK330" s="589"/>
      <c r="CL330" s="589"/>
      <c r="CM330" s="589"/>
      <c r="CN330" s="589"/>
      <c r="CO330" s="589"/>
      <c r="CP330" s="589"/>
      <c r="CQ330" s="589"/>
      <c r="CR330" s="589"/>
      <c r="CS330" s="589"/>
      <c r="CT330" s="589"/>
      <c r="CU330" s="589"/>
      <c r="CV330" s="589"/>
      <c r="CW330" s="589"/>
      <c r="CX330" s="589"/>
      <c r="CY330" s="589"/>
    </row>
    <row r="331" spans="1:103" s="620" customFormat="1">
      <c r="A331" s="620" t="str">
        <f t="shared" si="402"/>
        <v/>
      </c>
      <c r="B331" s="624">
        <v>2202</v>
      </c>
      <c r="C331" s="624">
        <v>94</v>
      </c>
      <c r="D331" s="644" t="str">
        <f>IF(ISNA(VLOOKUP(C331,Master!BQ$60:CC$285,3,FALSE)),"",VLOOKUP(C331,Master!BQ$60:CC$285,3,FALSE))</f>
        <v/>
      </c>
      <c r="E331" s="625" t="str">
        <f>IF(ISNA(VLOOKUP(C331,Master!BQ$60:CC$285,7,FALSE)),"",VLOOKUP(C331,Master!BQ$60:CC$285,7,FALSE))</f>
        <v/>
      </c>
      <c r="F331" s="626" t="str">
        <f>IF(ISNA(VLOOKUP(C331,Master!BQ$60:CC$285,8,FALSE)),"",VLOOKUP(C331,Master!BQ$60:CC$285,8,FALSE))</f>
        <v/>
      </c>
      <c r="G331" s="627" t="str">
        <f>IF(ISNA(VLOOKUP(C331,Master!BQ$60:CC$285,4,FALSE)),"",VLOOKUP(C331,Master!BQ$60:CC$285,4,FALSE))</f>
        <v/>
      </c>
      <c r="H331" s="672" t="str">
        <f>IF(ISNA(VLOOKUP(C331,Master!BQ$60:CC$285,5,FALSE)),"",VLOOKUP(C331,Master!BQ$60:CC$285,5,FALSE))</f>
        <v/>
      </c>
      <c r="I331" s="629" t="str">
        <f>IF(ISNA(VLOOKUP(C331,Master!BQ$60:CC$285,6,FALSE)),"",VLOOKUP(C331,Master!BQ$60:CC$285,6,FALSE))</f>
        <v/>
      </c>
      <c r="J331" s="624" t="str">
        <f t="shared" si="405"/>
        <v/>
      </c>
      <c r="K331" s="625" t="str">
        <f t="shared" si="406"/>
        <v/>
      </c>
      <c r="L331" s="624" t="str">
        <f t="shared" si="407"/>
        <v/>
      </c>
      <c r="M331" s="624" t="str">
        <f t="shared" si="408"/>
        <v/>
      </c>
      <c r="N331" s="624" t="str">
        <f t="shared" si="409"/>
        <v/>
      </c>
      <c r="O331" s="629" t="str">
        <f t="shared" si="410"/>
        <v/>
      </c>
      <c r="P331" s="673"/>
      <c r="Q331" s="673"/>
      <c r="R331" s="673"/>
      <c r="S331" s="673">
        <v>0</v>
      </c>
      <c r="T331" s="591"/>
      <c r="U331" s="622" t="str">
        <f>IF(ISNA(VLOOKUP(C331,Master!BQ$60:CC$285,10,FALSE)),"",VLOOKUP(C331,Master!BQ$60:CC$285,10,FALSE))</f>
        <v/>
      </c>
      <c r="V331" s="632"/>
      <c r="W331" s="632"/>
      <c r="X331" s="633" t="str">
        <f>IF(ISNA(VLOOKUP(C331,Master!BQ$60:CC$285,11,FALSE)),"",VLOOKUP(C331,Master!BQ$60:CC$285,11,FALSE))</f>
        <v/>
      </c>
      <c r="Y331" s="633" t="str">
        <f>IF(ISNA(VLOOKUP(C331,Master!BQ$60:CC$285,9,FALSE)),"",VLOOKUP(C331,Master!BQ$60:CC$285,9,FALSE))</f>
        <v/>
      </c>
      <c r="Z331" s="634">
        <f t="shared" si="411"/>
        <v>0</v>
      </c>
      <c r="AA331" s="634">
        <f t="shared" si="412"/>
        <v>0</v>
      </c>
      <c r="AB331" s="634">
        <f t="shared" si="413"/>
        <v>0</v>
      </c>
      <c r="AC331" s="634">
        <f t="shared" si="414"/>
        <v>0</v>
      </c>
      <c r="AD331" s="634">
        <f t="shared" si="415"/>
        <v>0</v>
      </c>
      <c r="AE331" s="634">
        <f t="shared" si="416"/>
        <v>0</v>
      </c>
      <c r="AF331" s="635" t="str">
        <f t="shared" si="417"/>
        <v/>
      </c>
      <c r="AG331" s="635" t="str">
        <f t="shared" si="418"/>
        <v/>
      </c>
      <c r="AH331" s="635" t="str">
        <f t="shared" si="419"/>
        <v/>
      </c>
      <c r="AI331" s="635" t="str">
        <f t="shared" si="420"/>
        <v/>
      </c>
      <c r="AJ331" s="635" t="str">
        <f t="shared" si="421"/>
        <v/>
      </c>
      <c r="AK331" s="633" t="str">
        <f t="shared" si="422"/>
        <v/>
      </c>
      <c r="AL331" s="633">
        <v>0</v>
      </c>
      <c r="AM331" s="634">
        <v>0</v>
      </c>
      <c r="AN331" s="633" t="str">
        <f t="shared" si="423"/>
        <v/>
      </c>
      <c r="AO331" s="634">
        <f t="shared" si="424"/>
        <v>0</v>
      </c>
      <c r="AP331" s="633">
        <f t="shared" si="425"/>
        <v>0</v>
      </c>
      <c r="AQ331" s="633">
        <f t="shared" si="426"/>
        <v>0</v>
      </c>
      <c r="AR331" s="633"/>
      <c r="AS331" s="633">
        <f t="shared" si="399"/>
        <v>0</v>
      </c>
      <c r="AT331" s="635" t="str">
        <f t="shared" si="427"/>
        <v/>
      </c>
      <c r="AU331" s="635" t="str">
        <f t="shared" si="428"/>
        <v/>
      </c>
      <c r="AV331" s="633"/>
      <c r="AW331" s="633"/>
      <c r="AX331" s="635" t="str">
        <f t="shared" si="429"/>
        <v/>
      </c>
      <c r="AY331" s="635" t="str">
        <f t="shared" si="430"/>
        <v/>
      </c>
      <c r="AZ331" s="635" t="str">
        <f t="shared" si="431"/>
        <v/>
      </c>
      <c r="BA331" s="635" t="str">
        <f t="shared" si="432"/>
        <v/>
      </c>
      <c r="BB331" s="635" t="str">
        <f t="shared" si="433"/>
        <v/>
      </c>
      <c r="BC331" s="633" t="str">
        <f t="shared" si="434"/>
        <v/>
      </c>
      <c r="BD331" s="633"/>
      <c r="BE331" s="634">
        <v>0</v>
      </c>
      <c r="BF331" s="633" t="str">
        <f t="shared" si="435"/>
        <v/>
      </c>
      <c r="BG331" s="634">
        <f t="shared" si="436"/>
        <v>0</v>
      </c>
      <c r="BH331" s="633">
        <f t="shared" si="437"/>
        <v>0</v>
      </c>
      <c r="BI331" s="633">
        <f t="shared" si="438"/>
        <v>0</v>
      </c>
      <c r="BJ331" s="633">
        <f t="shared" si="439"/>
        <v>0</v>
      </c>
      <c r="BK331" s="633" t="str">
        <f t="shared" si="440"/>
        <v/>
      </c>
      <c r="BL331" s="635" t="str">
        <f t="shared" si="441"/>
        <v/>
      </c>
      <c r="BM331" s="635" t="str">
        <f t="shared" si="442"/>
        <v/>
      </c>
      <c r="BN331" s="633"/>
      <c r="BO331" s="633"/>
      <c r="BP331" s="635" t="str">
        <f t="shared" si="443"/>
        <v/>
      </c>
      <c r="BQ331" s="619">
        <f t="shared" si="444"/>
        <v>0</v>
      </c>
      <c r="BR331" s="619">
        <f t="shared" si="445"/>
        <v>1</v>
      </c>
      <c r="BS331" s="619">
        <f t="shared" si="446"/>
        <v>0</v>
      </c>
      <c r="BT331" s="619">
        <f t="shared" si="447"/>
        <v>0</v>
      </c>
      <c r="BU331" s="619">
        <f t="shared" si="448"/>
        <v>0</v>
      </c>
      <c r="BV331" s="619">
        <f t="shared" si="449"/>
        <v>1</v>
      </c>
      <c r="BW331" s="603">
        <f t="shared" si="403"/>
        <v>0</v>
      </c>
      <c r="BX331" s="636">
        <f t="shared" si="450"/>
        <v>1</v>
      </c>
      <c r="BY331" s="603">
        <f t="shared" si="451"/>
        <v>0</v>
      </c>
      <c r="BZ331" s="603">
        <f t="shared" si="452"/>
        <v>0</v>
      </c>
      <c r="CA331" s="589" t="str">
        <f t="shared" si="404"/>
        <v/>
      </c>
      <c r="CB331" s="1097"/>
      <c r="CC331" s="589" t="str">
        <f>IF(I331="","",MAX($CC$228:$CC$235,$CC$238:CC330)+1)</f>
        <v/>
      </c>
      <c r="CD331" s="589"/>
      <c r="CE331" s="589"/>
      <c r="CF331" s="589"/>
      <c r="CG331" s="589"/>
      <c r="CH331" s="589"/>
      <c r="CI331" s="589"/>
      <c r="CJ331" s="589"/>
      <c r="CK331" s="589"/>
      <c r="CL331" s="589"/>
      <c r="CM331" s="589"/>
      <c r="CN331" s="589"/>
      <c r="CO331" s="589"/>
      <c r="CP331" s="589"/>
      <c r="CQ331" s="589"/>
      <c r="CR331" s="589"/>
      <c r="CS331" s="589"/>
      <c r="CT331" s="589"/>
      <c r="CU331" s="589"/>
      <c r="CV331" s="589"/>
      <c r="CW331" s="589"/>
      <c r="CX331" s="589"/>
      <c r="CY331" s="589"/>
    </row>
    <row r="332" spans="1:103" s="620" customFormat="1">
      <c r="A332" s="620" t="str">
        <f t="shared" si="402"/>
        <v/>
      </c>
      <c r="B332" s="624">
        <v>2202</v>
      </c>
      <c r="C332" s="624">
        <v>95</v>
      </c>
      <c r="D332" s="644" t="str">
        <f>IF(ISNA(VLOOKUP(C332,Master!BQ$60:CC$285,3,FALSE)),"",VLOOKUP(C332,Master!BQ$60:CC$285,3,FALSE))</f>
        <v/>
      </c>
      <c r="E332" s="625" t="str">
        <f>IF(ISNA(VLOOKUP(C332,Master!BQ$60:CC$285,7,FALSE)),"",VLOOKUP(C332,Master!BQ$60:CC$285,7,FALSE))</f>
        <v/>
      </c>
      <c r="F332" s="626" t="str">
        <f>IF(ISNA(VLOOKUP(C332,Master!BQ$60:CC$285,8,FALSE)),"",VLOOKUP(C332,Master!BQ$60:CC$285,8,FALSE))</f>
        <v/>
      </c>
      <c r="G332" s="627" t="str">
        <f>IF(ISNA(VLOOKUP(C332,Master!BQ$60:CC$285,4,FALSE)),"",VLOOKUP(C332,Master!BQ$60:CC$285,4,FALSE))</f>
        <v/>
      </c>
      <c r="H332" s="672" t="str">
        <f>IF(ISNA(VLOOKUP(C332,Master!BQ$60:CC$285,5,FALSE)),"",VLOOKUP(C332,Master!BQ$60:CC$285,5,FALSE))</f>
        <v/>
      </c>
      <c r="I332" s="629" t="str">
        <f>IF(ISNA(VLOOKUP(C332,Master!BQ$60:CC$285,6,FALSE)),"",VLOOKUP(C332,Master!BQ$60:CC$285,6,FALSE))</f>
        <v/>
      </c>
      <c r="J332" s="624" t="str">
        <f t="shared" si="405"/>
        <v/>
      </c>
      <c r="K332" s="625" t="str">
        <f t="shared" si="406"/>
        <v/>
      </c>
      <c r="L332" s="624" t="str">
        <f t="shared" si="407"/>
        <v/>
      </c>
      <c r="M332" s="624" t="str">
        <f t="shared" si="408"/>
        <v/>
      </c>
      <c r="N332" s="624" t="str">
        <f t="shared" si="409"/>
        <v/>
      </c>
      <c r="O332" s="629" t="str">
        <f t="shared" si="410"/>
        <v/>
      </c>
      <c r="P332" s="673"/>
      <c r="Q332" s="673"/>
      <c r="R332" s="673"/>
      <c r="S332" s="673">
        <v>0</v>
      </c>
      <c r="T332" s="591"/>
      <c r="U332" s="622" t="str">
        <f>IF(ISNA(VLOOKUP(C332,Master!BQ$60:CC$285,10,FALSE)),"",VLOOKUP(C332,Master!BQ$60:CC$285,10,FALSE))</f>
        <v/>
      </c>
      <c r="V332" s="632"/>
      <c r="W332" s="632"/>
      <c r="X332" s="633" t="str">
        <f>IF(ISNA(VLOOKUP(C332,Master!BQ$60:CC$285,11,FALSE)),"",VLOOKUP(C332,Master!BQ$60:CC$285,11,FALSE))</f>
        <v/>
      </c>
      <c r="Y332" s="633" t="str">
        <f>IF(ISNA(VLOOKUP(C332,Master!BQ$60:CC$285,9,FALSE)),"",VLOOKUP(C332,Master!BQ$60:CC$285,9,FALSE))</f>
        <v/>
      </c>
      <c r="Z332" s="634">
        <f t="shared" si="411"/>
        <v>0</v>
      </c>
      <c r="AA332" s="634">
        <f t="shared" si="412"/>
        <v>0</v>
      </c>
      <c r="AB332" s="634">
        <f t="shared" si="413"/>
        <v>0</v>
      </c>
      <c r="AC332" s="634">
        <f t="shared" si="414"/>
        <v>0</v>
      </c>
      <c r="AD332" s="634">
        <f t="shared" si="415"/>
        <v>0</v>
      </c>
      <c r="AE332" s="634">
        <f t="shared" si="416"/>
        <v>0</v>
      </c>
      <c r="AF332" s="635" t="str">
        <f t="shared" si="417"/>
        <v/>
      </c>
      <c r="AG332" s="635" t="str">
        <f t="shared" si="418"/>
        <v/>
      </c>
      <c r="AH332" s="635" t="str">
        <f t="shared" si="419"/>
        <v/>
      </c>
      <c r="AI332" s="635" t="str">
        <f t="shared" si="420"/>
        <v/>
      </c>
      <c r="AJ332" s="635" t="str">
        <f t="shared" si="421"/>
        <v/>
      </c>
      <c r="AK332" s="633" t="str">
        <f t="shared" si="422"/>
        <v/>
      </c>
      <c r="AL332" s="633">
        <v>0</v>
      </c>
      <c r="AM332" s="634">
        <v>0</v>
      </c>
      <c r="AN332" s="633" t="str">
        <f t="shared" si="423"/>
        <v/>
      </c>
      <c r="AO332" s="634">
        <f t="shared" si="424"/>
        <v>0</v>
      </c>
      <c r="AP332" s="633">
        <f t="shared" si="425"/>
        <v>0</v>
      </c>
      <c r="AQ332" s="633">
        <f t="shared" si="426"/>
        <v>0</v>
      </c>
      <c r="AR332" s="633"/>
      <c r="AS332" s="633">
        <f t="shared" si="399"/>
        <v>0</v>
      </c>
      <c r="AT332" s="635" t="str">
        <f t="shared" si="427"/>
        <v/>
      </c>
      <c r="AU332" s="635" t="str">
        <f t="shared" si="428"/>
        <v/>
      </c>
      <c r="AV332" s="633"/>
      <c r="AW332" s="633"/>
      <c r="AX332" s="635" t="str">
        <f t="shared" si="429"/>
        <v/>
      </c>
      <c r="AY332" s="635" t="str">
        <f t="shared" si="430"/>
        <v/>
      </c>
      <c r="AZ332" s="635" t="str">
        <f t="shared" si="431"/>
        <v/>
      </c>
      <c r="BA332" s="635" t="str">
        <f t="shared" si="432"/>
        <v/>
      </c>
      <c r="BB332" s="635" t="str">
        <f t="shared" si="433"/>
        <v/>
      </c>
      <c r="BC332" s="633" t="str">
        <f t="shared" si="434"/>
        <v/>
      </c>
      <c r="BD332" s="633"/>
      <c r="BE332" s="634">
        <v>0</v>
      </c>
      <c r="BF332" s="633" t="str">
        <f t="shared" si="435"/>
        <v/>
      </c>
      <c r="BG332" s="634">
        <f t="shared" si="436"/>
        <v>0</v>
      </c>
      <c r="BH332" s="633">
        <f t="shared" si="437"/>
        <v>0</v>
      </c>
      <c r="BI332" s="633">
        <f t="shared" si="438"/>
        <v>0</v>
      </c>
      <c r="BJ332" s="633">
        <f t="shared" si="439"/>
        <v>0</v>
      </c>
      <c r="BK332" s="633" t="str">
        <f t="shared" si="440"/>
        <v/>
      </c>
      <c r="BL332" s="635" t="str">
        <f t="shared" si="441"/>
        <v/>
      </c>
      <c r="BM332" s="635" t="str">
        <f t="shared" si="442"/>
        <v/>
      </c>
      <c r="BN332" s="633"/>
      <c r="BO332" s="633"/>
      <c r="BP332" s="635" t="str">
        <f t="shared" si="443"/>
        <v/>
      </c>
      <c r="BQ332" s="619">
        <f t="shared" si="444"/>
        <v>0</v>
      </c>
      <c r="BR332" s="619">
        <f t="shared" si="445"/>
        <v>1</v>
      </c>
      <c r="BS332" s="619">
        <f t="shared" si="446"/>
        <v>0</v>
      </c>
      <c r="BT332" s="619">
        <f t="shared" si="447"/>
        <v>0</v>
      </c>
      <c r="BU332" s="619">
        <f t="shared" si="448"/>
        <v>0</v>
      </c>
      <c r="BV332" s="619">
        <f t="shared" si="449"/>
        <v>1</v>
      </c>
      <c r="BW332" s="603">
        <f t="shared" si="403"/>
        <v>0</v>
      </c>
      <c r="BX332" s="636">
        <f t="shared" si="450"/>
        <v>1</v>
      </c>
      <c r="BY332" s="603">
        <f t="shared" si="451"/>
        <v>0</v>
      </c>
      <c r="BZ332" s="603">
        <f t="shared" si="452"/>
        <v>0</v>
      </c>
      <c r="CA332" s="589" t="str">
        <f t="shared" si="404"/>
        <v/>
      </c>
      <c r="CB332" s="1097"/>
      <c r="CC332" s="589" t="str">
        <f>IF(I332="","",MAX($CC$228:$CC$235,$CC$238:CC331)+1)</f>
        <v/>
      </c>
      <c r="CD332" s="589"/>
      <c r="CE332" s="589"/>
      <c r="CF332" s="589"/>
      <c r="CG332" s="589"/>
      <c r="CH332" s="589"/>
      <c r="CI332" s="589"/>
      <c r="CJ332" s="589"/>
      <c r="CK332" s="589"/>
      <c r="CL332" s="589"/>
      <c r="CM332" s="589"/>
      <c r="CN332" s="589"/>
      <c r="CO332" s="589"/>
      <c r="CP332" s="589"/>
      <c r="CQ332" s="589"/>
      <c r="CR332" s="589"/>
      <c r="CS332" s="589"/>
      <c r="CT332" s="589"/>
      <c r="CU332" s="589"/>
      <c r="CV332" s="589"/>
      <c r="CW332" s="589"/>
      <c r="CX332" s="589"/>
      <c r="CY332" s="589"/>
    </row>
    <row r="333" spans="1:103" s="620" customFormat="1">
      <c r="A333" s="620" t="str">
        <f t="shared" si="402"/>
        <v/>
      </c>
      <c r="B333" s="624">
        <v>2202</v>
      </c>
      <c r="C333" s="624">
        <v>96</v>
      </c>
      <c r="D333" s="644" t="str">
        <f>IF(ISNA(VLOOKUP(C333,Master!BQ$60:CC$285,3,FALSE)),"",VLOOKUP(C333,Master!BQ$60:CC$285,3,FALSE))</f>
        <v/>
      </c>
      <c r="E333" s="625" t="str">
        <f>IF(ISNA(VLOOKUP(C333,Master!BQ$60:CC$285,7,FALSE)),"",VLOOKUP(C333,Master!BQ$60:CC$285,7,FALSE))</f>
        <v/>
      </c>
      <c r="F333" s="626" t="str">
        <f>IF(ISNA(VLOOKUP(C333,Master!BQ$60:CC$285,8,FALSE)),"",VLOOKUP(C333,Master!BQ$60:CC$285,8,FALSE))</f>
        <v/>
      </c>
      <c r="G333" s="627" t="str">
        <f>IF(ISNA(VLOOKUP(C333,Master!BQ$60:CC$285,4,FALSE)),"",VLOOKUP(C333,Master!BQ$60:CC$285,4,FALSE))</f>
        <v/>
      </c>
      <c r="H333" s="672" t="str">
        <f>IF(ISNA(VLOOKUP(C333,Master!BQ$60:CC$285,5,FALSE)),"",VLOOKUP(C333,Master!BQ$60:CC$285,5,FALSE))</f>
        <v/>
      </c>
      <c r="I333" s="629" t="str">
        <f>IF(ISNA(VLOOKUP(C333,Master!BQ$60:CC$285,6,FALSE)),"",VLOOKUP(C333,Master!BQ$60:CC$285,6,FALSE))</f>
        <v/>
      </c>
      <c r="J333" s="624" t="str">
        <f t="shared" si="405"/>
        <v/>
      </c>
      <c r="K333" s="625" t="str">
        <f t="shared" si="406"/>
        <v/>
      </c>
      <c r="L333" s="624" t="str">
        <f t="shared" si="407"/>
        <v/>
      </c>
      <c r="M333" s="624" t="str">
        <f t="shared" si="408"/>
        <v/>
      </c>
      <c r="N333" s="624" t="str">
        <f t="shared" si="409"/>
        <v/>
      </c>
      <c r="O333" s="629" t="str">
        <f t="shared" si="410"/>
        <v/>
      </c>
      <c r="P333" s="673"/>
      <c r="Q333" s="673"/>
      <c r="R333" s="673"/>
      <c r="S333" s="673">
        <v>0</v>
      </c>
      <c r="T333" s="591"/>
      <c r="U333" s="622" t="str">
        <f>IF(ISNA(VLOOKUP(C333,Master!BQ$60:CC$285,10,FALSE)),"",VLOOKUP(C333,Master!BQ$60:CC$285,10,FALSE))</f>
        <v/>
      </c>
      <c r="V333" s="632"/>
      <c r="W333" s="632"/>
      <c r="X333" s="633" t="str">
        <f>IF(ISNA(VLOOKUP(C333,Master!BQ$60:CC$285,11,FALSE)),"",VLOOKUP(C333,Master!BQ$60:CC$285,11,FALSE))</f>
        <v/>
      </c>
      <c r="Y333" s="633" t="str">
        <f>IF(ISNA(VLOOKUP(C333,Master!BQ$60:CC$285,9,FALSE)),"",VLOOKUP(C333,Master!BQ$60:CC$285,9,FALSE))</f>
        <v/>
      </c>
      <c r="Z333" s="634">
        <f t="shared" si="411"/>
        <v>0</v>
      </c>
      <c r="AA333" s="634">
        <f t="shared" si="412"/>
        <v>0</v>
      </c>
      <c r="AB333" s="634">
        <f t="shared" si="413"/>
        <v>0</v>
      </c>
      <c r="AC333" s="634">
        <f t="shared" si="414"/>
        <v>0</v>
      </c>
      <c r="AD333" s="634">
        <f t="shared" si="415"/>
        <v>0</v>
      </c>
      <c r="AE333" s="634">
        <f t="shared" si="416"/>
        <v>0</v>
      </c>
      <c r="AF333" s="635" t="str">
        <f t="shared" si="417"/>
        <v/>
      </c>
      <c r="AG333" s="635" t="str">
        <f t="shared" si="418"/>
        <v/>
      </c>
      <c r="AH333" s="635" t="str">
        <f t="shared" si="419"/>
        <v/>
      </c>
      <c r="AI333" s="635" t="str">
        <f t="shared" si="420"/>
        <v/>
      </c>
      <c r="AJ333" s="635" t="str">
        <f t="shared" si="421"/>
        <v/>
      </c>
      <c r="AK333" s="633" t="str">
        <f t="shared" si="422"/>
        <v/>
      </c>
      <c r="AL333" s="633">
        <v>0</v>
      </c>
      <c r="AM333" s="634">
        <v>0</v>
      </c>
      <c r="AN333" s="633" t="str">
        <f t="shared" si="423"/>
        <v/>
      </c>
      <c r="AO333" s="634">
        <f t="shared" si="424"/>
        <v>0</v>
      </c>
      <c r="AP333" s="633">
        <f t="shared" si="425"/>
        <v>0</v>
      </c>
      <c r="AQ333" s="633">
        <f t="shared" si="426"/>
        <v>0</v>
      </c>
      <c r="AR333" s="633"/>
      <c r="AS333" s="633">
        <f t="shared" ref="AS333:AS371" si="453">(IF(G333="LAB BOY",180,IF(G333="JAMADAR",180,IF(G333="PEON",180,0))))*12*BU333*(IF(I333&lt;=0,0,1))</f>
        <v>0</v>
      </c>
      <c r="AT333" s="635" t="str">
        <f t="shared" si="427"/>
        <v/>
      </c>
      <c r="AU333" s="635" t="str">
        <f t="shared" si="428"/>
        <v/>
      </c>
      <c r="AV333" s="633"/>
      <c r="AW333" s="633"/>
      <c r="AX333" s="635" t="str">
        <f t="shared" si="429"/>
        <v/>
      </c>
      <c r="AY333" s="635" t="str">
        <f t="shared" si="430"/>
        <v/>
      </c>
      <c r="AZ333" s="635" t="str">
        <f t="shared" si="431"/>
        <v/>
      </c>
      <c r="BA333" s="635" t="str">
        <f t="shared" si="432"/>
        <v/>
      </c>
      <c r="BB333" s="635" t="str">
        <f t="shared" si="433"/>
        <v/>
      </c>
      <c r="BC333" s="633" t="str">
        <f t="shared" si="434"/>
        <v/>
      </c>
      <c r="BD333" s="633"/>
      <c r="BE333" s="634">
        <v>0</v>
      </c>
      <c r="BF333" s="633" t="str">
        <f t="shared" si="435"/>
        <v/>
      </c>
      <c r="BG333" s="634">
        <f t="shared" si="436"/>
        <v>0</v>
      </c>
      <c r="BH333" s="633">
        <f t="shared" si="437"/>
        <v>0</v>
      </c>
      <c r="BI333" s="633">
        <f t="shared" si="438"/>
        <v>0</v>
      </c>
      <c r="BJ333" s="633">
        <f t="shared" si="439"/>
        <v>0</v>
      </c>
      <c r="BK333" s="633" t="str">
        <f t="shared" si="440"/>
        <v/>
      </c>
      <c r="BL333" s="635" t="str">
        <f t="shared" si="441"/>
        <v/>
      </c>
      <c r="BM333" s="635" t="str">
        <f t="shared" si="442"/>
        <v/>
      </c>
      <c r="BN333" s="633"/>
      <c r="BO333" s="633"/>
      <c r="BP333" s="635" t="str">
        <f t="shared" si="443"/>
        <v/>
      </c>
      <c r="BQ333" s="619">
        <f t="shared" si="444"/>
        <v>0</v>
      </c>
      <c r="BR333" s="619">
        <f t="shared" si="445"/>
        <v>1</v>
      </c>
      <c r="BS333" s="619">
        <f t="shared" si="446"/>
        <v>0</v>
      </c>
      <c r="BT333" s="619">
        <f t="shared" si="447"/>
        <v>0</v>
      </c>
      <c r="BU333" s="619">
        <f t="shared" si="448"/>
        <v>0</v>
      </c>
      <c r="BV333" s="619">
        <f t="shared" si="449"/>
        <v>1</v>
      </c>
      <c r="BW333" s="603">
        <f t="shared" si="403"/>
        <v>0</v>
      </c>
      <c r="BX333" s="636">
        <f t="shared" si="450"/>
        <v>1</v>
      </c>
      <c r="BY333" s="603">
        <f t="shared" si="451"/>
        <v>0</v>
      </c>
      <c r="BZ333" s="603">
        <f t="shared" si="452"/>
        <v>0</v>
      </c>
      <c r="CA333" s="589" t="str">
        <f t="shared" si="404"/>
        <v/>
      </c>
      <c r="CB333" s="1097"/>
      <c r="CC333" s="589" t="str">
        <f>IF(I333="","",MAX($CC$228:$CC$235,$CC$238:CC332)+1)</f>
        <v/>
      </c>
      <c r="CD333" s="589"/>
      <c r="CE333" s="589"/>
      <c r="CF333" s="589"/>
      <c r="CG333" s="589"/>
      <c r="CH333" s="589"/>
      <c r="CI333" s="589"/>
      <c r="CJ333" s="589"/>
      <c r="CK333" s="589"/>
      <c r="CL333" s="589"/>
      <c r="CM333" s="589"/>
      <c r="CN333" s="589"/>
      <c r="CO333" s="589"/>
      <c r="CP333" s="589"/>
      <c r="CQ333" s="589"/>
      <c r="CR333" s="589"/>
      <c r="CS333" s="589"/>
      <c r="CT333" s="589"/>
      <c r="CU333" s="589"/>
      <c r="CV333" s="589"/>
      <c r="CW333" s="589"/>
      <c r="CX333" s="589"/>
      <c r="CY333" s="589"/>
    </row>
    <row r="334" spans="1:103" s="620" customFormat="1">
      <c r="A334" s="620" t="str">
        <f t="shared" si="402"/>
        <v/>
      </c>
      <c r="B334" s="624">
        <v>2202</v>
      </c>
      <c r="C334" s="624">
        <v>97</v>
      </c>
      <c r="D334" s="644" t="str">
        <f>IF(ISNA(VLOOKUP(C334,Master!BQ$60:CC$285,3,FALSE)),"",VLOOKUP(C334,Master!BQ$60:CC$285,3,FALSE))</f>
        <v/>
      </c>
      <c r="E334" s="625" t="str">
        <f>IF(ISNA(VLOOKUP(C334,Master!BQ$60:CC$285,7,FALSE)),"",VLOOKUP(C334,Master!BQ$60:CC$285,7,FALSE))</f>
        <v/>
      </c>
      <c r="F334" s="626" t="str">
        <f>IF(ISNA(VLOOKUP(C334,Master!BQ$60:CC$285,8,FALSE)),"",VLOOKUP(C334,Master!BQ$60:CC$285,8,FALSE))</f>
        <v/>
      </c>
      <c r="G334" s="627" t="str">
        <f>IF(ISNA(VLOOKUP(C334,Master!BQ$60:CC$285,4,FALSE)),"",VLOOKUP(C334,Master!BQ$60:CC$285,4,FALSE))</f>
        <v/>
      </c>
      <c r="H334" s="672" t="str">
        <f>IF(ISNA(VLOOKUP(C334,Master!BQ$60:CC$285,5,FALSE)),"",VLOOKUP(C334,Master!BQ$60:CC$285,5,FALSE))</f>
        <v/>
      </c>
      <c r="I334" s="629" t="str">
        <f>IF(ISNA(VLOOKUP(C334,Master!BQ$60:CC$285,6,FALSE)),"",VLOOKUP(C334,Master!BQ$60:CC$285,6,FALSE))</f>
        <v/>
      </c>
      <c r="J334" s="624" t="str">
        <f t="shared" si="405"/>
        <v/>
      </c>
      <c r="K334" s="625" t="str">
        <f t="shared" si="406"/>
        <v/>
      </c>
      <c r="L334" s="624" t="str">
        <f t="shared" si="407"/>
        <v/>
      </c>
      <c r="M334" s="624" t="str">
        <f t="shared" si="408"/>
        <v/>
      </c>
      <c r="N334" s="624" t="str">
        <f t="shared" si="409"/>
        <v/>
      </c>
      <c r="O334" s="629" t="str">
        <f t="shared" si="410"/>
        <v/>
      </c>
      <c r="P334" s="673"/>
      <c r="Q334" s="673"/>
      <c r="R334" s="673"/>
      <c r="S334" s="673">
        <v>0</v>
      </c>
      <c r="T334" s="591"/>
      <c r="U334" s="622" t="str">
        <f>IF(ISNA(VLOOKUP(C334,Master!BQ$60:CC$285,10,FALSE)),"",VLOOKUP(C334,Master!BQ$60:CC$285,10,FALSE))</f>
        <v/>
      </c>
      <c r="V334" s="632"/>
      <c r="W334" s="632"/>
      <c r="X334" s="633" t="str">
        <f>IF(ISNA(VLOOKUP(C334,Master!BQ$60:CC$285,11,FALSE)),"",VLOOKUP(C334,Master!BQ$60:CC$285,11,FALSE))</f>
        <v/>
      </c>
      <c r="Y334" s="633" t="str">
        <f>IF(ISNA(VLOOKUP(C334,Master!BQ$60:CC$285,9,FALSE)),"",VLOOKUP(C334,Master!BQ$60:CC$285,9,FALSE))</f>
        <v/>
      </c>
      <c r="Z334" s="634">
        <f t="shared" si="411"/>
        <v>0</v>
      </c>
      <c r="AA334" s="634">
        <f t="shared" si="412"/>
        <v>0</v>
      </c>
      <c r="AB334" s="634">
        <f t="shared" si="413"/>
        <v>0</v>
      </c>
      <c r="AC334" s="634">
        <f t="shared" si="414"/>
        <v>0</v>
      </c>
      <c r="AD334" s="634">
        <f t="shared" si="415"/>
        <v>0</v>
      </c>
      <c r="AE334" s="634">
        <f t="shared" si="416"/>
        <v>0</v>
      </c>
      <c r="AF334" s="635" t="str">
        <f t="shared" si="417"/>
        <v/>
      </c>
      <c r="AG334" s="635" t="str">
        <f t="shared" si="418"/>
        <v/>
      </c>
      <c r="AH334" s="635" t="str">
        <f t="shared" si="419"/>
        <v/>
      </c>
      <c r="AI334" s="635" t="str">
        <f t="shared" si="420"/>
        <v/>
      </c>
      <c r="AJ334" s="635" t="str">
        <f t="shared" si="421"/>
        <v/>
      </c>
      <c r="AK334" s="633" t="str">
        <f t="shared" si="422"/>
        <v/>
      </c>
      <c r="AL334" s="633">
        <v>0</v>
      </c>
      <c r="AM334" s="634">
        <v>0</v>
      </c>
      <c r="AN334" s="633" t="str">
        <f t="shared" si="423"/>
        <v/>
      </c>
      <c r="AO334" s="634">
        <f t="shared" si="424"/>
        <v>0</v>
      </c>
      <c r="AP334" s="633">
        <f t="shared" si="425"/>
        <v>0</v>
      </c>
      <c r="AQ334" s="633">
        <f t="shared" si="426"/>
        <v>0</v>
      </c>
      <c r="AR334" s="633"/>
      <c r="AS334" s="633">
        <f t="shared" si="453"/>
        <v>0</v>
      </c>
      <c r="AT334" s="635" t="str">
        <f t="shared" si="427"/>
        <v/>
      </c>
      <c r="AU334" s="635" t="str">
        <f t="shared" si="428"/>
        <v/>
      </c>
      <c r="AV334" s="633"/>
      <c r="AW334" s="633"/>
      <c r="AX334" s="635" t="str">
        <f t="shared" si="429"/>
        <v/>
      </c>
      <c r="AY334" s="635" t="str">
        <f t="shared" si="430"/>
        <v/>
      </c>
      <c r="AZ334" s="635" t="str">
        <f t="shared" si="431"/>
        <v/>
      </c>
      <c r="BA334" s="635" t="str">
        <f t="shared" si="432"/>
        <v/>
      </c>
      <c r="BB334" s="635" t="str">
        <f t="shared" si="433"/>
        <v/>
      </c>
      <c r="BC334" s="633" t="str">
        <f t="shared" si="434"/>
        <v/>
      </c>
      <c r="BD334" s="633"/>
      <c r="BE334" s="634">
        <v>0</v>
      </c>
      <c r="BF334" s="633" t="str">
        <f t="shared" si="435"/>
        <v/>
      </c>
      <c r="BG334" s="634">
        <f t="shared" si="436"/>
        <v>0</v>
      </c>
      <c r="BH334" s="633">
        <f t="shared" si="437"/>
        <v>0</v>
      </c>
      <c r="BI334" s="633">
        <f t="shared" si="438"/>
        <v>0</v>
      </c>
      <c r="BJ334" s="633">
        <f t="shared" si="439"/>
        <v>0</v>
      </c>
      <c r="BK334" s="633" t="str">
        <f t="shared" si="440"/>
        <v/>
      </c>
      <c r="BL334" s="635" t="str">
        <f t="shared" si="441"/>
        <v/>
      </c>
      <c r="BM334" s="635" t="str">
        <f t="shared" si="442"/>
        <v/>
      </c>
      <c r="BN334" s="633"/>
      <c r="BO334" s="633"/>
      <c r="BP334" s="635" t="str">
        <f t="shared" si="443"/>
        <v/>
      </c>
      <c r="BQ334" s="619">
        <f t="shared" si="444"/>
        <v>0</v>
      </c>
      <c r="BR334" s="619">
        <f t="shared" si="445"/>
        <v>1</v>
      </c>
      <c r="BS334" s="619">
        <f t="shared" si="446"/>
        <v>0</v>
      </c>
      <c r="BT334" s="619">
        <f t="shared" si="447"/>
        <v>0</v>
      </c>
      <c r="BU334" s="619">
        <f t="shared" si="448"/>
        <v>0</v>
      </c>
      <c r="BV334" s="619">
        <f t="shared" si="449"/>
        <v>1</v>
      </c>
      <c r="BW334" s="603">
        <f t="shared" si="403"/>
        <v>0</v>
      </c>
      <c r="BX334" s="636">
        <f t="shared" si="450"/>
        <v>1</v>
      </c>
      <c r="BY334" s="603">
        <f t="shared" si="451"/>
        <v>0</v>
      </c>
      <c r="BZ334" s="603">
        <f t="shared" si="452"/>
        <v>0</v>
      </c>
      <c r="CA334" s="589" t="str">
        <f t="shared" si="404"/>
        <v/>
      </c>
      <c r="CB334" s="1097"/>
      <c r="CC334" s="589" t="str">
        <f>IF(I334="","",MAX($CC$228:$CC$235,$CC$238:CC333)+1)</f>
        <v/>
      </c>
      <c r="CD334" s="589"/>
      <c r="CE334" s="589"/>
      <c r="CF334" s="589"/>
      <c r="CG334" s="589"/>
      <c r="CH334" s="589"/>
      <c r="CI334" s="589"/>
      <c r="CJ334" s="589"/>
      <c r="CK334" s="589"/>
      <c r="CL334" s="589"/>
      <c r="CM334" s="589"/>
      <c r="CN334" s="589"/>
      <c r="CO334" s="589"/>
      <c r="CP334" s="589"/>
      <c r="CQ334" s="589"/>
      <c r="CR334" s="589"/>
      <c r="CS334" s="589"/>
      <c r="CT334" s="589"/>
      <c r="CU334" s="589"/>
      <c r="CV334" s="589"/>
      <c r="CW334" s="589"/>
      <c r="CX334" s="589"/>
      <c r="CY334" s="589"/>
    </row>
    <row r="335" spans="1:103" s="620" customFormat="1">
      <c r="A335" s="620" t="str">
        <f t="shared" si="402"/>
        <v/>
      </c>
      <c r="B335" s="624">
        <v>2202</v>
      </c>
      <c r="C335" s="624">
        <v>98</v>
      </c>
      <c r="D335" s="644" t="str">
        <f>IF(ISNA(VLOOKUP(C335,Master!BQ$60:CC$285,3,FALSE)),"",VLOOKUP(C335,Master!BQ$60:CC$285,3,FALSE))</f>
        <v/>
      </c>
      <c r="E335" s="625" t="str">
        <f>IF(ISNA(VLOOKUP(C335,Master!BQ$60:CC$285,7,FALSE)),"",VLOOKUP(C335,Master!BQ$60:CC$285,7,FALSE))</f>
        <v/>
      </c>
      <c r="F335" s="626" t="str">
        <f>IF(ISNA(VLOOKUP(C335,Master!BQ$60:CC$285,8,FALSE)),"",VLOOKUP(C335,Master!BQ$60:CC$285,8,FALSE))</f>
        <v/>
      </c>
      <c r="G335" s="627" t="str">
        <f>IF(ISNA(VLOOKUP(C335,Master!BQ$60:CC$285,4,FALSE)),"",VLOOKUP(C335,Master!BQ$60:CC$285,4,FALSE))</f>
        <v/>
      </c>
      <c r="H335" s="672" t="str">
        <f>IF(ISNA(VLOOKUP(C335,Master!BQ$60:CC$285,5,FALSE)),"",VLOOKUP(C335,Master!BQ$60:CC$285,5,FALSE))</f>
        <v/>
      </c>
      <c r="I335" s="629" t="str">
        <f>IF(ISNA(VLOOKUP(C335,Master!BQ$60:CC$285,6,FALSE)),"",VLOOKUP(C335,Master!BQ$60:CC$285,6,FALSE))</f>
        <v/>
      </c>
      <c r="J335" s="624" t="str">
        <f t="shared" si="405"/>
        <v/>
      </c>
      <c r="K335" s="625" t="str">
        <f t="shared" si="406"/>
        <v/>
      </c>
      <c r="L335" s="624" t="str">
        <f t="shared" si="407"/>
        <v/>
      </c>
      <c r="M335" s="624" t="str">
        <f t="shared" si="408"/>
        <v/>
      </c>
      <c r="N335" s="624" t="str">
        <f t="shared" si="409"/>
        <v/>
      </c>
      <c r="O335" s="629" t="str">
        <f t="shared" si="410"/>
        <v/>
      </c>
      <c r="P335" s="673"/>
      <c r="Q335" s="673"/>
      <c r="R335" s="673"/>
      <c r="S335" s="673">
        <v>0</v>
      </c>
      <c r="T335" s="591"/>
      <c r="U335" s="622" t="str">
        <f>IF(ISNA(VLOOKUP(C335,Master!BQ$60:CC$285,10,FALSE)),"",VLOOKUP(C335,Master!BQ$60:CC$285,10,FALSE))</f>
        <v/>
      </c>
      <c r="V335" s="632"/>
      <c r="W335" s="632"/>
      <c r="X335" s="633" t="str">
        <f>IF(ISNA(VLOOKUP(C335,Master!BQ$60:CC$285,11,FALSE)),"",VLOOKUP(C335,Master!BQ$60:CC$285,11,FALSE))</f>
        <v/>
      </c>
      <c r="Y335" s="633" t="str">
        <f>IF(ISNA(VLOOKUP(C335,Master!BQ$60:CC$285,9,FALSE)),"",VLOOKUP(C335,Master!BQ$60:CC$285,9,FALSE))</f>
        <v/>
      </c>
      <c r="Z335" s="634">
        <f t="shared" si="411"/>
        <v>0</v>
      </c>
      <c r="AA335" s="634">
        <f t="shared" si="412"/>
        <v>0</v>
      </c>
      <c r="AB335" s="634">
        <f t="shared" si="413"/>
        <v>0</v>
      </c>
      <c r="AC335" s="634">
        <f t="shared" si="414"/>
        <v>0</v>
      </c>
      <c r="AD335" s="634">
        <f t="shared" si="415"/>
        <v>0</v>
      </c>
      <c r="AE335" s="634">
        <f t="shared" si="416"/>
        <v>0</v>
      </c>
      <c r="AF335" s="635" t="str">
        <f t="shared" si="417"/>
        <v/>
      </c>
      <c r="AG335" s="635" t="str">
        <f t="shared" si="418"/>
        <v/>
      </c>
      <c r="AH335" s="635" t="str">
        <f t="shared" si="419"/>
        <v/>
      </c>
      <c r="AI335" s="635" t="str">
        <f t="shared" si="420"/>
        <v/>
      </c>
      <c r="AJ335" s="635" t="str">
        <f t="shared" si="421"/>
        <v/>
      </c>
      <c r="AK335" s="633" t="str">
        <f t="shared" si="422"/>
        <v/>
      </c>
      <c r="AL335" s="633">
        <v>0</v>
      </c>
      <c r="AM335" s="634">
        <v>0</v>
      </c>
      <c r="AN335" s="633" t="str">
        <f t="shared" si="423"/>
        <v/>
      </c>
      <c r="AO335" s="634">
        <f t="shared" si="424"/>
        <v>0</v>
      </c>
      <c r="AP335" s="633">
        <f t="shared" si="425"/>
        <v>0</v>
      </c>
      <c r="AQ335" s="633">
        <f t="shared" si="426"/>
        <v>0</v>
      </c>
      <c r="AR335" s="633"/>
      <c r="AS335" s="633">
        <f t="shared" si="453"/>
        <v>0</v>
      </c>
      <c r="AT335" s="635" t="str">
        <f t="shared" si="427"/>
        <v/>
      </c>
      <c r="AU335" s="635" t="str">
        <f t="shared" si="428"/>
        <v/>
      </c>
      <c r="AV335" s="633"/>
      <c r="AW335" s="633"/>
      <c r="AX335" s="635" t="str">
        <f t="shared" si="429"/>
        <v/>
      </c>
      <c r="AY335" s="635" t="str">
        <f t="shared" si="430"/>
        <v/>
      </c>
      <c r="AZ335" s="635" t="str">
        <f t="shared" si="431"/>
        <v/>
      </c>
      <c r="BA335" s="635" t="str">
        <f t="shared" si="432"/>
        <v/>
      </c>
      <c r="BB335" s="635" t="str">
        <f t="shared" si="433"/>
        <v/>
      </c>
      <c r="BC335" s="633" t="str">
        <f t="shared" si="434"/>
        <v/>
      </c>
      <c r="BD335" s="633"/>
      <c r="BE335" s="634">
        <v>0</v>
      </c>
      <c r="BF335" s="633" t="str">
        <f t="shared" si="435"/>
        <v/>
      </c>
      <c r="BG335" s="634">
        <f t="shared" si="436"/>
        <v>0</v>
      </c>
      <c r="BH335" s="633">
        <f t="shared" si="437"/>
        <v>0</v>
      </c>
      <c r="BI335" s="633">
        <f t="shared" si="438"/>
        <v>0</v>
      </c>
      <c r="BJ335" s="633">
        <f t="shared" si="439"/>
        <v>0</v>
      </c>
      <c r="BK335" s="633" t="str">
        <f t="shared" si="440"/>
        <v/>
      </c>
      <c r="BL335" s="635" t="str">
        <f t="shared" si="441"/>
        <v/>
      </c>
      <c r="BM335" s="635" t="str">
        <f t="shared" si="442"/>
        <v/>
      </c>
      <c r="BN335" s="633"/>
      <c r="BO335" s="633"/>
      <c r="BP335" s="635" t="str">
        <f t="shared" si="443"/>
        <v/>
      </c>
      <c r="BQ335" s="619">
        <f t="shared" si="444"/>
        <v>0</v>
      </c>
      <c r="BR335" s="619">
        <f t="shared" si="445"/>
        <v>1</v>
      </c>
      <c r="BS335" s="619">
        <f t="shared" si="446"/>
        <v>0</v>
      </c>
      <c r="BT335" s="619">
        <f t="shared" si="447"/>
        <v>0</v>
      </c>
      <c r="BU335" s="619">
        <f t="shared" si="448"/>
        <v>0</v>
      </c>
      <c r="BV335" s="619">
        <f t="shared" si="449"/>
        <v>1</v>
      </c>
      <c r="BW335" s="603">
        <f t="shared" si="403"/>
        <v>0</v>
      </c>
      <c r="BX335" s="636">
        <f t="shared" si="450"/>
        <v>1</v>
      </c>
      <c r="BY335" s="603">
        <f t="shared" si="451"/>
        <v>0</v>
      </c>
      <c r="BZ335" s="603">
        <f t="shared" si="452"/>
        <v>0</v>
      </c>
      <c r="CA335" s="589" t="str">
        <f t="shared" si="404"/>
        <v/>
      </c>
      <c r="CB335" s="1097"/>
      <c r="CC335" s="589" t="str">
        <f>IF(I335="","",MAX($CC$228:$CC$235,$CC$238:CC334)+1)</f>
        <v/>
      </c>
      <c r="CD335" s="589"/>
      <c r="CE335" s="589"/>
      <c r="CF335" s="589"/>
      <c r="CG335" s="589"/>
      <c r="CH335" s="589"/>
      <c r="CI335" s="589"/>
      <c r="CJ335" s="589"/>
      <c r="CK335" s="589"/>
      <c r="CL335" s="589"/>
      <c r="CM335" s="589"/>
      <c r="CN335" s="589"/>
      <c r="CO335" s="589"/>
      <c r="CP335" s="589"/>
      <c r="CQ335" s="589"/>
      <c r="CR335" s="589"/>
      <c r="CS335" s="589"/>
      <c r="CT335" s="589"/>
      <c r="CU335" s="589"/>
      <c r="CV335" s="589"/>
      <c r="CW335" s="589"/>
      <c r="CX335" s="589"/>
      <c r="CY335" s="589"/>
    </row>
    <row r="336" spans="1:103" s="620" customFormat="1">
      <c r="A336" s="620" t="str">
        <f t="shared" si="402"/>
        <v/>
      </c>
      <c r="B336" s="624">
        <v>2202</v>
      </c>
      <c r="C336" s="624">
        <v>99</v>
      </c>
      <c r="D336" s="644" t="str">
        <f>IF(ISNA(VLOOKUP(C336,Master!BQ$60:CC$285,3,FALSE)),"",VLOOKUP(C336,Master!BQ$60:CC$285,3,FALSE))</f>
        <v/>
      </c>
      <c r="E336" s="625" t="str">
        <f>IF(ISNA(VLOOKUP(C336,Master!BQ$60:CC$285,7,FALSE)),"",VLOOKUP(C336,Master!BQ$60:CC$285,7,FALSE))</f>
        <v/>
      </c>
      <c r="F336" s="626" t="str">
        <f>IF(ISNA(VLOOKUP(C336,Master!BQ$60:CC$285,8,FALSE)),"",VLOOKUP(C336,Master!BQ$60:CC$285,8,FALSE))</f>
        <v/>
      </c>
      <c r="G336" s="627" t="str">
        <f>IF(ISNA(VLOOKUP(C336,Master!BQ$60:CC$285,4,FALSE)),"",VLOOKUP(C336,Master!BQ$60:CC$285,4,FALSE))</f>
        <v/>
      </c>
      <c r="H336" s="672" t="str">
        <f>IF(ISNA(VLOOKUP(C336,Master!BQ$60:CC$285,5,FALSE)),"",VLOOKUP(C336,Master!BQ$60:CC$285,5,FALSE))</f>
        <v/>
      </c>
      <c r="I336" s="629" t="str">
        <f>IF(ISNA(VLOOKUP(C336,Master!BQ$60:CC$285,6,FALSE)),"",VLOOKUP(C336,Master!BQ$60:CC$285,6,FALSE))</f>
        <v/>
      </c>
      <c r="J336" s="624" t="str">
        <f t="shared" si="405"/>
        <v/>
      </c>
      <c r="K336" s="625" t="str">
        <f t="shared" si="406"/>
        <v/>
      </c>
      <c r="L336" s="624" t="str">
        <f t="shared" si="407"/>
        <v/>
      </c>
      <c r="M336" s="624" t="str">
        <f t="shared" si="408"/>
        <v/>
      </c>
      <c r="N336" s="624" t="str">
        <f t="shared" si="409"/>
        <v/>
      </c>
      <c r="O336" s="629" t="str">
        <f t="shared" si="410"/>
        <v/>
      </c>
      <c r="P336" s="673"/>
      <c r="Q336" s="673"/>
      <c r="R336" s="673"/>
      <c r="S336" s="673">
        <v>0</v>
      </c>
      <c r="T336" s="591"/>
      <c r="U336" s="622" t="str">
        <f>IF(ISNA(VLOOKUP(C336,Master!BQ$60:CC$285,10,FALSE)),"",VLOOKUP(C336,Master!BQ$60:CC$285,10,FALSE))</f>
        <v/>
      </c>
      <c r="V336" s="632"/>
      <c r="W336" s="632"/>
      <c r="X336" s="633" t="str">
        <f>IF(ISNA(VLOOKUP(C336,Master!BQ$60:CC$285,11,FALSE)),"",VLOOKUP(C336,Master!BQ$60:CC$285,11,FALSE))</f>
        <v/>
      </c>
      <c r="Y336" s="633" t="str">
        <f>IF(ISNA(VLOOKUP(C336,Master!BQ$60:CC$285,9,FALSE)),"",VLOOKUP(C336,Master!BQ$60:CC$285,9,FALSE))</f>
        <v/>
      </c>
      <c r="Z336" s="634">
        <f t="shared" si="411"/>
        <v>0</v>
      </c>
      <c r="AA336" s="634">
        <f t="shared" si="412"/>
        <v>0</v>
      </c>
      <c r="AB336" s="634">
        <f t="shared" si="413"/>
        <v>0</v>
      </c>
      <c r="AC336" s="634">
        <f t="shared" si="414"/>
        <v>0</v>
      </c>
      <c r="AD336" s="634">
        <f t="shared" si="415"/>
        <v>0</v>
      </c>
      <c r="AE336" s="634">
        <f t="shared" si="416"/>
        <v>0</v>
      </c>
      <c r="AF336" s="635" t="str">
        <f t="shared" si="417"/>
        <v/>
      </c>
      <c r="AG336" s="635" t="str">
        <f t="shared" si="418"/>
        <v/>
      </c>
      <c r="AH336" s="635" t="str">
        <f t="shared" si="419"/>
        <v/>
      </c>
      <c r="AI336" s="635" t="str">
        <f t="shared" si="420"/>
        <v/>
      </c>
      <c r="AJ336" s="635" t="str">
        <f t="shared" si="421"/>
        <v/>
      </c>
      <c r="AK336" s="633" t="str">
        <f t="shared" si="422"/>
        <v/>
      </c>
      <c r="AL336" s="633">
        <v>0</v>
      </c>
      <c r="AM336" s="634">
        <v>0</v>
      </c>
      <c r="AN336" s="633" t="str">
        <f t="shared" si="423"/>
        <v/>
      </c>
      <c r="AO336" s="634">
        <f t="shared" si="424"/>
        <v>0</v>
      </c>
      <c r="AP336" s="633">
        <f t="shared" si="425"/>
        <v>0</v>
      </c>
      <c r="AQ336" s="633">
        <f t="shared" si="426"/>
        <v>0</v>
      </c>
      <c r="AR336" s="633"/>
      <c r="AS336" s="633">
        <f t="shared" si="453"/>
        <v>0</v>
      </c>
      <c r="AT336" s="635" t="str">
        <f t="shared" si="427"/>
        <v/>
      </c>
      <c r="AU336" s="635" t="str">
        <f t="shared" si="428"/>
        <v/>
      </c>
      <c r="AV336" s="633"/>
      <c r="AW336" s="633"/>
      <c r="AX336" s="635" t="str">
        <f t="shared" si="429"/>
        <v/>
      </c>
      <c r="AY336" s="635" t="str">
        <f t="shared" si="430"/>
        <v/>
      </c>
      <c r="AZ336" s="635" t="str">
        <f t="shared" si="431"/>
        <v/>
      </c>
      <c r="BA336" s="635" t="str">
        <f t="shared" si="432"/>
        <v/>
      </c>
      <c r="BB336" s="635" t="str">
        <f t="shared" si="433"/>
        <v/>
      </c>
      <c r="BC336" s="633" t="str">
        <f t="shared" si="434"/>
        <v/>
      </c>
      <c r="BD336" s="633"/>
      <c r="BE336" s="634">
        <v>0</v>
      </c>
      <c r="BF336" s="633" t="str">
        <f t="shared" si="435"/>
        <v/>
      </c>
      <c r="BG336" s="634">
        <f t="shared" si="436"/>
        <v>0</v>
      </c>
      <c r="BH336" s="633">
        <f t="shared" si="437"/>
        <v>0</v>
      </c>
      <c r="BI336" s="633">
        <f t="shared" si="438"/>
        <v>0</v>
      </c>
      <c r="BJ336" s="633">
        <f t="shared" si="439"/>
        <v>0</v>
      </c>
      <c r="BK336" s="633" t="str">
        <f t="shared" si="440"/>
        <v/>
      </c>
      <c r="BL336" s="635" t="str">
        <f t="shared" si="441"/>
        <v/>
      </c>
      <c r="BM336" s="635" t="str">
        <f t="shared" si="442"/>
        <v/>
      </c>
      <c r="BN336" s="633"/>
      <c r="BO336" s="633"/>
      <c r="BP336" s="635" t="str">
        <f t="shared" si="443"/>
        <v/>
      </c>
      <c r="BQ336" s="619">
        <f t="shared" si="444"/>
        <v>0</v>
      </c>
      <c r="BR336" s="619">
        <f t="shared" si="445"/>
        <v>1</v>
      </c>
      <c r="BS336" s="619">
        <f t="shared" si="446"/>
        <v>0</v>
      </c>
      <c r="BT336" s="619">
        <f t="shared" si="447"/>
        <v>0</v>
      </c>
      <c r="BU336" s="619">
        <f t="shared" si="448"/>
        <v>0</v>
      </c>
      <c r="BV336" s="619">
        <f t="shared" si="449"/>
        <v>1</v>
      </c>
      <c r="BW336" s="603">
        <f t="shared" si="403"/>
        <v>0</v>
      </c>
      <c r="BX336" s="636">
        <f t="shared" si="450"/>
        <v>1</v>
      </c>
      <c r="BY336" s="603">
        <f t="shared" si="451"/>
        <v>0</v>
      </c>
      <c r="BZ336" s="603">
        <f t="shared" si="452"/>
        <v>0</v>
      </c>
      <c r="CA336" s="589" t="str">
        <f t="shared" si="404"/>
        <v/>
      </c>
      <c r="CB336" s="1097"/>
      <c r="CC336" s="589" t="str">
        <f>IF(I336="","",MAX($CC$228:$CC$235,$CC$238:CC335)+1)</f>
        <v/>
      </c>
      <c r="CD336" s="589"/>
      <c r="CE336" s="589"/>
      <c r="CF336" s="589"/>
      <c r="CG336" s="589"/>
      <c r="CH336" s="589"/>
      <c r="CI336" s="589"/>
      <c r="CJ336" s="589"/>
      <c r="CK336" s="589"/>
      <c r="CL336" s="589"/>
      <c r="CM336" s="589"/>
      <c r="CN336" s="589"/>
      <c r="CO336" s="589"/>
      <c r="CP336" s="589"/>
      <c r="CQ336" s="589"/>
      <c r="CR336" s="589"/>
      <c r="CS336" s="589"/>
      <c r="CT336" s="589"/>
      <c r="CU336" s="589"/>
      <c r="CV336" s="589"/>
      <c r="CW336" s="589"/>
      <c r="CX336" s="589"/>
      <c r="CY336" s="589"/>
    </row>
    <row r="337" spans="1:103" s="620" customFormat="1">
      <c r="A337" s="620" t="str">
        <f t="shared" si="402"/>
        <v/>
      </c>
      <c r="B337" s="624">
        <v>2202</v>
      </c>
      <c r="C337" s="624">
        <v>100</v>
      </c>
      <c r="D337" s="644" t="str">
        <f>IF(ISNA(VLOOKUP(C337,Master!BQ$60:CC$285,3,FALSE)),"",VLOOKUP(C337,Master!BQ$60:CC$285,3,FALSE))</f>
        <v/>
      </c>
      <c r="E337" s="625" t="str">
        <f>IF(ISNA(VLOOKUP(C337,Master!BQ$60:CC$285,7,FALSE)),"",VLOOKUP(C337,Master!BQ$60:CC$285,7,FALSE))</f>
        <v/>
      </c>
      <c r="F337" s="626" t="str">
        <f>IF(ISNA(VLOOKUP(C337,Master!BQ$60:CC$285,8,FALSE)),"",VLOOKUP(C337,Master!BQ$60:CC$285,8,FALSE))</f>
        <v/>
      </c>
      <c r="G337" s="627" t="str">
        <f>IF(ISNA(VLOOKUP(C337,Master!BQ$60:CC$285,4,FALSE)),"",VLOOKUP(C337,Master!BQ$60:CC$285,4,FALSE))</f>
        <v/>
      </c>
      <c r="H337" s="672" t="str">
        <f>IF(ISNA(VLOOKUP(C337,Master!BQ$60:CC$285,5,FALSE)),"",VLOOKUP(C337,Master!BQ$60:CC$285,5,FALSE))</f>
        <v/>
      </c>
      <c r="I337" s="629" t="str">
        <f>IF(ISNA(VLOOKUP(C337,Master!BQ$60:CC$285,6,FALSE)),"",VLOOKUP(C337,Master!BQ$60:CC$285,6,FALSE))</f>
        <v/>
      </c>
      <c r="J337" s="624" t="str">
        <f t="shared" si="405"/>
        <v/>
      </c>
      <c r="K337" s="625" t="str">
        <f t="shared" si="406"/>
        <v/>
      </c>
      <c r="L337" s="624" t="str">
        <f t="shared" si="407"/>
        <v/>
      </c>
      <c r="M337" s="624" t="str">
        <f t="shared" si="408"/>
        <v/>
      </c>
      <c r="N337" s="624" t="str">
        <f t="shared" si="409"/>
        <v/>
      </c>
      <c r="O337" s="629" t="str">
        <f t="shared" si="410"/>
        <v/>
      </c>
      <c r="P337" s="673"/>
      <c r="Q337" s="673"/>
      <c r="R337" s="673"/>
      <c r="S337" s="673">
        <v>0</v>
      </c>
      <c r="T337" s="591"/>
      <c r="U337" s="622" t="str">
        <f>IF(ISNA(VLOOKUP(C337,Master!BQ$60:CC$285,10,FALSE)),"",VLOOKUP(C337,Master!BQ$60:CC$285,10,FALSE))</f>
        <v/>
      </c>
      <c r="V337" s="632"/>
      <c r="W337" s="632"/>
      <c r="X337" s="633" t="str">
        <f>IF(ISNA(VLOOKUP(C337,Master!BQ$60:CC$285,11,FALSE)),"",VLOOKUP(C337,Master!BQ$60:CC$285,11,FALSE))</f>
        <v/>
      </c>
      <c r="Y337" s="633" t="str">
        <f>IF(ISNA(VLOOKUP(C337,Master!BQ$60:CC$285,9,FALSE)),"",VLOOKUP(C337,Master!BQ$60:CC$285,9,FALSE))</f>
        <v/>
      </c>
      <c r="Z337" s="634">
        <f t="shared" si="411"/>
        <v>0</v>
      </c>
      <c r="AA337" s="634">
        <f t="shared" si="412"/>
        <v>0</v>
      </c>
      <c r="AB337" s="634">
        <f t="shared" si="413"/>
        <v>0</v>
      </c>
      <c r="AC337" s="634">
        <f t="shared" si="414"/>
        <v>0</v>
      </c>
      <c r="AD337" s="634">
        <f t="shared" si="415"/>
        <v>0</v>
      </c>
      <c r="AE337" s="634">
        <f t="shared" si="416"/>
        <v>0</v>
      </c>
      <c r="AF337" s="635" t="str">
        <f t="shared" si="417"/>
        <v/>
      </c>
      <c r="AG337" s="635" t="str">
        <f t="shared" si="418"/>
        <v/>
      </c>
      <c r="AH337" s="635" t="str">
        <f t="shared" si="419"/>
        <v/>
      </c>
      <c r="AI337" s="635" t="str">
        <f t="shared" si="420"/>
        <v/>
      </c>
      <c r="AJ337" s="635" t="str">
        <f t="shared" si="421"/>
        <v/>
      </c>
      <c r="AK337" s="633" t="str">
        <f t="shared" si="422"/>
        <v/>
      </c>
      <c r="AL337" s="633">
        <v>0</v>
      </c>
      <c r="AM337" s="634">
        <v>0</v>
      </c>
      <c r="AN337" s="633" t="str">
        <f t="shared" si="423"/>
        <v/>
      </c>
      <c r="AO337" s="634">
        <f t="shared" si="424"/>
        <v>0</v>
      </c>
      <c r="AP337" s="633">
        <f t="shared" si="425"/>
        <v>0</v>
      </c>
      <c r="AQ337" s="633">
        <f t="shared" si="426"/>
        <v>0</v>
      </c>
      <c r="AR337" s="633"/>
      <c r="AS337" s="633">
        <f t="shared" si="453"/>
        <v>0</v>
      </c>
      <c r="AT337" s="635" t="str">
        <f t="shared" si="427"/>
        <v/>
      </c>
      <c r="AU337" s="635" t="str">
        <f t="shared" si="428"/>
        <v/>
      </c>
      <c r="AV337" s="633"/>
      <c r="AW337" s="633"/>
      <c r="AX337" s="635" t="str">
        <f t="shared" si="429"/>
        <v/>
      </c>
      <c r="AY337" s="635" t="str">
        <f t="shared" si="430"/>
        <v/>
      </c>
      <c r="AZ337" s="635" t="str">
        <f t="shared" si="431"/>
        <v/>
      </c>
      <c r="BA337" s="635" t="str">
        <f t="shared" si="432"/>
        <v/>
      </c>
      <c r="BB337" s="635" t="str">
        <f t="shared" si="433"/>
        <v/>
      </c>
      <c r="BC337" s="633" t="str">
        <f t="shared" si="434"/>
        <v/>
      </c>
      <c r="BD337" s="633"/>
      <c r="BE337" s="634">
        <v>0</v>
      </c>
      <c r="BF337" s="633" t="str">
        <f t="shared" si="435"/>
        <v/>
      </c>
      <c r="BG337" s="634">
        <f t="shared" si="436"/>
        <v>0</v>
      </c>
      <c r="BH337" s="633">
        <f t="shared" si="437"/>
        <v>0</v>
      </c>
      <c r="BI337" s="633">
        <f t="shared" si="438"/>
        <v>0</v>
      </c>
      <c r="BJ337" s="633">
        <f t="shared" si="439"/>
        <v>0</v>
      </c>
      <c r="BK337" s="633" t="str">
        <f t="shared" si="440"/>
        <v/>
      </c>
      <c r="BL337" s="635" t="str">
        <f t="shared" si="441"/>
        <v/>
      </c>
      <c r="BM337" s="635" t="str">
        <f t="shared" si="442"/>
        <v/>
      </c>
      <c r="BN337" s="633"/>
      <c r="BO337" s="633"/>
      <c r="BP337" s="635" t="str">
        <f t="shared" si="443"/>
        <v/>
      </c>
      <c r="BQ337" s="619">
        <f t="shared" si="444"/>
        <v>0</v>
      </c>
      <c r="BR337" s="619">
        <f t="shared" si="445"/>
        <v>1</v>
      </c>
      <c r="BS337" s="619">
        <f t="shared" si="446"/>
        <v>0</v>
      </c>
      <c r="BT337" s="619">
        <f t="shared" si="447"/>
        <v>0</v>
      </c>
      <c r="BU337" s="619">
        <f t="shared" si="448"/>
        <v>0</v>
      </c>
      <c r="BV337" s="619">
        <f t="shared" si="449"/>
        <v>1</v>
      </c>
      <c r="BW337" s="603">
        <f t="shared" si="403"/>
        <v>0</v>
      </c>
      <c r="BX337" s="636">
        <f t="shared" si="450"/>
        <v>1</v>
      </c>
      <c r="BY337" s="603">
        <f t="shared" si="451"/>
        <v>0</v>
      </c>
      <c r="BZ337" s="603">
        <f t="shared" si="452"/>
        <v>0</v>
      </c>
      <c r="CA337" s="589" t="str">
        <f t="shared" si="404"/>
        <v/>
      </c>
      <c r="CB337" s="1097"/>
      <c r="CC337" s="589" t="str">
        <f>IF(I337="","",MAX($CC$228:$CC$235,$CC$238:CC336)+1)</f>
        <v/>
      </c>
      <c r="CD337" s="589"/>
      <c r="CE337" s="589"/>
      <c r="CF337" s="589"/>
      <c r="CG337" s="589"/>
      <c r="CH337" s="589"/>
      <c r="CI337" s="589"/>
      <c r="CJ337" s="589"/>
      <c r="CK337" s="589"/>
      <c r="CL337" s="589"/>
      <c r="CM337" s="589"/>
      <c r="CN337" s="589"/>
      <c r="CO337" s="589"/>
      <c r="CP337" s="589"/>
      <c r="CQ337" s="589"/>
      <c r="CR337" s="589"/>
      <c r="CS337" s="589"/>
      <c r="CT337" s="589"/>
      <c r="CU337" s="589"/>
      <c r="CV337" s="589"/>
      <c r="CW337" s="589"/>
      <c r="CX337" s="589"/>
      <c r="CY337" s="589"/>
    </row>
    <row r="338" spans="1:103" s="620" customFormat="1" ht="19.899999999999999" customHeight="1">
      <c r="B338" s="676"/>
      <c r="C338" s="646"/>
      <c r="D338" s="646"/>
      <c r="E338" s="646"/>
      <c r="F338" s="646"/>
      <c r="G338" s="638" t="s">
        <v>186</v>
      </c>
      <c r="H338" s="639"/>
      <c r="I338" s="642">
        <f>SUM(I238:I337)</f>
        <v>40300</v>
      </c>
      <c r="J338" s="642">
        <f>SUM(J238:J337)</f>
        <v>483600</v>
      </c>
      <c r="K338" s="642"/>
      <c r="L338" s="642">
        <f>SUM(L238:L337)</f>
        <v>0</v>
      </c>
      <c r="M338" s="642">
        <f>SUM(M238:M337)</f>
        <v>483600</v>
      </c>
      <c r="N338" s="642">
        <f>SUM(N238:N337)</f>
        <v>483600</v>
      </c>
      <c r="O338" s="649"/>
      <c r="P338" s="650"/>
      <c r="Q338" s="650"/>
      <c r="R338" s="650"/>
      <c r="S338" s="650"/>
      <c r="T338" s="591"/>
      <c r="U338" s="622"/>
      <c r="V338" s="623"/>
      <c r="W338" s="623"/>
      <c r="X338" s="623"/>
      <c r="Y338" s="623"/>
      <c r="Z338" s="623"/>
      <c r="AA338" s="623"/>
      <c r="AB338" s="623"/>
      <c r="AC338" s="623"/>
      <c r="AD338" s="623"/>
      <c r="AE338" s="623"/>
      <c r="AF338" s="635"/>
      <c r="AG338" s="635"/>
      <c r="AH338" s="635"/>
      <c r="AI338" s="635"/>
      <c r="AJ338" s="635"/>
      <c r="AK338" s="633"/>
      <c r="AL338" s="633"/>
      <c r="AM338" s="634"/>
      <c r="AN338" s="633"/>
      <c r="AO338" s="634"/>
      <c r="AP338" s="633"/>
      <c r="AQ338" s="633"/>
      <c r="AR338" s="633"/>
      <c r="AS338" s="633">
        <f t="shared" si="453"/>
        <v>0</v>
      </c>
      <c r="AT338" s="635"/>
      <c r="AU338" s="635"/>
      <c r="AV338" s="633"/>
      <c r="AW338" s="633"/>
      <c r="AX338" s="635"/>
      <c r="AY338" s="635"/>
      <c r="AZ338" s="635"/>
      <c r="BA338" s="635"/>
      <c r="BB338" s="635"/>
      <c r="BC338" s="633"/>
      <c r="BD338" s="633"/>
      <c r="BE338" s="634"/>
      <c r="BF338" s="633"/>
      <c r="BG338" s="634"/>
      <c r="BH338" s="633"/>
      <c r="BI338" s="633"/>
      <c r="BJ338" s="633"/>
      <c r="BK338" s="633"/>
      <c r="BL338" s="635"/>
      <c r="BM338" s="635"/>
      <c r="BN338" s="633"/>
      <c r="BO338" s="633"/>
      <c r="BP338" s="635"/>
      <c r="BQ338" s="619"/>
      <c r="BR338" s="619"/>
      <c r="BS338" s="619"/>
      <c r="BT338" s="619"/>
      <c r="BU338" s="619"/>
      <c r="BV338" s="619"/>
      <c r="BW338" s="603"/>
      <c r="BX338" s="636"/>
      <c r="BY338" s="603"/>
      <c r="BZ338" s="603"/>
      <c r="CA338" s="589"/>
      <c r="CB338" s="1097"/>
      <c r="CC338" s="589"/>
      <c r="CD338" s="589"/>
      <c r="CE338" s="589"/>
      <c r="CF338" s="589"/>
      <c r="CG338" s="589"/>
      <c r="CH338" s="589"/>
      <c r="CI338" s="589"/>
      <c r="CJ338" s="589"/>
      <c r="CK338" s="589"/>
      <c r="CL338" s="589"/>
      <c r="CM338" s="589"/>
      <c r="CN338" s="589"/>
      <c r="CO338" s="589"/>
      <c r="CP338" s="589"/>
      <c r="CQ338" s="589"/>
      <c r="CR338" s="589"/>
      <c r="CS338" s="589"/>
      <c r="CT338" s="589"/>
      <c r="CU338" s="589"/>
      <c r="CV338" s="589"/>
      <c r="CW338" s="589"/>
      <c r="CX338" s="589"/>
      <c r="CY338" s="589"/>
    </row>
    <row r="339" spans="1:103" s="620" customFormat="1" ht="19.899999999999999" customHeight="1">
      <c r="B339" s="676"/>
      <c r="C339" s="646"/>
      <c r="D339" s="646"/>
      <c r="E339" s="646"/>
      <c r="F339" s="646"/>
      <c r="G339" s="638" t="s">
        <v>187</v>
      </c>
      <c r="H339" s="639"/>
      <c r="I339" s="642"/>
      <c r="J339" s="654">
        <f>J236+J338</f>
        <v>483600</v>
      </c>
      <c r="K339" s="654"/>
      <c r="L339" s="654">
        <f>L236+L338</f>
        <v>0</v>
      </c>
      <c r="M339" s="654">
        <f>M236+M338</f>
        <v>483600</v>
      </c>
      <c r="N339" s="654">
        <f>N236+N338</f>
        <v>483600</v>
      </c>
      <c r="O339" s="649"/>
      <c r="P339" s="650"/>
      <c r="Q339" s="650"/>
      <c r="R339" s="650"/>
      <c r="S339" s="650"/>
      <c r="T339" s="591"/>
      <c r="U339" s="622"/>
      <c r="V339" s="623"/>
      <c r="W339" s="623"/>
      <c r="X339" s="623"/>
      <c r="Y339" s="623"/>
      <c r="Z339" s="623"/>
      <c r="AA339" s="623"/>
      <c r="AB339" s="623"/>
      <c r="AC339" s="623"/>
      <c r="AD339" s="623"/>
      <c r="AE339" s="623"/>
      <c r="AF339" s="635"/>
      <c r="AG339" s="635"/>
      <c r="AH339" s="635"/>
      <c r="AI339" s="635"/>
      <c r="AJ339" s="635"/>
      <c r="AK339" s="633"/>
      <c r="AL339" s="633"/>
      <c r="AM339" s="634"/>
      <c r="AN339" s="633"/>
      <c r="AO339" s="634"/>
      <c r="AP339" s="633"/>
      <c r="AQ339" s="633"/>
      <c r="AR339" s="633"/>
      <c r="AS339" s="633">
        <f t="shared" si="453"/>
        <v>0</v>
      </c>
      <c r="AT339" s="635"/>
      <c r="AU339" s="635"/>
      <c r="AV339" s="633"/>
      <c r="AW339" s="633"/>
      <c r="AX339" s="635"/>
      <c r="AY339" s="635"/>
      <c r="AZ339" s="635"/>
      <c r="BA339" s="635"/>
      <c r="BB339" s="635"/>
      <c r="BC339" s="633"/>
      <c r="BD339" s="633"/>
      <c r="BE339" s="634"/>
      <c r="BF339" s="633"/>
      <c r="BG339" s="634"/>
      <c r="BH339" s="633"/>
      <c r="BI339" s="633"/>
      <c r="BJ339" s="633"/>
      <c r="BK339" s="633"/>
      <c r="BL339" s="635"/>
      <c r="BM339" s="635"/>
      <c r="BN339" s="633"/>
      <c r="BO339" s="633"/>
      <c r="BP339" s="635"/>
      <c r="BQ339" s="619"/>
      <c r="BR339" s="619"/>
      <c r="BS339" s="619"/>
      <c r="BT339" s="619"/>
      <c r="BU339" s="619"/>
      <c r="BV339" s="619"/>
      <c r="BW339" s="603"/>
      <c r="BX339" s="636"/>
      <c r="BY339" s="603"/>
      <c r="BZ339" s="603"/>
      <c r="CA339" s="589"/>
      <c r="CB339" s="1097"/>
      <c r="CC339" s="589"/>
      <c r="CD339" s="589"/>
      <c r="CE339" s="589"/>
      <c r="CF339" s="589"/>
      <c r="CG339" s="589"/>
      <c r="CH339" s="589"/>
      <c r="CI339" s="589"/>
      <c r="CJ339" s="589"/>
      <c r="CK339" s="589"/>
      <c r="CL339" s="589"/>
      <c r="CM339" s="589"/>
      <c r="CN339" s="589"/>
      <c r="CO339" s="589"/>
      <c r="CP339" s="589"/>
      <c r="CQ339" s="589"/>
      <c r="CR339" s="589"/>
      <c r="CS339" s="589"/>
      <c r="CT339" s="589"/>
      <c r="CU339" s="589"/>
      <c r="CV339" s="589"/>
      <c r="CW339" s="589"/>
      <c r="CX339" s="589"/>
      <c r="CY339" s="589"/>
    </row>
    <row r="340" spans="1:103" s="620" customFormat="1" ht="12.75" customHeight="1">
      <c r="B340" s="1113" t="s">
        <v>345</v>
      </c>
      <c r="C340" s="1111"/>
      <c r="D340" s="1111"/>
      <c r="E340" s="1111"/>
      <c r="F340" s="1111"/>
      <c r="G340" s="1111"/>
      <c r="H340" s="1111"/>
      <c r="I340" s="1111"/>
      <c r="J340" s="1111"/>
      <c r="K340" s="1111"/>
      <c r="L340" s="1111"/>
      <c r="M340" s="1111"/>
      <c r="N340" s="1111"/>
      <c r="O340" s="1112"/>
      <c r="P340" s="650"/>
      <c r="Q340" s="650"/>
      <c r="R340" s="650"/>
      <c r="S340" s="650"/>
      <c r="T340" s="591"/>
      <c r="U340" s="622"/>
      <c r="V340" s="623"/>
      <c r="W340" s="623"/>
      <c r="X340" s="623"/>
      <c r="Y340" s="623"/>
      <c r="Z340" s="623"/>
      <c r="AA340" s="623"/>
      <c r="AB340" s="623"/>
      <c r="AC340" s="623"/>
      <c r="AD340" s="623"/>
      <c r="AE340" s="623"/>
      <c r="AF340" s="635"/>
      <c r="AG340" s="635"/>
      <c r="AH340" s="635"/>
      <c r="AI340" s="635"/>
      <c r="AJ340" s="635"/>
      <c r="AK340" s="633"/>
      <c r="AL340" s="633"/>
      <c r="AM340" s="634"/>
      <c r="AN340" s="633"/>
      <c r="AO340" s="634"/>
      <c r="AP340" s="633"/>
      <c r="AQ340" s="633"/>
      <c r="AR340" s="633"/>
      <c r="AS340" s="633">
        <f t="shared" si="453"/>
        <v>0</v>
      </c>
      <c r="AT340" s="635"/>
      <c r="AU340" s="635"/>
      <c r="AV340" s="633"/>
      <c r="AW340" s="633"/>
      <c r="AX340" s="635"/>
      <c r="AY340" s="635"/>
      <c r="AZ340" s="635"/>
      <c r="BA340" s="635"/>
      <c r="BB340" s="635"/>
      <c r="BC340" s="633"/>
      <c r="BD340" s="633"/>
      <c r="BE340" s="634"/>
      <c r="BF340" s="633"/>
      <c r="BG340" s="634"/>
      <c r="BH340" s="633"/>
      <c r="BI340" s="633"/>
      <c r="BJ340" s="633"/>
      <c r="BK340" s="633"/>
      <c r="BL340" s="635"/>
      <c r="BM340" s="635"/>
      <c r="BN340" s="633"/>
      <c r="BO340" s="633"/>
      <c r="BP340" s="635"/>
      <c r="BQ340" s="619"/>
      <c r="BR340" s="619"/>
      <c r="BS340" s="619"/>
      <c r="BT340" s="619"/>
      <c r="BU340" s="619"/>
      <c r="BV340" s="619"/>
      <c r="BW340" s="603"/>
      <c r="BX340" s="636"/>
      <c r="BY340" s="603"/>
      <c r="BZ340" s="603"/>
      <c r="CA340" s="589"/>
      <c r="CB340" s="1097"/>
      <c r="CC340" s="589"/>
      <c r="CD340" s="589"/>
      <c r="CE340" s="589"/>
      <c r="CF340" s="589"/>
      <c r="CG340" s="589"/>
      <c r="CH340" s="589"/>
      <c r="CI340" s="589"/>
      <c r="CJ340" s="589"/>
      <c r="CK340" s="589"/>
      <c r="CL340" s="589"/>
      <c r="CM340" s="589"/>
      <c r="CN340" s="589"/>
      <c r="CO340" s="589"/>
      <c r="CP340" s="589"/>
      <c r="CQ340" s="589"/>
      <c r="CR340" s="589"/>
      <c r="CS340" s="589"/>
      <c r="CT340" s="589"/>
      <c r="CU340" s="589"/>
      <c r="CV340" s="589"/>
      <c r="CW340" s="589"/>
      <c r="CX340" s="589"/>
      <c r="CY340" s="589"/>
    </row>
    <row r="341" spans="1:103" s="620" customFormat="1" ht="16.5" customHeight="1">
      <c r="B341" s="624">
        <v>2202</v>
      </c>
      <c r="C341" s="677">
        <v>1</v>
      </c>
      <c r="D341" s="644" t="str">
        <f>IF(ISNA(VLOOKUP(C341,Master!CD$60:CP$107,3,FALSE)),"",VLOOKUP(C341,Master!CD$60:CP$107,3,FALSE))</f>
        <v/>
      </c>
      <c r="E341" s="678" t="str">
        <f>IF(ISNA(VLOOKUP(C341,Master!CD$60:CP$107,7,FALSE)),"",VLOOKUP(C341,Master!CD$60:CP$107,7,FALSE))</f>
        <v/>
      </c>
      <c r="F341" s="678" t="str">
        <f>IF(ISNA(VLOOKUP(C341,Master!CD$60:CP$107,8,FALSE)),"",VLOOKUP(C341,Master!CD$60:CP$107,8,FALSE))</f>
        <v/>
      </c>
      <c r="G341" s="679" t="str">
        <f>IF(ISNA(VLOOKUP(C341,Master!CD$60:CP$107,4,FALSE)),"",VLOOKUP(C341,Master!CD$60:CP$107,4,FALSE))</f>
        <v/>
      </c>
      <c r="H341" s="672" t="str">
        <f>IF(ISNA(VLOOKUP(C341,Master!CD$60:CP$107,5,FALSE)),"",VLOOKUP(C341,Master!CD$60:CP$107,5,FALSE))</f>
        <v/>
      </c>
      <c r="I341" s="680" t="str">
        <f>IF(ISNA(VLOOKUP(C341,Master!CD$60:CP$107,6,FALSE)),"",VLOOKUP(C341,Master!CD$60:CP$107,6,FALSE))</f>
        <v/>
      </c>
      <c r="J341" s="624" t="str">
        <f>IF(AND(H341=""),"",I341*12)</f>
        <v/>
      </c>
      <c r="K341" s="625" t="str">
        <f>IF(AND(H341=""),"","Not Applicable")</f>
        <v/>
      </c>
      <c r="L341" s="624" t="str">
        <f>IF(AND(H341=""),"","0")</f>
        <v/>
      </c>
      <c r="M341" s="624" t="str">
        <f>IF(AND(H341=""),"",J341+L341)</f>
        <v/>
      </c>
      <c r="N341" s="624" t="str">
        <f>IF(AND(H341=""),"",M341)</f>
        <v/>
      </c>
      <c r="O341" s="629" t="str">
        <f>IF(AND(H341=""),"","SANVIDA")</f>
        <v/>
      </c>
      <c r="P341" s="681"/>
      <c r="Q341" s="681"/>
      <c r="R341" s="681"/>
      <c r="S341" s="681"/>
      <c r="T341" s="682"/>
      <c r="U341" s="612"/>
      <c r="V341" s="623"/>
      <c r="W341" s="623"/>
      <c r="X341" s="623"/>
      <c r="Y341" s="623"/>
      <c r="Z341" s="623"/>
      <c r="AA341" s="623"/>
      <c r="AB341" s="623"/>
      <c r="AC341" s="623"/>
      <c r="AD341" s="623"/>
      <c r="AE341" s="623"/>
      <c r="AF341" s="635" t="str">
        <f t="shared" ref="AF341:AF350" si="454">IF(AND(I341=""),"",(IF(O341="FIX PAY",0,(I341-ROUNDUP(ROUND((I341*3%)-(I341*3%)*3%,0),-1)))))</f>
        <v/>
      </c>
      <c r="AG341" s="635" t="str">
        <f t="shared" ref="AG341:AG350" si="455">IF(AND(I341=""),"",$M341*$BQ341)</f>
        <v/>
      </c>
      <c r="AH341" s="635" t="str">
        <f t="shared" ref="AH341:AH350" si="456">IF(AND(I341=""),"",$M341*$BR341)</f>
        <v/>
      </c>
      <c r="AI341" s="635" t="str">
        <f t="shared" ref="AI341:AI350" si="457">IF(AND(I341=""),"",$M341*$BS341)</f>
        <v/>
      </c>
      <c r="AJ341" s="635" t="str">
        <f t="shared" ref="AJ341:AJ350" si="458">IF(AND(I341=""),"",$M341*$BT341)</f>
        <v/>
      </c>
      <c r="AK341" s="633" t="str">
        <f t="shared" ref="AK341:AK350" si="459">IF(AND(I341=""),"",ROUND((AG341+AH341)*$AK$10,0)*BU341)</f>
        <v/>
      </c>
      <c r="AL341" s="633">
        <v>0</v>
      </c>
      <c r="AM341" s="634">
        <v>0</v>
      </c>
      <c r="AN341" s="633" t="str">
        <f t="shared" ref="AN341:AN350" si="460">IF(AND(I341=""),"",ROUND((AG341+AH341)*$AN$10,0)*BU341)</f>
        <v/>
      </c>
      <c r="AO341" s="634">
        <f t="shared" ref="AO341:AO350" si="461">$G$221*BR341*BU341*(IF(I341&lt;=0,0,1))*(IF(H341&lt;=4800,1,0))</f>
        <v>0</v>
      </c>
      <c r="AP341" s="633">
        <f>IF(AND(I341=""),0,ROUND((I341+ROUND(I341*$AK$10,0))/2,0)*(IF(O341="FIX PAY",0,1)))</f>
        <v>0</v>
      </c>
      <c r="AQ341" s="633">
        <f>IF(G341="CLERK GRADE I",1,IF(G341="CLERK GRADE II",1,0))*75*12*BU341*(IF(I341&lt;=0,0,1))*BV341</f>
        <v>0</v>
      </c>
      <c r="AR341" s="633"/>
      <c r="AS341" s="633">
        <f t="shared" si="453"/>
        <v>0</v>
      </c>
      <c r="AT341" s="635" t="str">
        <f t="shared" ref="AT341:AT350" si="462">IF(AND(I341=""),"",SUM(AK341:AS341)+AG341+AH341)</f>
        <v/>
      </c>
      <c r="AU341" s="635" t="str">
        <f t="shared" ref="AU341:AU350" si="463">IF(AND(I341=""),"",AT341)</f>
        <v/>
      </c>
      <c r="AV341" s="633"/>
      <c r="AW341" s="633"/>
      <c r="AX341" s="635" t="str">
        <f t="shared" ref="AX341:AX350" si="464">IF(AND(I341=""),"",AU341+AV341+AW341)</f>
        <v/>
      </c>
      <c r="AY341" s="635" t="str">
        <f t="shared" ref="AY341:AY350" si="465">IF(AND(I341=""),"",N341*BQ341)</f>
        <v/>
      </c>
      <c r="AZ341" s="635" t="str">
        <f t="shared" ref="AZ341:AZ350" si="466">IF(AND(I341=""),"",N341*BR341)</f>
        <v/>
      </c>
      <c r="BA341" s="635" t="str">
        <f t="shared" ref="BA341:BA350" si="467">IF(AND(I341=""),"",N341*BS341)</f>
        <v/>
      </c>
      <c r="BB341" s="635" t="str">
        <f t="shared" ref="BB341:BB350" si="468">IF(AND(I341=""),"",N341*BT341)</f>
        <v/>
      </c>
      <c r="BC341" s="633" t="str">
        <f t="shared" ref="BC341:BC350" si="469">IF(AND(I341=""),"",ROUND((AY341+AZ341)*$BC$10,0)*BU341)</f>
        <v/>
      </c>
      <c r="BD341" s="633"/>
      <c r="BE341" s="634">
        <v>4</v>
      </c>
      <c r="BF341" s="633" t="str">
        <f t="shared" ref="BF341:BF350" si="470">IF(AND(I341=""),"",ROUND((AY341+AZ341)*$BF$10,0)*BU341)</f>
        <v/>
      </c>
      <c r="BG341" s="634">
        <f t="shared" ref="BG341:BG350" si="471">3387*2*BR341*BU341*(IF(I341&lt;=0,0,1))*(IF(H341&lt;=4800,1,0))</f>
        <v>0</v>
      </c>
      <c r="BH341" s="633">
        <f t="shared" ref="BH341:BH350" si="472">IF(AND(I341=""),0,ROUND((AF341+ROUND(AF341*$AK$10,0))/2,0)*(IF(O341="FIX PAY",0,1)))</f>
        <v>0</v>
      </c>
      <c r="BI341" s="633">
        <f>IF(G341="CLERK GRADE I",1,IF(G341="CLERK GRADE II",1,0))*75*12*BU341*(IF(I341&lt;=0,0,1))*BV341</f>
        <v>0</v>
      </c>
      <c r="BJ341" s="633">
        <f>IF(AND(G341=""),0,(IF(G341="ASSISTANT",12,IF(G341="CLERK GRADE I",12,IF(G341="CLERK GRADE II",12,IF(G341="FIELDMAN &amp; FIELD REC",12,IF(G341="LAB BOY",12,IF(G341="JAMADAR",12,IF(G341="PEON",12,10))))))))*(MINA(ROUND(AF341*6%,0),600))*(IF($U341="yes",1,)))</f>
        <v>0</v>
      </c>
      <c r="BK341" s="633" t="str">
        <f>IF(AND(I341=""),"",(IF(G341="LAB BOY",150,IF(G341="JAMADAR",150,IF(G341="PEON",150,0))))*12*BU341*(IF(I341&lt;=0,0,1)))</f>
        <v/>
      </c>
      <c r="BL341" s="635" t="str">
        <f t="shared" ref="BL341:BL350" si="473">IF(AND(I341=""),"",SUM(BC341:BK341)+AY341+AZ341)</f>
        <v/>
      </c>
      <c r="BM341" s="635" t="str">
        <f t="shared" ref="BM341:BM350" si="474">IF(AND(I341=""),"",BL341)</f>
        <v/>
      </c>
      <c r="BN341" s="633"/>
      <c r="BO341" s="633"/>
      <c r="BP341" s="635" t="str">
        <f t="shared" ref="BP341:BP350" si="475">IF(AND(I341=""),"",BM341+BN341+BO341)</f>
        <v/>
      </c>
      <c r="BQ341" s="619">
        <f>(IF(G341="PRINCIPAL",1,IF(G341="H M",1,IF(G341="AGRICULTURE INST",1,IF(G341="TEACHER-1ST",1,IF(G341="PTI  I  (13)",1,IF(G341="AGRICULTURE TEACH",1,IF(G341="INSTRUCTOR",1,0))))))))+(IF(G341="JR TEACHER",1,IF(G341="LIBRARIAN I",1,0)))*(IF(O341="FIX PAY",0,1))</f>
        <v>0</v>
      </c>
      <c r="BR341" s="619">
        <f t="shared" ref="BR341:BR350" si="476">IF(BQ341&lt;=0,1,0)*(IF(O341="FIX PAY",0,1))</f>
        <v>1</v>
      </c>
      <c r="BS341" s="619">
        <f>(IF(G341="PRINCIPAL (16)",1,IF(G341="V P (14)",1,IF(G341="H M (14)",1,IF(G341="AGRICULTURE INST (13)",1,IF(G341="TEACHER-1ST (13)",1,IF(G341="PTI  I  (13)",1,IF(G341="AGRICULTURE TEACH (13)",1,IF(G341="INSTRUCTOR (13)",1,0))))))))+(IF(G341="JR TEACHER (13)",1,IF(G341="LIBRARIAN I (13)",1,0))))*(IF(O341="FIX PAY",1,0))</f>
        <v>0</v>
      </c>
      <c r="BT341" s="619">
        <f t="shared" ref="BT341:BT350" si="477">IF(BS341&lt;=0,1,0)*(IF(O341="FIX PAY",1,0))</f>
        <v>0</v>
      </c>
      <c r="BU341" s="619">
        <f>IF(O341="FIX PAY",1,0)</f>
        <v>0</v>
      </c>
      <c r="BV341" s="619">
        <f t="shared" ref="BV341:BV350" si="478">IF(X341="No",0,1)</f>
        <v>1</v>
      </c>
      <c r="BW341" s="603">
        <f>IF((ROUND((SUMPRODUCT(MID(0&amp;E341,LARGE(INDEX(ISNUMBER(--MID(E341,ROW($1:$25),1))* ROW($1:$25),0),ROW($1:$25))+1,1)*10^ROW($1:$25)/10)),-8)/100000000)&gt;=2004,1,0)</f>
        <v>0</v>
      </c>
      <c r="BX341" s="636">
        <f t="shared" ref="BX341:BX350" si="479">IF(I341&lt;=0,0,1)</f>
        <v>1</v>
      </c>
      <c r="BY341" s="603">
        <f>IF(O341="SANVIDA",1,0)</f>
        <v>0</v>
      </c>
      <c r="BZ341" s="603">
        <f>IF(BY341&gt;0,I341,0)</f>
        <v>0</v>
      </c>
      <c r="CA341" s="589" t="str">
        <f>IF(AND(E341=""),"",IF(AND(E341&lt;=0),"",IF((ROUND((SUMPRODUCT(MID(0&amp;E341,LARGE(INDEX(ISNUMBER(--MID(E341,ROW($1:$70),1))* ROW($1:$70),0),ROW($1:$70))+1,1)*10^ROW($1:$70)/10)),-8)/100000000)&lt;2004,1,0)))</f>
        <v/>
      </c>
      <c r="CB341" s="1097"/>
      <c r="CC341" s="584"/>
      <c r="CD341" s="584"/>
      <c r="CE341" s="584"/>
      <c r="CF341" s="584"/>
      <c r="CG341" s="584"/>
      <c r="CH341" s="584"/>
      <c r="CI341" s="584"/>
      <c r="CJ341" s="584"/>
      <c r="CK341" s="584"/>
      <c r="CL341" s="584"/>
      <c r="CM341" s="584"/>
      <c r="CN341" s="584"/>
      <c r="CO341" s="584"/>
      <c r="CP341" s="584"/>
      <c r="CQ341" s="584"/>
      <c r="CR341" s="584"/>
      <c r="CS341" s="584"/>
      <c r="CT341" s="584"/>
      <c r="CU341" s="584"/>
      <c r="CV341" s="584"/>
      <c r="CW341" s="584"/>
      <c r="CX341" s="584"/>
      <c r="CY341" s="584"/>
    </row>
    <row r="342" spans="1:103" s="620" customFormat="1" ht="16.5" customHeight="1">
      <c r="B342" s="624">
        <v>2202</v>
      </c>
      <c r="C342" s="677">
        <v>2</v>
      </c>
      <c r="D342" s="644" t="str">
        <f>IF(ISNA(VLOOKUP(C342,Master!CD$60:CP$107,3,FALSE)),"",VLOOKUP(C342,Master!CD$60:CP$107,3,FALSE))</f>
        <v/>
      </c>
      <c r="E342" s="678" t="str">
        <f>IF(ISNA(VLOOKUP(C342,Master!CD$60:CP$107,7,FALSE)),"",VLOOKUP(C342,Master!CD$60:CP$107,7,FALSE))</f>
        <v/>
      </c>
      <c r="F342" s="678" t="str">
        <f>IF(ISNA(VLOOKUP(C342,Master!CD$60:CP$107,8,FALSE)),"",VLOOKUP(C342,Master!CD$60:CP$107,8,FALSE))</f>
        <v/>
      </c>
      <c r="G342" s="679" t="str">
        <f>IF(ISNA(VLOOKUP(C342,Master!CD$60:CP$107,4,FALSE)),"",VLOOKUP(C342,Master!CD$60:CP$107,4,FALSE))</f>
        <v/>
      </c>
      <c r="H342" s="672" t="str">
        <f>IF(ISNA(VLOOKUP(C342,Master!CD$60:CP$107,5,FALSE)),"",VLOOKUP(C342,Master!CD$60:CP$107,5,FALSE))</f>
        <v/>
      </c>
      <c r="I342" s="680" t="str">
        <f>IF(ISNA(VLOOKUP(C342,Master!CD$60:CP$107,6,FALSE)),"",VLOOKUP(C342,Master!CD$60:CP$107,6,FALSE))</f>
        <v/>
      </c>
      <c r="J342" s="624" t="str">
        <f>IF(AND(H342=""),"",I342*12)</f>
        <v/>
      </c>
      <c r="K342" s="625" t="str">
        <f>IF(AND(H342=""),"","Not Applicable")</f>
        <v/>
      </c>
      <c r="L342" s="624" t="str">
        <f>IF(AND(H342=""),"","0")</f>
        <v/>
      </c>
      <c r="M342" s="624" t="str">
        <f>IF(AND(H342=""),"",J342+L342)</f>
        <v/>
      </c>
      <c r="N342" s="624" t="str">
        <f>IF(AND(H342=""),"",M342)</f>
        <v/>
      </c>
      <c r="O342" s="629" t="str">
        <f>IF(AND(H342=""),"","SANVIDA")</f>
        <v/>
      </c>
      <c r="P342" s="681"/>
      <c r="Q342" s="681"/>
      <c r="R342" s="681"/>
      <c r="S342" s="681"/>
      <c r="T342" s="682"/>
      <c r="U342" s="612"/>
      <c r="V342" s="623"/>
      <c r="W342" s="623"/>
      <c r="X342" s="623"/>
      <c r="Y342" s="623"/>
      <c r="Z342" s="623"/>
      <c r="AA342" s="623"/>
      <c r="AB342" s="623"/>
      <c r="AC342" s="623"/>
      <c r="AD342" s="623"/>
      <c r="AE342" s="623"/>
      <c r="AF342" s="635" t="str">
        <f t="shared" si="454"/>
        <v/>
      </c>
      <c r="AG342" s="635" t="str">
        <f t="shared" si="455"/>
        <v/>
      </c>
      <c r="AH342" s="635" t="str">
        <f t="shared" si="456"/>
        <v/>
      </c>
      <c r="AI342" s="635" t="str">
        <f t="shared" si="457"/>
        <v/>
      </c>
      <c r="AJ342" s="635" t="str">
        <f t="shared" si="458"/>
        <v/>
      </c>
      <c r="AK342" s="633" t="str">
        <f t="shared" si="459"/>
        <v/>
      </c>
      <c r="AL342" s="633">
        <v>0</v>
      </c>
      <c r="AM342" s="634">
        <v>0</v>
      </c>
      <c r="AN342" s="633" t="str">
        <f t="shared" si="460"/>
        <v/>
      </c>
      <c r="AO342" s="634">
        <f t="shared" si="461"/>
        <v>0</v>
      </c>
      <c r="AP342" s="633">
        <f>IF(AND(I342=""),0,ROUND((I342+ROUND(I342*$AK$10,0))/2,0)*(IF(O342="FIX PAY",0,1)))</f>
        <v>0</v>
      </c>
      <c r="AQ342" s="633">
        <f>IF(G342="CLERK GRADE I",1,IF(G342="CLERK GRADE II",1,0))*75*12*BU342*(IF(I342&lt;=0,0,1))*BV342</f>
        <v>0</v>
      </c>
      <c r="AR342" s="633"/>
      <c r="AS342" s="633">
        <f t="shared" si="453"/>
        <v>0</v>
      </c>
      <c r="AT342" s="635" t="str">
        <f t="shared" si="462"/>
        <v/>
      </c>
      <c r="AU342" s="635" t="str">
        <f t="shared" si="463"/>
        <v/>
      </c>
      <c r="AV342" s="633"/>
      <c r="AW342" s="633"/>
      <c r="AX342" s="635" t="str">
        <f t="shared" si="464"/>
        <v/>
      </c>
      <c r="AY342" s="635" t="str">
        <f t="shared" si="465"/>
        <v/>
      </c>
      <c r="AZ342" s="635" t="str">
        <f t="shared" si="466"/>
        <v/>
      </c>
      <c r="BA342" s="635" t="str">
        <f t="shared" si="467"/>
        <v/>
      </c>
      <c r="BB342" s="635" t="str">
        <f t="shared" si="468"/>
        <v/>
      </c>
      <c r="BC342" s="633" t="str">
        <f t="shared" si="469"/>
        <v/>
      </c>
      <c r="BD342" s="633"/>
      <c r="BE342" s="634">
        <v>5</v>
      </c>
      <c r="BF342" s="633" t="str">
        <f t="shared" si="470"/>
        <v/>
      </c>
      <c r="BG342" s="634">
        <f t="shared" si="471"/>
        <v>0</v>
      </c>
      <c r="BH342" s="633">
        <f t="shared" si="472"/>
        <v>0</v>
      </c>
      <c r="BI342" s="633">
        <f>IF(G342="CLERK GRADE I",1,IF(G342="CLERK GRADE II",1,0))*75*12*BU342*(IF(I342&lt;=0,0,1))*BV342</f>
        <v>0</v>
      </c>
      <c r="BJ342" s="633">
        <f>IF(AND(G342=""),0,(IF(G342="ASSISTANT",12,IF(G342="CLERK GRADE I",12,IF(G342="CLERK GRADE II",12,IF(G342="FIELDMAN &amp; FIELD REC",12,IF(G342="LAB BOY",12,IF(G342="JAMADAR",12,IF(G342="PEON",12,10))))))))*(MINA(ROUND(AF342*6%,0),600))*(IF($U342="yes",1,)))</f>
        <v>0</v>
      </c>
      <c r="BK342" s="633" t="str">
        <f>IF(AND(I342=""),"",(IF(G342="LAB BOY",150,IF(G342="JAMADAR",150,IF(G342="PEON",150,0))))*12*BU342*(IF(I342&lt;=0,0,1)))</f>
        <v/>
      </c>
      <c r="BL342" s="635" t="str">
        <f t="shared" si="473"/>
        <v/>
      </c>
      <c r="BM342" s="635" t="str">
        <f t="shared" si="474"/>
        <v/>
      </c>
      <c r="BN342" s="633"/>
      <c r="BO342" s="633"/>
      <c r="BP342" s="635" t="str">
        <f t="shared" si="475"/>
        <v/>
      </c>
      <c r="BQ342" s="619">
        <f>(IF(G342="PRINCIPAL",1,IF(G342="H M",1,IF(G342="AGRICULTURE INST",1,IF(G342="TEACHER-1ST",1,IF(G342="PTI  I  (13)",1,IF(G342="AGRICULTURE TEACH",1,IF(G342="INSTRUCTOR",1,0))))))))+(IF(G342="JR TEACHER",1,IF(G342="LIBRARIAN I",1,0)))*(IF(O342="FIX PAY",0,1))</f>
        <v>0</v>
      </c>
      <c r="BR342" s="619">
        <f t="shared" si="476"/>
        <v>1</v>
      </c>
      <c r="BS342" s="619">
        <f>(IF(G342="PRINCIPAL (16)",1,IF(G342="V P (14)",1,IF(G342="H M (14)",1,IF(G342="AGRICULTURE INST (13)",1,IF(G342="TEACHER-1ST (13)",1,IF(G342="PTI  I  (13)",1,IF(G342="AGRICULTURE TEACH (13)",1,IF(G342="INSTRUCTOR (13)",1,0))))))))+(IF(G342="JR TEACHER (13)",1,IF(G342="LIBRARIAN I (13)",1,0))))*(IF(O342="FIX PAY",1,0))</f>
        <v>0</v>
      </c>
      <c r="BT342" s="619">
        <f t="shared" si="477"/>
        <v>0</v>
      </c>
      <c r="BU342" s="619">
        <f>IF(O342="FIX PAY",1,0)</f>
        <v>0</v>
      </c>
      <c r="BV342" s="619">
        <f t="shared" si="478"/>
        <v>1</v>
      </c>
      <c r="BW342" s="603">
        <f>IF((ROUND((SUMPRODUCT(MID(0&amp;E342,LARGE(INDEX(ISNUMBER(--MID(E342,ROW($1:$25),1))* ROW($1:$25),0),ROW($1:$25))+1,1)*10^ROW($1:$25)/10)),-8)/100000000)&gt;=2004,1,0)</f>
        <v>0</v>
      </c>
      <c r="BX342" s="636">
        <f t="shared" si="479"/>
        <v>1</v>
      </c>
      <c r="BY342" s="603">
        <f>IF(O342="SANVIDA",1,0)</f>
        <v>0</v>
      </c>
      <c r="BZ342" s="603">
        <f>IF(BY342&gt;0,I342,0)</f>
        <v>0</v>
      </c>
      <c r="CA342" s="589" t="str">
        <f>IF(AND(E342=""),"",IF(AND(E342&lt;=0),"",IF((ROUND((SUMPRODUCT(MID(0&amp;E342,LARGE(INDEX(ISNUMBER(--MID(E342,ROW($1:$70),1))* ROW($1:$70),0),ROW($1:$70))+1,1)*10^ROW($1:$70)/10)),-8)/100000000)&lt;2004,1,0)))</f>
        <v/>
      </c>
      <c r="CB342" s="1097"/>
      <c r="CC342" s="584"/>
      <c r="CD342" s="584"/>
      <c r="CE342" s="584"/>
      <c r="CF342" s="584"/>
      <c r="CG342" s="584"/>
      <c r="CH342" s="584"/>
      <c r="CI342" s="584"/>
      <c r="CJ342" s="584"/>
      <c r="CK342" s="584"/>
      <c r="CL342" s="584"/>
      <c r="CM342" s="584"/>
      <c r="CN342" s="584"/>
      <c r="CO342" s="584"/>
      <c r="CP342" s="584"/>
      <c r="CQ342" s="584"/>
      <c r="CR342" s="584"/>
      <c r="CS342" s="584"/>
      <c r="CT342" s="584"/>
      <c r="CU342" s="584"/>
      <c r="CV342" s="584"/>
      <c r="CW342" s="584"/>
      <c r="CX342" s="584"/>
      <c r="CY342" s="584"/>
    </row>
    <row r="343" spans="1:103" s="620" customFormat="1" ht="16.5" customHeight="1">
      <c r="B343" s="624">
        <v>2202</v>
      </c>
      <c r="C343" s="677">
        <v>3</v>
      </c>
      <c r="D343" s="644" t="str">
        <f>IF(ISNA(VLOOKUP(C343,Master!CD$60:CP$107,3,FALSE)),"",VLOOKUP(C343,Master!CD$60:CP$107,3,FALSE))</f>
        <v/>
      </c>
      <c r="E343" s="678" t="str">
        <f>IF(ISNA(VLOOKUP(C343,Master!CD$60:CP$107,7,FALSE)),"",VLOOKUP(C343,Master!CD$60:CP$107,7,FALSE))</f>
        <v/>
      </c>
      <c r="F343" s="678" t="str">
        <f>IF(ISNA(VLOOKUP(C343,Master!CD$60:CP$107,8,FALSE)),"",VLOOKUP(C343,Master!CD$60:CP$107,8,FALSE))</f>
        <v/>
      </c>
      <c r="G343" s="679" t="str">
        <f>IF(ISNA(VLOOKUP(C343,Master!CD$60:CP$107,4,FALSE)),"",VLOOKUP(C343,Master!CD$60:CP$107,4,FALSE))</f>
        <v/>
      </c>
      <c r="H343" s="672" t="str">
        <f>IF(ISNA(VLOOKUP(C343,Master!CD$60:CP$107,5,FALSE)),"",VLOOKUP(C343,Master!CD$60:CP$107,5,FALSE))</f>
        <v/>
      </c>
      <c r="I343" s="680" t="str">
        <f>IF(ISNA(VLOOKUP(C343,Master!CD$60:CP$107,6,FALSE)),"",VLOOKUP(C343,Master!CD$60:CP$107,6,FALSE))</f>
        <v/>
      </c>
      <c r="J343" s="624" t="str">
        <f>IF(AND(H343=""),"",I343*12)</f>
        <v/>
      </c>
      <c r="K343" s="625" t="str">
        <f>IF(AND(H343=""),"","Not Applicable")</f>
        <v/>
      </c>
      <c r="L343" s="624" t="str">
        <f>IF(AND(H343=""),"","0")</f>
        <v/>
      </c>
      <c r="M343" s="624" t="str">
        <f>IF(AND(H343=""),"",J343+L343)</f>
        <v/>
      </c>
      <c r="N343" s="624" t="str">
        <f>IF(AND(H343=""),"",M343)</f>
        <v/>
      </c>
      <c r="O343" s="629" t="str">
        <f>IF(AND(H343=""),"","SANVIDA")</f>
        <v/>
      </c>
      <c r="P343" s="681"/>
      <c r="Q343" s="681"/>
      <c r="R343" s="681"/>
      <c r="S343" s="681"/>
      <c r="T343" s="682"/>
      <c r="U343" s="612"/>
      <c r="V343" s="623"/>
      <c r="W343" s="623"/>
      <c r="X343" s="623"/>
      <c r="Y343" s="623"/>
      <c r="Z343" s="623"/>
      <c r="AA343" s="623"/>
      <c r="AB343" s="623"/>
      <c r="AC343" s="623"/>
      <c r="AD343" s="623"/>
      <c r="AE343" s="623"/>
      <c r="AF343" s="635" t="str">
        <f t="shared" si="454"/>
        <v/>
      </c>
      <c r="AG343" s="635" t="str">
        <f t="shared" si="455"/>
        <v/>
      </c>
      <c r="AH343" s="635" t="str">
        <f t="shared" si="456"/>
        <v/>
      </c>
      <c r="AI343" s="635" t="str">
        <f t="shared" si="457"/>
        <v/>
      </c>
      <c r="AJ343" s="635" t="str">
        <f t="shared" si="458"/>
        <v/>
      </c>
      <c r="AK343" s="633" t="str">
        <f t="shared" si="459"/>
        <v/>
      </c>
      <c r="AL343" s="633">
        <v>0</v>
      </c>
      <c r="AM343" s="634">
        <v>0</v>
      </c>
      <c r="AN343" s="633" t="str">
        <f t="shared" si="460"/>
        <v/>
      </c>
      <c r="AO343" s="634">
        <f t="shared" si="461"/>
        <v>0</v>
      </c>
      <c r="AP343" s="633">
        <f>IF(AND(I343=""),0,ROUND((I343+ROUND(I343*$AK$10,0))/2,0)*(IF(O343="FIX PAY",0,1)))</f>
        <v>0</v>
      </c>
      <c r="AQ343" s="633">
        <f>IF(G343="CLERK GRADE I",1,IF(G343="CLERK GRADE II",1,0))*75*12*BU343*(IF(I343&lt;=0,0,1))*BV343</f>
        <v>0</v>
      </c>
      <c r="AR343" s="633"/>
      <c r="AS343" s="633">
        <f t="shared" si="453"/>
        <v>0</v>
      </c>
      <c r="AT343" s="635" t="str">
        <f t="shared" si="462"/>
        <v/>
      </c>
      <c r="AU343" s="635" t="str">
        <f t="shared" si="463"/>
        <v/>
      </c>
      <c r="AV343" s="633"/>
      <c r="AW343" s="633"/>
      <c r="AX343" s="635" t="str">
        <f t="shared" si="464"/>
        <v/>
      </c>
      <c r="AY343" s="635" t="str">
        <f t="shared" si="465"/>
        <v/>
      </c>
      <c r="AZ343" s="635" t="str">
        <f t="shared" si="466"/>
        <v/>
      </c>
      <c r="BA343" s="635" t="str">
        <f t="shared" si="467"/>
        <v/>
      </c>
      <c r="BB343" s="635" t="str">
        <f t="shared" si="468"/>
        <v/>
      </c>
      <c r="BC343" s="633" t="str">
        <f t="shared" si="469"/>
        <v/>
      </c>
      <c r="BD343" s="633"/>
      <c r="BE343" s="634">
        <v>6</v>
      </c>
      <c r="BF343" s="633" t="str">
        <f t="shared" si="470"/>
        <v/>
      </c>
      <c r="BG343" s="634">
        <f t="shared" si="471"/>
        <v>0</v>
      </c>
      <c r="BH343" s="633">
        <f t="shared" si="472"/>
        <v>0</v>
      </c>
      <c r="BI343" s="633">
        <f>IF(G343="CLERK GRADE I",1,IF(G343="CLERK GRADE II",1,0))*75*12*BU343*(IF(I343&lt;=0,0,1))*BV343</f>
        <v>0</v>
      </c>
      <c r="BJ343" s="633">
        <f>IF(AND(G343=""),0,(IF(G343="ASSISTANT",12,IF(G343="CLERK GRADE I",12,IF(G343="CLERK GRADE II",12,IF(G343="FIELDMAN &amp; FIELD REC",12,IF(G343="LAB BOY",12,IF(G343="JAMADAR",12,IF(G343="PEON",12,10))))))))*(MINA(ROUND(AF343*6%,0),600))*(IF($U343="yes",1,)))</f>
        <v>0</v>
      </c>
      <c r="BK343" s="633" t="str">
        <f>IF(AND(I343=""),"",(IF(G343="LAB BOY",150,IF(G343="JAMADAR",150,IF(G343="PEON",150,0))))*12*BU343*(IF(I343&lt;=0,0,1)))</f>
        <v/>
      </c>
      <c r="BL343" s="635" t="str">
        <f t="shared" si="473"/>
        <v/>
      </c>
      <c r="BM343" s="635" t="str">
        <f t="shared" si="474"/>
        <v/>
      </c>
      <c r="BN343" s="633"/>
      <c r="BO343" s="633"/>
      <c r="BP343" s="635" t="str">
        <f t="shared" si="475"/>
        <v/>
      </c>
      <c r="BQ343" s="619">
        <f>(IF(G343="PRINCIPAL",1,IF(G343="H M",1,IF(G343="AGRICULTURE INST",1,IF(G343="TEACHER-1ST",1,IF(G343="PTI  I  (13)",1,IF(G343="AGRICULTURE TEACH",1,IF(G343="INSTRUCTOR",1,0))))))))+(IF(G343="JR TEACHER",1,IF(G343="LIBRARIAN I",1,0)))*(IF(O343="FIX PAY",0,1))</f>
        <v>0</v>
      </c>
      <c r="BR343" s="619">
        <f t="shared" si="476"/>
        <v>1</v>
      </c>
      <c r="BS343" s="619">
        <f>(IF(G343="PRINCIPAL (16)",1,IF(G343="V P (14)",1,IF(G343="H M (14)",1,IF(G343="AGRICULTURE INST (13)",1,IF(G343="TEACHER-1ST (13)",1,IF(G343="PTI  I  (13)",1,IF(G343="AGRICULTURE TEACH (13)",1,IF(G343="INSTRUCTOR (13)",1,0))))))))+(IF(G343="JR TEACHER (13)",1,IF(G343="LIBRARIAN I (13)",1,0))))*(IF(O343="FIX PAY",1,0))</f>
        <v>0</v>
      </c>
      <c r="BT343" s="619">
        <f t="shared" si="477"/>
        <v>0</v>
      </c>
      <c r="BU343" s="619">
        <f>IF(O343="FIX PAY",1,0)</f>
        <v>0</v>
      </c>
      <c r="BV343" s="619">
        <f t="shared" si="478"/>
        <v>1</v>
      </c>
      <c r="BW343" s="603">
        <f>IF((ROUND((SUMPRODUCT(MID(0&amp;E343,LARGE(INDEX(ISNUMBER(--MID(E343,ROW($1:$25),1))* ROW($1:$25),0),ROW($1:$25))+1,1)*10^ROW($1:$25)/10)),-8)/100000000)&gt;=2004,1,0)</f>
        <v>0</v>
      </c>
      <c r="BX343" s="636">
        <f t="shared" si="479"/>
        <v>1</v>
      </c>
      <c r="BY343" s="603">
        <f>IF(O343="SANVIDA",1,0)</f>
        <v>0</v>
      </c>
      <c r="BZ343" s="603">
        <f>IF(BY343&gt;0,I343,0)</f>
        <v>0</v>
      </c>
      <c r="CA343" s="589" t="str">
        <f>IF(AND(E343=""),"",IF(AND(E343&lt;=0),"",IF((ROUND((SUMPRODUCT(MID(0&amp;E343,LARGE(INDEX(ISNUMBER(--MID(E343,ROW($1:$70),1))* ROW($1:$70),0),ROW($1:$70))+1,1)*10^ROW($1:$70)/10)),-8)/100000000)&lt;2004,1,0)))</f>
        <v/>
      </c>
      <c r="CB343" s="1097"/>
      <c r="CC343" s="584"/>
      <c r="CD343" s="584"/>
      <c r="CE343" s="584"/>
      <c r="CF343" s="584"/>
      <c r="CG343" s="584"/>
      <c r="CH343" s="584"/>
      <c r="CI343" s="584"/>
      <c r="CJ343" s="584"/>
      <c r="CK343" s="584"/>
      <c r="CL343" s="584"/>
      <c r="CM343" s="584"/>
      <c r="CN343" s="584"/>
      <c r="CO343" s="584"/>
      <c r="CP343" s="584"/>
      <c r="CQ343" s="584"/>
      <c r="CR343" s="584"/>
      <c r="CS343" s="584"/>
      <c r="CT343" s="584"/>
      <c r="CU343" s="584"/>
      <c r="CV343" s="584"/>
      <c r="CW343" s="584"/>
      <c r="CX343" s="584"/>
      <c r="CY343" s="584"/>
    </row>
    <row r="344" spans="1:103" s="620" customFormat="1" ht="16.5" customHeight="1">
      <c r="B344" s="624">
        <v>2202</v>
      </c>
      <c r="C344" s="677">
        <v>4</v>
      </c>
      <c r="D344" s="644" t="str">
        <f>IF(ISNA(VLOOKUP(C344,Master!CD$60:CP$107,3,FALSE)),"",VLOOKUP(C344,Master!CD$60:CP$107,3,FALSE))</f>
        <v/>
      </c>
      <c r="E344" s="678" t="str">
        <f>IF(ISNA(VLOOKUP(C344,Master!CD$60:CP$107,7,FALSE)),"",VLOOKUP(C344,Master!CD$60:CP$107,7,FALSE))</f>
        <v/>
      </c>
      <c r="F344" s="678" t="str">
        <f>IF(ISNA(VLOOKUP(C344,Master!CD$60:CP$107,8,FALSE)),"",VLOOKUP(C344,Master!CD$60:CP$107,8,FALSE))</f>
        <v/>
      </c>
      <c r="G344" s="679" t="str">
        <f>IF(ISNA(VLOOKUP(C344,Master!CD$60:CP$107,4,FALSE)),"",VLOOKUP(C344,Master!CD$60:CP$107,4,FALSE))</f>
        <v/>
      </c>
      <c r="H344" s="672" t="str">
        <f>IF(ISNA(VLOOKUP(C344,Master!CD$60:CP$107,5,FALSE)),"",VLOOKUP(C344,Master!CD$60:CP$107,5,FALSE))</f>
        <v/>
      </c>
      <c r="I344" s="680" t="str">
        <f>IF(ISNA(VLOOKUP(C344,Master!CD$60:CP$107,6,FALSE)),"",VLOOKUP(C344,Master!CD$60:CP$107,6,FALSE))</f>
        <v/>
      </c>
      <c r="J344" s="624" t="str">
        <f>IF(AND(H344=""),"",I344*12)</f>
        <v/>
      </c>
      <c r="K344" s="625" t="str">
        <f>IF(AND(H344=""),"","Not Applicable")</f>
        <v/>
      </c>
      <c r="L344" s="624" t="str">
        <f>IF(AND(H344=""),"","0")</f>
        <v/>
      </c>
      <c r="M344" s="624" t="str">
        <f>IF(AND(H344=""),"",J344+L344)</f>
        <v/>
      </c>
      <c r="N344" s="624" t="str">
        <f>IF(AND(H344=""),"",M344)</f>
        <v/>
      </c>
      <c r="O344" s="629" t="str">
        <f>IF(AND(H344=""),"","SANVIDA")</f>
        <v/>
      </c>
      <c r="P344" s="681"/>
      <c r="Q344" s="681"/>
      <c r="R344" s="681"/>
      <c r="S344" s="681"/>
      <c r="T344" s="682"/>
      <c r="U344" s="612"/>
      <c r="V344" s="623"/>
      <c r="W344" s="623"/>
      <c r="X344" s="623"/>
      <c r="Y344" s="623"/>
      <c r="Z344" s="623"/>
      <c r="AA344" s="623"/>
      <c r="AB344" s="623"/>
      <c r="AC344" s="623"/>
      <c r="AD344" s="623"/>
      <c r="AE344" s="623"/>
      <c r="AF344" s="635" t="str">
        <f t="shared" si="454"/>
        <v/>
      </c>
      <c r="AG344" s="635" t="str">
        <f t="shared" si="455"/>
        <v/>
      </c>
      <c r="AH344" s="635" t="str">
        <f t="shared" si="456"/>
        <v/>
      </c>
      <c r="AI344" s="635" t="str">
        <f t="shared" si="457"/>
        <v/>
      </c>
      <c r="AJ344" s="635" t="str">
        <f t="shared" si="458"/>
        <v/>
      </c>
      <c r="AK344" s="633" t="str">
        <f t="shared" si="459"/>
        <v/>
      </c>
      <c r="AL344" s="633">
        <v>0</v>
      </c>
      <c r="AM344" s="634">
        <v>0</v>
      </c>
      <c r="AN344" s="633" t="str">
        <f t="shared" si="460"/>
        <v/>
      </c>
      <c r="AO344" s="634">
        <f t="shared" si="461"/>
        <v>0</v>
      </c>
      <c r="AP344" s="633">
        <f>IF(AND(I344=""),0,ROUND((I344+ROUND(I344*$AK$10,0))/2,0)*(IF(O344="FIX PAY",0,1)))</f>
        <v>0</v>
      </c>
      <c r="AQ344" s="633">
        <f>IF(G344="CLERK GRADE I",1,IF(G344="CLERK GRADE II",1,0))*75*12*BU344*(IF(I344&lt;=0,0,1))*BV344</f>
        <v>0</v>
      </c>
      <c r="AR344" s="633"/>
      <c r="AS344" s="633">
        <f t="shared" si="453"/>
        <v>0</v>
      </c>
      <c r="AT344" s="635" t="str">
        <f t="shared" si="462"/>
        <v/>
      </c>
      <c r="AU344" s="635" t="str">
        <f t="shared" si="463"/>
        <v/>
      </c>
      <c r="AV344" s="633"/>
      <c r="AW344" s="633"/>
      <c r="AX344" s="635" t="str">
        <f t="shared" si="464"/>
        <v/>
      </c>
      <c r="AY344" s="635" t="str">
        <f t="shared" si="465"/>
        <v/>
      </c>
      <c r="AZ344" s="635" t="str">
        <f t="shared" si="466"/>
        <v/>
      </c>
      <c r="BA344" s="635" t="str">
        <f t="shared" si="467"/>
        <v/>
      </c>
      <c r="BB344" s="635" t="str">
        <f t="shared" si="468"/>
        <v/>
      </c>
      <c r="BC344" s="633" t="str">
        <f t="shared" si="469"/>
        <v/>
      </c>
      <c r="BD344" s="633"/>
      <c r="BE344" s="634">
        <v>7</v>
      </c>
      <c r="BF344" s="633" t="str">
        <f t="shared" si="470"/>
        <v/>
      </c>
      <c r="BG344" s="634">
        <f t="shared" si="471"/>
        <v>0</v>
      </c>
      <c r="BH344" s="633">
        <f t="shared" si="472"/>
        <v>0</v>
      </c>
      <c r="BI344" s="633">
        <f>IF(G344="CLERK GRADE I",1,IF(G344="CLERK GRADE II",1,0))*75*12*BU344*(IF(I344&lt;=0,0,1))*BV344</f>
        <v>0</v>
      </c>
      <c r="BJ344" s="633">
        <f>IF(AND(G344=""),0,(IF(G344="ASSISTANT",12,IF(G344="CLERK GRADE I",12,IF(G344="CLERK GRADE II",12,IF(G344="FIELDMAN &amp; FIELD REC",12,IF(G344="LAB BOY",12,IF(G344="JAMADAR",12,IF(G344="PEON",12,10))))))))*(MINA(ROUND(AF344*6%,0),600))*(IF($U344="yes",1,)))</f>
        <v>0</v>
      </c>
      <c r="BK344" s="633" t="str">
        <f>IF(AND(I344=""),"",(IF(G344="LAB BOY",150,IF(G344="JAMADAR",150,IF(G344="PEON",150,0))))*12*BU344*(IF(I344&lt;=0,0,1)))</f>
        <v/>
      </c>
      <c r="BL344" s="635" t="str">
        <f t="shared" si="473"/>
        <v/>
      </c>
      <c r="BM344" s="635" t="str">
        <f t="shared" si="474"/>
        <v/>
      </c>
      <c r="BN344" s="633"/>
      <c r="BO344" s="633"/>
      <c r="BP344" s="635" t="str">
        <f t="shared" si="475"/>
        <v/>
      </c>
      <c r="BQ344" s="619">
        <f>(IF(G344="PRINCIPAL",1,IF(G344="H M",1,IF(G344="AGRICULTURE INST",1,IF(G344="TEACHER-1ST",1,IF(G344="PTI  I  (13)",1,IF(G344="AGRICULTURE TEACH",1,IF(G344="INSTRUCTOR",1,0))))))))+(IF(G344="JR TEACHER",1,IF(G344="LIBRARIAN I",1,0)))*(IF(O344="FIX PAY",0,1))</f>
        <v>0</v>
      </c>
      <c r="BR344" s="619">
        <f t="shared" si="476"/>
        <v>1</v>
      </c>
      <c r="BS344" s="619">
        <f>(IF(G344="PRINCIPAL (16)",1,IF(G344="V P (14)",1,IF(G344="H M (14)",1,IF(G344="AGRICULTURE INST (13)",1,IF(G344="TEACHER-1ST (13)",1,IF(G344="PTI  I  (13)",1,IF(G344="AGRICULTURE TEACH (13)",1,IF(G344="INSTRUCTOR (13)",1,0))))))))+(IF(G344="JR TEACHER (13)",1,IF(G344="LIBRARIAN I (13)",1,0))))*(IF(O344="FIX PAY",1,0))</f>
        <v>0</v>
      </c>
      <c r="BT344" s="619">
        <f t="shared" si="477"/>
        <v>0</v>
      </c>
      <c r="BU344" s="619">
        <f>IF(O344="FIX PAY",1,0)</f>
        <v>0</v>
      </c>
      <c r="BV344" s="619">
        <f t="shared" si="478"/>
        <v>1</v>
      </c>
      <c r="BW344" s="603">
        <f>IF((ROUND((SUMPRODUCT(MID(0&amp;E344,LARGE(INDEX(ISNUMBER(--MID(E344,ROW($1:$25),1))* ROW($1:$25),0),ROW($1:$25))+1,1)*10^ROW($1:$25)/10)),-8)/100000000)&gt;=2004,1,0)</f>
        <v>0</v>
      </c>
      <c r="BX344" s="636">
        <f t="shared" si="479"/>
        <v>1</v>
      </c>
      <c r="BY344" s="603">
        <f>IF(O344="SANVIDA",1,0)</f>
        <v>0</v>
      </c>
      <c r="BZ344" s="603">
        <f>IF(BY344&gt;0,I344,0)</f>
        <v>0</v>
      </c>
      <c r="CA344" s="589" t="str">
        <f>IF(AND(E344=""),"",IF(AND(E344&lt;=0),"",IF((ROUND((SUMPRODUCT(MID(0&amp;E344,LARGE(INDEX(ISNUMBER(--MID(E344,ROW($1:$70),1))* ROW($1:$70),0),ROW($1:$70))+1,1)*10^ROW($1:$70)/10)),-8)/100000000)&lt;2004,1,0)))</f>
        <v/>
      </c>
      <c r="CB344" s="1097"/>
      <c r="CC344" s="584"/>
      <c r="CD344" s="584"/>
      <c r="CE344" s="584"/>
      <c r="CF344" s="584"/>
      <c r="CG344" s="584"/>
      <c r="CH344" s="584"/>
      <c r="CI344" s="584"/>
      <c r="CJ344" s="584"/>
      <c r="CK344" s="584"/>
      <c r="CL344" s="584"/>
      <c r="CM344" s="584"/>
      <c r="CN344" s="584"/>
      <c r="CO344" s="584"/>
      <c r="CP344" s="584"/>
      <c r="CQ344" s="584"/>
      <c r="CR344" s="584"/>
      <c r="CS344" s="584"/>
      <c r="CT344" s="584"/>
      <c r="CU344" s="584"/>
      <c r="CV344" s="584"/>
      <c r="CW344" s="584"/>
      <c r="CX344" s="584"/>
      <c r="CY344" s="584"/>
    </row>
    <row r="345" spans="1:103" s="620" customFormat="1">
      <c r="B345" s="645"/>
      <c r="C345" s="646"/>
      <c r="D345" s="646"/>
      <c r="E345" s="646"/>
      <c r="F345" s="646"/>
      <c r="G345" s="638" t="s">
        <v>346</v>
      </c>
      <c r="H345" s="642"/>
      <c r="I345" s="642"/>
      <c r="J345" s="654">
        <f>SUM(J341:J344)</f>
        <v>0</v>
      </c>
      <c r="K345" s="654"/>
      <c r="L345" s="654">
        <f>SUM(L341:L344)</f>
        <v>0</v>
      </c>
      <c r="M345" s="654">
        <f>SUM(M341:M344)</f>
        <v>0</v>
      </c>
      <c r="N345" s="654">
        <f>SUM(N341:N344)</f>
        <v>0</v>
      </c>
      <c r="O345" s="651"/>
      <c r="P345" s="650"/>
      <c r="Q345" s="650"/>
      <c r="R345" s="650"/>
      <c r="S345" s="650"/>
      <c r="T345" s="591"/>
      <c r="U345" s="622"/>
      <c r="V345" s="623"/>
      <c r="W345" s="623"/>
      <c r="X345" s="623"/>
      <c r="Y345" s="623"/>
      <c r="Z345" s="623"/>
      <c r="AA345" s="623"/>
      <c r="AB345" s="623"/>
      <c r="AC345" s="623"/>
      <c r="AD345" s="623"/>
      <c r="AE345" s="623"/>
      <c r="AF345" s="635"/>
      <c r="AG345" s="635"/>
      <c r="AH345" s="635"/>
      <c r="AI345" s="635"/>
      <c r="AJ345" s="635"/>
      <c r="AK345" s="633"/>
      <c r="AL345" s="633"/>
      <c r="AM345" s="634"/>
      <c r="AN345" s="633"/>
      <c r="AO345" s="634"/>
      <c r="AP345" s="633"/>
      <c r="AQ345" s="633"/>
      <c r="AR345" s="633"/>
      <c r="AS345" s="633">
        <f t="shared" si="453"/>
        <v>0</v>
      </c>
      <c r="AT345" s="635"/>
      <c r="AU345" s="635"/>
      <c r="AV345" s="633"/>
      <c r="AW345" s="633"/>
      <c r="AX345" s="635"/>
      <c r="AY345" s="635"/>
      <c r="AZ345" s="635"/>
      <c r="BA345" s="635"/>
      <c r="BB345" s="635"/>
      <c r="BC345" s="633"/>
      <c r="BD345" s="633"/>
      <c r="BE345" s="634"/>
      <c r="BF345" s="633"/>
      <c r="BG345" s="634"/>
      <c r="BH345" s="633"/>
      <c r="BI345" s="633"/>
      <c r="BJ345" s="633"/>
      <c r="BK345" s="633"/>
      <c r="BL345" s="635"/>
      <c r="BM345" s="635"/>
      <c r="BN345" s="633"/>
      <c r="BO345" s="633"/>
      <c r="BP345" s="635"/>
      <c r="BQ345" s="619"/>
      <c r="BR345" s="619"/>
      <c r="BS345" s="619"/>
      <c r="BT345" s="619"/>
      <c r="BU345" s="619"/>
      <c r="BV345" s="619"/>
      <c r="BW345" s="603"/>
      <c r="BX345" s="636"/>
      <c r="BY345" s="603"/>
      <c r="BZ345" s="603"/>
      <c r="CA345" s="589"/>
      <c r="CB345" s="1097"/>
      <c r="CC345" s="589"/>
      <c r="CD345" s="589"/>
      <c r="CE345" s="589"/>
      <c r="CF345" s="589"/>
      <c r="CG345" s="589"/>
      <c r="CH345" s="589"/>
      <c r="CI345" s="589"/>
      <c r="CJ345" s="589"/>
      <c r="CK345" s="589"/>
      <c r="CL345" s="589"/>
      <c r="CM345" s="589"/>
      <c r="CN345" s="589"/>
      <c r="CO345" s="589"/>
      <c r="CP345" s="589"/>
      <c r="CQ345" s="589"/>
      <c r="CR345" s="589"/>
      <c r="CS345" s="589"/>
      <c r="CT345" s="589"/>
      <c r="CU345" s="589"/>
      <c r="CV345" s="589"/>
      <c r="CW345" s="589"/>
      <c r="CX345" s="589"/>
      <c r="CY345" s="589"/>
    </row>
    <row r="346" spans="1:103" s="620" customFormat="1" ht="12" customHeight="1">
      <c r="B346" s="675"/>
      <c r="C346" s="1111" t="s">
        <v>347</v>
      </c>
      <c r="D346" s="1111"/>
      <c r="E346" s="1111"/>
      <c r="F346" s="1111"/>
      <c r="G346" s="1111"/>
      <c r="H346" s="1111"/>
      <c r="I346" s="1111"/>
      <c r="J346" s="1111"/>
      <c r="K346" s="1111"/>
      <c r="L346" s="1111"/>
      <c r="M346" s="1111"/>
      <c r="N346" s="1111"/>
      <c r="O346" s="1112"/>
      <c r="P346" s="650"/>
      <c r="Q346" s="650"/>
      <c r="R346" s="650"/>
      <c r="S346" s="650"/>
      <c r="T346" s="591"/>
      <c r="U346" s="622"/>
      <c r="V346" s="623"/>
      <c r="W346" s="623"/>
      <c r="X346" s="623"/>
      <c r="Y346" s="623"/>
      <c r="Z346" s="623"/>
      <c r="AA346" s="623"/>
      <c r="AB346" s="623"/>
      <c r="AC346" s="623"/>
      <c r="AD346" s="623"/>
      <c r="AE346" s="623"/>
      <c r="AF346" s="635"/>
      <c r="AG346" s="635"/>
      <c r="AH346" s="635"/>
      <c r="AI346" s="635"/>
      <c r="AJ346" s="635"/>
      <c r="AK346" s="633"/>
      <c r="AL346" s="633"/>
      <c r="AM346" s="634"/>
      <c r="AN346" s="633"/>
      <c r="AO346" s="634"/>
      <c r="AP346" s="633"/>
      <c r="AQ346" s="633"/>
      <c r="AR346" s="633"/>
      <c r="AS346" s="633">
        <f t="shared" si="453"/>
        <v>0</v>
      </c>
      <c r="AT346" s="635"/>
      <c r="AU346" s="635"/>
      <c r="AV346" s="633"/>
      <c r="AW346" s="633"/>
      <c r="AX346" s="635"/>
      <c r="AY346" s="635"/>
      <c r="AZ346" s="635"/>
      <c r="BA346" s="635"/>
      <c r="BB346" s="635"/>
      <c r="BC346" s="633"/>
      <c r="BD346" s="633"/>
      <c r="BE346" s="634"/>
      <c r="BF346" s="633"/>
      <c r="BG346" s="634"/>
      <c r="BH346" s="633"/>
      <c r="BI346" s="633"/>
      <c r="BJ346" s="633"/>
      <c r="BK346" s="633"/>
      <c r="BL346" s="635"/>
      <c r="BM346" s="635"/>
      <c r="BN346" s="633"/>
      <c r="BO346" s="633"/>
      <c r="BP346" s="635"/>
      <c r="BQ346" s="619"/>
      <c r="BR346" s="619"/>
      <c r="BS346" s="619"/>
      <c r="BT346" s="619"/>
      <c r="BU346" s="619"/>
      <c r="BV346" s="619"/>
      <c r="BW346" s="603"/>
      <c r="BX346" s="636"/>
      <c r="BY346" s="603"/>
      <c r="BZ346" s="603"/>
      <c r="CA346" s="589"/>
      <c r="CB346" s="1097"/>
      <c r="CC346" s="589"/>
      <c r="CD346" s="589"/>
      <c r="CE346" s="589"/>
      <c r="CF346" s="589"/>
      <c r="CG346" s="589"/>
      <c r="CH346" s="589"/>
      <c r="CI346" s="589"/>
      <c r="CJ346" s="589"/>
      <c r="CK346" s="589"/>
      <c r="CL346" s="589"/>
      <c r="CM346" s="589"/>
      <c r="CN346" s="589"/>
      <c r="CO346" s="589"/>
      <c r="CP346" s="589"/>
      <c r="CQ346" s="589"/>
      <c r="CR346" s="589"/>
      <c r="CS346" s="589"/>
      <c r="CT346" s="589"/>
      <c r="CU346" s="589"/>
      <c r="CV346" s="589"/>
      <c r="CW346" s="589"/>
      <c r="CX346" s="589"/>
      <c r="CY346" s="589"/>
    </row>
    <row r="347" spans="1:103" s="620" customFormat="1" ht="16.5" customHeight="1">
      <c r="B347" s="624">
        <v>2202</v>
      </c>
      <c r="C347" s="677">
        <v>1</v>
      </c>
      <c r="D347" s="644" t="str">
        <f>IF(ISNA(VLOOKUP(C347,Master!CQ$60:DC$285,3,FALSE)),"",VLOOKUP(C347,Master!CQ$60:DC$285,3,FALSE))</f>
        <v>CGBCB</v>
      </c>
      <c r="E347" s="683" t="str">
        <f>IF(ISNA(VLOOKUP(C347,Master!CQ$60:DC$285,7,FALSE)),"",VLOOKUP(C347,Master!CQ$60:DC$285,7,FALSE))</f>
        <v>-</v>
      </c>
      <c r="F347" s="683">
        <f>IF(ISNA(VLOOKUP(C347,Master!CQ$60:DC$285,8,FALSE)),"",VLOOKUP(C347,Master!CQ$60:DC$285,8,FALSE))</f>
        <v>0</v>
      </c>
      <c r="G347" s="684" t="str">
        <f>IF(ISNA(VLOOKUP(C347,Master!CQ$60:DC$285,4,FALSE)),"",VLOOKUP(C347,Master!CQ$60:DC$285,4,FALSE))</f>
        <v>Sanvida Employee</v>
      </c>
      <c r="H347" s="672" t="str">
        <f>IF(ISNA(VLOOKUP(C347,Master!CQ$60:DC$285,5,FALSE)),"",VLOOKUP(C347,Master!CQ$60:DC$285,5,FALSE))</f>
        <v>-</v>
      </c>
      <c r="I347" s="680">
        <f>IF(ISNA(VLOOKUP(C347,Master!CQ$60:DC$285,6,FALSE)),"",VLOOKUP(C347,Master!CQ$60:DC$285,6,FALSE))</f>
        <v>16400</v>
      </c>
      <c r="J347" s="624">
        <f>IF(AND(H347=""),"",I347*12)</f>
        <v>196800</v>
      </c>
      <c r="K347" s="625" t="str">
        <f>IF(AND(H347=""),"","Not Applicable")</f>
        <v>Not Applicable</v>
      </c>
      <c r="L347" s="624" t="str">
        <f>IF(AND(H347=""),"","0")</f>
        <v>0</v>
      </c>
      <c r="M347" s="624">
        <f>IF(AND(H347=""),"",J347+L347)</f>
        <v>196800</v>
      </c>
      <c r="N347" s="624">
        <f>IF(AND(H347=""),"",M347)</f>
        <v>196800</v>
      </c>
      <c r="O347" s="629" t="str">
        <f>IF(AND(H347=""),"","SANVIDA")</f>
        <v>SANVIDA</v>
      </c>
      <c r="P347" s="650"/>
      <c r="Q347" s="650"/>
      <c r="R347" s="650"/>
      <c r="S347" s="650"/>
      <c r="T347" s="591"/>
      <c r="U347" s="622">
        <f>IF(ISNA(VLOOKUP(C347,Master!CQ$60:DD$285,10,FALSE)),"",VLOOKUP(C347,Master!CQ$60:DD$285,10,FALSE))</f>
        <v>0</v>
      </c>
      <c r="V347" s="632"/>
      <c r="W347" s="632"/>
      <c r="X347" s="633">
        <f>IF(ISNA(VLOOKUP(C347,Master!CQ$60:DD$285,11,FALSE)),"",VLOOKUP(C347,Master!CQ$60:DD$285,11,FALSE))</f>
        <v>0</v>
      </c>
      <c r="Y347" s="633">
        <f>IF(ISNA(VLOOKUP(C347,Master!CQ$60:DD$285,9,FALSE)),"",VLOOKUP(C347,Master!CQ$60:DD$285,9,FALSE))</f>
        <v>0</v>
      </c>
      <c r="Z347" s="634">
        <f>IF(Y347="MALE",1,0)*(IF(G347="JAMADAR",1,0))*(IF(I347&lt;=0,0,1))</f>
        <v>0</v>
      </c>
      <c r="AA347" s="634">
        <f>IF(Y347="FEMALE",1,0)*(IF(G347="JAMADAR",1,0))*(IF(I347&lt;=0,0,1))</f>
        <v>0</v>
      </c>
      <c r="AB347" s="634">
        <f>IF(Y347="MALE",1,0)*(IF(G347="LAB BOY",1,0))*(IF(I347&lt;=0,0,1))</f>
        <v>0</v>
      </c>
      <c r="AC347" s="634">
        <f>IF(Y347="FEMALE",1,0)*(IF(G347="LAB BOY",1,0))*(IF(I347&lt;=0,0,1))</f>
        <v>0</v>
      </c>
      <c r="AD347" s="634">
        <f>IF(Y347="MALE",1,0)*(IF(G347="PEON",1,0))*(IF(I347&lt;=0,0,1))</f>
        <v>0</v>
      </c>
      <c r="AE347" s="634">
        <f>IF(Y347="FEMALE",1,0)*(IF(G347="PEON",1,0))*(IF(I347&lt;=0,0,1))</f>
        <v>0</v>
      </c>
      <c r="AF347" s="635">
        <f>IF(AND(I347=""),"",I347-ROUNDUP(ROUND((I347*3%)-(I347*3%)*2.9%,-2),0))</f>
        <v>15900</v>
      </c>
      <c r="AG347" s="635">
        <f>IF(AND(I347=""),"",$M347*$BQ347)</f>
        <v>0</v>
      </c>
      <c r="AH347" s="635">
        <f>IF(AND(I347=""),"",$M347*$BR347)</f>
        <v>196800</v>
      </c>
      <c r="AI347" s="635">
        <f>IF(AND(I347=""),"",$M347*$BS347)</f>
        <v>0</v>
      </c>
      <c r="AJ347" s="635">
        <f>IF(AND(I347=""),"",$M347*$BT347)</f>
        <v>0</v>
      </c>
      <c r="AK347" s="633">
        <f>IF(AND(I347=""),"",ROUND((AG347+AH347)*$AK$10,0)*BU347)</f>
        <v>0</v>
      </c>
      <c r="AL347" s="633">
        <v>0</v>
      </c>
      <c r="AM347" s="634">
        <v>0</v>
      </c>
      <c r="AN347" s="633">
        <f t="shared" si="460"/>
        <v>0</v>
      </c>
      <c r="AO347" s="634">
        <f t="shared" si="461"/>
        <v>0</v>
      </c>
      <c r="AP347" s="633">
        <f>IF(AND(I347=""),0,ROUND((I347+ROUND(I347*$AK$10,0))/2,0)*(IF(O347="FIX PAY",0,IF(O347="SANVIDA",0,1))))</f>
        <v>0</v>
      </c>
      <c r="AQ347" s="633">
        <f t="shared" ref="AQ347:AQ365" si="480">IF(G347="CLERK GRADE I",1,IF(G347="CLERK GRADE II",1,0))*75*12*BU347*(IF(I347&lt;=0,0,1))*BV347</f>
        <v>0</v>
      </c>
      <c r="AR347" s="633"/>
      <c r="AS347" s="633">
        <f t="shared" si="453"/>
        <v>0</v>
      </c>
      <c r="AT347" s="635">
        <f t="shared" si="462"/>
        <v>196800</v>
      </c>
      <c r="AU347" s="635">
        <f t="shared" si="463"/>
        <v>196800</v>
      </c>
      <c r="AV347" s="633"/>
      <c r="AW347" s="633"/>
      <c r="AX347" s="635">
        <f t="shared" si="464"/>
        <v>196800</v>
      </c>
      <c r="AY347" s="635">
        <f t="shared" si="465"/>
        <v>0</v>
      </c>
      <c r="AZ347" s="635">
        <f t="shared" si="466"/>
        <v>196800</v>
      </c>
      <c r="BA347" s="635">
        <f t="shared" si="467"/>
        <v>0</v>
      </c>
      <c r="BB347" s="635">
        <f t="shared" si="468"/>
        <v>0</v>
      </c>
      <c r="BC347" s="633">
        <f t="shared" si="469"/>
        <v>0</v>
      </c>
      <c r="BD347" s="633"/>
      <c r="BE347" s="634">
        <v>10</v>
      </c>
      <c r="BF347" s="633">
        <f t="shared" si="470"/>
        <v>0</v>
      </c>
      <c r="BG347" s="634">
        <f t="shared" si="471"/>
        <v>0</v>
      </c>
      <c r="BH347" s="633">
        <f t="shared" si="472"/>
        <v>11289</v>
      </c>
      <c r="BI347" s="633">
        <f t="shared" ref="BI347:BI365" si="481">IF(G347="CLERK GRADE I",1,IF(G347="CLERK GRADE II",1,0))*75*12*BU347*(IF(I347&lt;=0,0,1))*BV347</f>
        <v>0</v>
      </c>
      <c r="BJ347" s="633">
        <f t="shared" ref="BJ347:BJ365" si="482">IF(AND(G347=""),0,(IF(G347="ASSISTANT",12,IF(G347="CLERK GRADE I",12,IF(G347="CLERK GRADE II",12,IF(G347="FIELDMAN &amp; FIELD REC",12,IF(G347="LAB BOY",12,IF(G347="JAMADAR",12,IF(G347="PEON",12,10))))))))*(MINA(ROUND(AF347*6%,0),600))*(IF($U347="yes",1,)))</f>
        <v>0</v>
      </c>
      <c r="BK347" s="633">
        <f t="shared" ref="BK347:BK365" si="483">IF(AND(I347=""),"",(IF(G347="LAB BOY",150,IF(G347="JAMADAR",150,IF(G347="PEON",150,0))))*12*BU347*(IF(I347&lt;=0,0,1)))</f>
        <v>0</v>
      </c>
      <c r="BL347" s="635">
        <f t="shared" si="473"/>
        <v>208099</v>
      </c>
      <c r="BM347" s="635">
        <f t="shared" si="474"/>
        <v>208099</v>
      </c>
      <c r="BN347" s="633"/>
      <c r="BO347" s="633"/>
      <c r="BP347" s="635">
        <f t="shared" si="475"/>
        <v>208099</v>
      </c>
      <c r="BQ347" s="619">
        <f t="shared" ref="BQ347:BQ365" si="484">(IF(G347="PRINCIPAL",1,IF(G347="H M",1,IF(G347="AGRICULTURE INST",1,IF(G347="TEACHER-1ST",1,IF(G347="PTI  I  (13)",1,IF(G347="AGRICULTURE TEACH",1,IF(G347="INSTRUCTOR",1,0))))))))+(IF(G347="JR TEACHER",1,IF(G347="LIBRARIAN I",1,0)))*(IF(O347="FIX PAY",0,1))</f>
        <v>0</v>
      </c>
      <c r="BR347" s="619">
        <f t="shared" si="476"/>
        <v>1</v>
      </c>
      <c r="BS347" s="619">
        <f t="shared" ref="BS347:BS365" si="485">(IF(G347="PRINCIPAL (16)",1,IF(G347="V P (14)",1,IF(G347="H M (14)",1,IF(G347="AGRICULTURE INST (13)",1,IF(G347="TEACHER-1ST (13)",1,IF(G347="PTI  I  (13)",1,IF(G347="AGRICULTURE TEACH (13)",1,IF(G347="INSTRUCTOR (13)",1,0))))))))+(IF(G347="JR TEACHER (13)",1,IF(G347="LIBRARIAN I (13)",1,0))))*(IF(O347="FIX PAY",1,0))</f>
        <v>0</v>
      </c>
      <c r="BT347" s="619">
        <f t="shared" si="477"/>
        <v>0</v>
      </c>
      <c r="BU347" s="619">
        <f t="shared" ref="BU347:BU354" si="486">IF(O347="FIX PAY",1,0)</f>
        <v>0</v>
      </c>
      <c r="BV347" s="619">
        <f t="shared" si="478"/>
        <v>1</v>
      </c>
      <c r="BW347" s="603">
        <f t="shared" ref="BW347:BW366" si="487">IF((ROUND((SUMPRODUCT(MID(0&amp;E347,LARGE(INDEX(ISNUMBER(--MID(E347,ROW($1:$25),1))* ROW($1:$25),0),ROW($1:$25))+1,1)*10^ROW($1:$25)/10)),-8)/100000000)&gt;=2004,1,0)</f>
        <v>0</v>
      </c>
      <c r="BX347" s="636">
        <f t="shared" si="479"/>
        <v>1</v>
      </c>
      <c r="BY347" s="603">
        <f t="shared" ref="BY347:BY354" si="488">IF(O347="SANVIDA",1,0)</f>
        <v>1</v>
      </c>
      <c r="BZ347" s="603">
        <f t="shared" ref="BZ347:BZ354" si="489">IF(BY347&gt;0,I347,0)</f>
        <v>16400</v>
      </c>
      <c r="CA347" s="589">
        <f t="shared" ref="CA347:CA366" si="490">IF(AND(E347=""),"",IF(AND(E347&lt;=0),"",IF((ROUND((SUMPRODUCT(MID(0&amp;E347,LARGE(INDEX(ISNUMBER(--MID(E347,ROW($1:$70),1))* ROW($1:$70),0),ROW($1:$70))+1,1)*10^ROW($1:$70)/10)),-8)/100000000)&lt;2004,1,0)))</f>
        <v>1</v>
      </c>
      <c r="CB347" s="1097"/>
      <c r="CC347" s="589"/>
      <c r="CD347" s="589"/>
      <c r="CE347" s="589"/>
      <c r="CF347" s="589"/>
      <c r="CG347" s="589"/>
      <c r="CH347" s="589"/>
      <c r="CI347" s="589"/>
      <c r="CJ347" s="589"/>
      <c r="CK347" s="589"/>
      <c r="CL347" s="589"/>
      <c r="CM347" s="589"/>
      <c r="CN347" s="589"/>
      <c r="CO347" s="589"/>
      <c r="CP347" s="589"/>
      <c r="CQ347" s="589"/>
      <c r="CR347" s="589"/>
      <c r="CS347" s="589"/>
      <c r="CT347" s="589"/>
      <c r="CU347" s="589"/>
      <c r="CV347" s="589"/>
      <c r="CW347" s="589"/>
      <c r="CX347" s="589"/>
      <c r="CY347" s="589"/>
    </row>
    <row r="348" spans="1:103" s="620" customFormat="1" ht="16.5" customHeight="1">
      <c r="B348" s="624">
        <v>2202</v>
      </c>
      <c r="C348" s="677">
        <v>2</v>
      </c>
      <c r="D348" s="644" t="str">
        <f>IF(ISNA(VLOOKUP(C348,Master!CQ$60:DC$285,3,FALSE)),"",VLOOKUP(C348,Master!CQ$60:DC$285,3,FALSE))</f>
        <v>DGGBC</v>
      </c>
      <c r="E348" s="683" t="str">
        <f>IF(ISNA(VLOOKUP(C348,Master!CQ$60:DC$285,7,FALSE)),"",VLOOKUP(C348,Master!CQ$60:DC$285,7,FALSE))</f>
        <v>-</v>
      </c>
      <c r="F348" s="683">
        <f>IF(ISNA(VLOOKUP(C348,Master!CQ$60:DC$285,8,FALSE)),"",VLOOKUP(C348,Master!CQ$60:DC$285,8,FALSE))</f>
        <v>0</v>
      </c>
      <c r="G348" s="684" t="str">
        <f>IF(ISNA(VLOOKUP(C348,Master!CQ$60:DC$285,4,FALSE)),"",VLOOKUP(C348,Master!CQ$60:DC$285,4,FALSE))</f>
        <v>Sanvida Employee</v>
      </c>
      <c r="H348" s="672" t="str">
        <f>IF(ISNA(VLOOKUP(C348,Master!CQ$60:DC$285,5,FALSE)),"",VLOOKUP(C348,Master!CQ$60:DC$285,5,FALSE))</f>
        <v>-</v>
      </c>
      <c r="I348" s="680">
        <f>IF(ISNA(VLOOKUP(C348,Master!CQ$60:DC$285,6,FALSE)),"",VLOOKUP(C348,Master!CQ$60:DC$285,6,FALSE))</f>
        <v>16400</v>
      </c>
      <c r="J348" s="624">
        <f t="shared" ref="J348:J358" si="491">IF(AND(H348=""),"",I348*12)</f>
        <v>196800</v>
      </c>
      <c r="K348" s="625" t="str">
        <f t="shared" ref="K348:K358" si="492">IF(AND(H348=""),"","Not Applicable")</f>
        <v>Not Applicable</v>
      </c>
      <c r="L348" s="624" t="str">
        <f t="shared" ref="L348:L358" si="493">IF(AND(H348=""),"","0")</f>
        <v>0</v>
      </c>
      <c r="M348" s="624">
        <f t="shared" ref="M348:M358" si="494">IF(AND(H348=""),"",J348+L348)</f>
        <v>196800</v>
      </c>
      <c r="N348" s="624">
        <f t="shared" ref="N348:N358" si="495">IF(AND(H348=""),"",M348)</f>
        <v>196800</v>
      </c>
      <c r="O348" s="629" t="str">
        <f t="shared" ref="O348:O358" si="496">IF(AND(H348=""),"","SANVIDA")</f>
        <v>SANVIDA</v>
      </c>
      <c r="P348" s="650"/>
      <c r="Q348" s="650"/>
      <c r="R348" s="650"/>
      <c r="S348" s="650"/>
      <c r="T348" s="591"/>
      <c r="U348" s="622">
        <f>IF(ISNA(VLOOKUP(C348,Master!CQ$60:DD$285,10,FALSE)),"",VLOOKUP(C348,Master!CQ$60:DD$285,10,FALSE))</f>
        <v>0</v>
      </c>
      <c r="V348" s="632"/>
      <c r="W348" s="632"/>
      <c r="X348" s="633">
        <f>IF(ISNA(VLOOKUP(C348,Master!CQ$60:DD$285,11,FALSE)),"",VLOOKUP(C348,Master!CQ$60:DD$285,11,FALSE))</f>
        <v>0</v>
      </c>
      <c r="Y348" s="633">
        <f>IF(ISNA(VLOOKUP(C348,Master!CQ$60:DD$285,9,FALSE)),"",VLOOKUP(C348,Master!CQ$60:DD$285,9,FALSE))</f>
        <v>0</v>
      </c>
      <c r="Z348" s="634">
        <f t="shared" ref="Z348:Z361" si="497">IF(Y348="MALE",1,0)*(IF(G348="JAMADAR",1,0))*(IF(I348&lt;=0,0,1))</f>
        <v>0</v>
      </c>
      <c r="AA348" s="634">
        <f t="shared" ref="AA348:AA361" si="498">IF(Y348="FEMALE",1,0)*(IF(G348="JAMADAR",1,0))*(IF(I348&lt;=0,0,1))</f>
        <v>0</v>
      </c>
      <c r="AB348" s="634">
        <f t="shared" ref="AB348:AB361" si="499">IF(Y348="MALE",1,0)*(IF(G348="LAB BOY",1,0))*(IF(I348&lt;=0,0,1))</f>
        <v>0</v>
      </c>
      <c r="AC348" s="634">
        <f t="shared" ref="AC348:AC361" si="500">IF(Y348="FEMALE",1,0)*(IF(G348="LAB BOY",1,0))*(IF(I348&lt;=0,0,1))</f>
        <v>0</v>
      </c>
      <c r="AD348" s="634">
        <f t="shared" ref="AD348:AD361" si="501">IF(Y348="MALE",1,0)*(IF(G348="PEON",1,0))*(IF(I348&lt;=0,0,1))</f>
        <v>0</v>
      </c>
      <c r="AE348" s="634">
        <f t="shared" ref="AE348:AE361" si="502">IF(Y348="FEMALE",1,0)*(IF(G348="PEON",1,0))*(IF(I348&lt;=0,0,1))</f>
        <v>0</v>
      </c>
      <c r="AF348" s="635">
        <f>IF(AND(I348=""),"",I348-ROUNDUP(ROUND((I348*3%)-(I348*3%)*2.9%,-2),0))</f>
        <v>15900</v>
      </c>
      <c r="AG348" s="635">
        <f t="shared" si="455"/>
        <v>0</v>
      </c>
      <c r="AH348" s="635">
        <f t="shared" si="456"/>
        <v>196800</v>
      </c>
      <c r="AI348" s="635">
        <f t="shared" si="457"/>
        <v>0</v>
      </c>
      <c r="AJ348" s="635">
        <f t="shared" si="458"/>
        <v>0</v>
      </c>
      <c r="AK348" s="633">
        <f t="shared" si="459"/>
        <v>0</v>
      </c>
      <c r="AL348" s="633">
        <v>0</v>
      </c>
      <c r="AM348" s="634">
        <v>0</v>
      </c>
      <c r="AN348" s="633">
        <f t="shared" si="460"/>
        <v>0</v>
      </c>
      <c r="AO348" s="634">
        <f t="shared" si="461"/>
        <v>0</v>
      </c>
      <c r="AP348" s="633">
        <f t="shared" ref="AP348:AP361" si="503">IF(AND(I348=""),0,ROUND((I348+ROUND(I348*$AK$10,0))/2,0)*(IF(O348="FIX PAY",0,IF(O348="SANVIDA",0,1))))</f>
        <v>0</v>
      </c>
      <c r="AQ348" s="633">
        <f t="shared" si="480"/>
        <v>0</v>
      </c>
      <c r="AR348" s="633"/>
      <c r="AS348" s="633">
        <f t="shared" si="453"/>
        <v>0</v>
      </c>
      <c r="AT348" s="635">
        <f t="shared" si="462"/>
        <v>196800</v>
      </c>
      <c r="AU348" s="635">
        <f t="shared" si="463"/>
        <v>196800</v>
      </c>
      <c r="AV348" s="633"/>
      <c r="AW348" s="633"/>
      <c r="AX348" s="635">
        <f t="shared" si="464"/>
        <v>196800</v>
      </c>
      <c r="AY348" s="635">
        <f t="shared" si="465"/>
        <v>0</v>
      </c>
      <c r="AZ348" s="635">
        <f t="shared" si="466"/>
        <v>196800</v>
      </c>
      <c r="BA348" s="635">
        <f t="shared" si="467"/>
        <v>0</v>
      </c>
      <c r="BB348" s="635">
        <f t="shared" si="468"/>
        <v>0</v>
      </c>
      <c r="BC348" s="633">
        <f t="shared" si="469"/>
        <v>0</v>
      </c>
      <c r="BD348" s="633"/>
      <c r="BE348" s="634">
        <v>11</v>
      </c>
      <c r="BF348" s="633">
        <f t="shared" si="470"/>
        <v>0</v>
      </c>
      <c r="BG348" s="634">
        <f t="shared" si="471"/>
        <v>0</v>
      </c>
      <c r="BH348" s="633">
        <f t="shared" si="472"/>
        <v>11289</v>
      </c>
      <c r="BI348" s="633">
        <f t="shared" si="481"/>
        <v>0</v>
      </c>
      <c r="BJ348" s="633">
        <f t="shared" si="482"/>
        <v>0</v>
      </c>
      <c r="BK348" s="633">
        <f t="shared" si="483"/>
        <v>0</v>
      </c>
      <c r="BL348" s="635">
        <f t="shared" si="473"/>
        <v>208100</v>
      </c>
      <c r="BM348" s="635">
        <f t="shared" si="474"/>
        <v>208100</v>
      </c>
      <c r="BN348" s="633"/>
      <c r="BO348" s="633"/>
      <c r="BP348" s="635">
        <f t="shared" si="475"/>
        <v>208100</v>
      </c>
      <c r="BQ348" s="619">
        <f t="shared" si="484"/>
        <v>0</v>
      </c>
      <c r="BR348" s="619">
        <f t="shared" si="476"/>
        <v>1</v>
      </c>
      <c r="BS348" s="619">
        <f t="shared" si="485"/>
        <v>0</v>
      </c>
      <c r="BT348" s="619">
        <f t="shared" si="477"/>
        <v>0</v>
      </c>
      <c r="BU348" s="619">
        <f t="shared" si="486"/>
        <v>0</v>
      </c>
      <c r="BV348" s="619">
        <f t="shared" si="478"/>
        <v>1</v>
      </c>
      <c r="BW348" s="603">
        <f t="shared" si="487"/>
        <v>0</v>
      </c>
      <c r="BX348" s="636">
        <f t="shared" si="479"/>
        <v>1</v>
      </c>
      <c r="BY348" s="603">
        <f t="shared" si="488"/>
        <v>1</v>
      </c>
      <c r="BZ348" s="603">
        <f t="shared" si="489"/>
        <v>16400</v>
      </c>
      <c r="CA348" s="589">
        <f t="shared" si="490"/>
        <v>1</v>
      </c>
      <c r="CB348" s="1097"/>
      <c r="CC348" s="589"/>
      <c r="CD348" s="589"/>
      <c r="CE348" s="589"/>
      <c r="CF348" s="589"/>
      <c r="CG348" s="589"/>
      <c r="CH348" s="589"/>
      <c r="CI348" s="589"/>
      <c r="CJ348" s="589"/>
      <c r="CK348" s="589"/>
      <c r="CL348" s="589"/>
      <c r="CM348" s="589"/>
      <c r="CN348" s="589"/>
      <c r="CO348" s="589"/>
      <c r="CP348" s="589"/>
      <c r="CQ348" s="589"/>
      <c r="CR348" s="589"/>
      <c r="CS348" s="589"/>
      <c r="CT348" s="589"/>
      <c r="CU348" s="589"/>
      <c r="CV348" s="589"/>
      <c r="CW348" s="589"/>
      <c r="CX348" s="589"/>
      <c r="CY348" s="589"/>
    </row>
    <row r="349" spans="1:103" s="620" customFormat="1" ht="16.5" customHeight="1">
      <c r="B349" s="624">
        <v>2202</v>
      </c>
      <c r="C349" s="677">
        <v>3</v>
      </c>
      <c r="D349" s="644" t="str">
        <f>IF(ISNA(VLOOKUP(C349,Master!CQ$60:DC$285,3,FALSE)),"",VLOOKUP(C349,Master!CQ$60:DC$285,3,FALSE))</f>
        <v/>
      </c>
      <c r="E349" s="683" t="str">
        <f>IF(ISNA(VLOOKUP(C349,Master!CQ$60:DC$285,7,FALSE)),"",VLOOKUP(C349,Master!CQ$60:DC$285,7,FALSE))</f>
        <v/>
      </c>
      <c r="F349" s="683" t="str">
        <f>IF(ISNA(VLOOKUP(C349,Master!CQ$60:DC$285,8,FALSE)),"",VLOOKUP(C349,Master!CQ$60:DC$285,8,FALSE))</f>
        <v/>
      </c>
      <c r="G349" s="684" t="str">
        <f>IF(ISNA(VLOOKUP(C349,Master!CQ$60:DC$285,4,FALSE)),"",VLOOKUP(C349,Master!CQ$60:DC$285,4,FALSE))</f>
        <v/>
      </c>
      <c r="H349" s="672" t="str">
        <f>IF(ISNA(VLOOKUP(C349,Master!CQ$60:DC$285,5,FALSE)),"",VLOOKUP(C349,Master!CQ$60:DC$285,5,FALSE))</f>
        <v/>
      </c>
      <c r="I349" s="680" t="str">
        <f>IF(ISNA(VLOOKUP(C349,Master!CQ$60:DC$285,6,FALSE)),"",VLOOKUP(C349,Master!CQ$60:DC$285,6,FALSE))</f>
        <v/>
      </c>
      <c r="J349" s="624" t="str">
        <f t="shared" si="491"/>
        <v/>
      </c>
      <c r="K349" s="625" t="str">
        <f t="shared" si="492"/>
        <v/>
      </c>
      <c r="L349" s="624" t="str">
        <f t="shared" si="493"/>
        <v/>
      </c>
      <c r="M349" s="624" t="str">
        <f t="shared" si="494"/>
        <v/>
      </c>
      <c r="N349" s="624" t="str">
        <f t="shared" si="495"/>
        <v/>
      </c>
      <c r="O349" s="629" t="str">
        <f t="shared" si="496"/>
        <v/>
      </c>
      <c r="P349" s="650"/>
      <c r="Q349" s="650"/>
      <c r="R349" s="650"/>
      <c r="S349" s="650"/>
      <c r="T349" s="591"/>
      <c r="U349" s="622" t="str">
        <f>IF(ISNA(VLOOKUP(C349,Master!CQ$60:DD$285,10,FALSE)),"",VLOOKUP(C349,Master!CQ$60:DD$285,10,FALSE))</f>
        <v/>
      </c>
      <c r="V349" s="632"/>
      <c r="W349" s="632"/>
      <c r="X349" s="633" t="str">
        <f>IF(ISNA(VLOOKUP(C349,Master!CQ$60:DD$285,11,FALSE)),"",VLOOKUP(C349,Master!CQ$60:DD$285,11,FALSE))</f>
        <v/>
      </c>
      <c r="Y349" s="633" t="str">
        <f>IF(ISNA(VLOOKUP(C349,Master!CQ$60:DD$285,9,FALSE)),"",VLOOKUP(C349,Master!CQ$60:DD$285,9,FALSE))</f>
        <v/>
      </c>
      <c r="Z349" s="634">
        <f t="shared" si="497"/>
        <v>0</v>
      </c>
      <c r="AA349" s="634">
        <f t="shared" si="498"/>
        <v>0</v>
      </c>
      <c r="AB349" s="634">
        <f t="shared" si="499"/>
        <v>0</v>
      </c>
      <c r="AC349" s="634">
        <f t="shared" si="500"/>
        <v>0</v>
      </c>
      <c r="AD349" s="634">
        <f t="shared" si="501"/>
        <v>0</v>
      </c>
      <c r="AE349" s="634">
        <f t="shared" si="502"/>
        <v>0</v>
      </c>
      <c r="AF349" s="635" t="str">
        <f t="shared" si="454"/>
        <v/>
      </c>
      <c r="AG349" s="635" t="str">
        <f t="shared" si="455"/>
        <v/>
      </c>
      <c r="AH349" s="635" t="str">
        <f t="shared" si="456"/>
        <v/>
      </c>
      <c r="AI349" s="635" t="str">
        <f t="shared" si="457"/>
        <v/>
      </c>
      <c r="AJ349" s="635" t="str">
        <f t="shared" si="458"/>
        <v/>
      </c>
      <c r="AK349" s="633" t="str">
        <f t="shared" si="459"/>
        <v/>
      </c>
      <c r="AL349" s="633">
        <v>0</v>
      </c>
      <c r="AM349" s="634">
        <v>0</v>
      </c>
      <c r="AN349" s="633" t="str">
        <f t="shared" si="460"/>
        <v/>
      </c>
      <c r="AO349" s="634">
        <f t="shared" si="461"/>
        <v>0</v>
      </c>
      <c r="AP349" s="633">
        <f t="shared" si="503"/>
        <v>0</v>
      </c>
      <c r="AQ349" s="633">
        <f t="shared" si="480"/>
        <v>0</v>
      </c>
      <c r="AR349" s="633"/>
      <c r="AS349" s="633">
        <f t="shared" si="453"/>
        <v>0</v>
      </c>
      <c r="AT349" s="635" t="str">
        <f t="shared" si="462"/>
        <v/>
      </c>
      <c r="AU349" s="635" t="str">
        <f t="shared" si="463"/>
        <v/>
      </c>
      <c r="AV349" s="633"/>
      <c r="AW349" s="633"/>
      <c r="AX349" s="635" t="str">
        <f t="shared" si="464"/>
        <v/>
      </c>
      <c r="AY349" s="635" t="str">
        <f t="shared" si="465"/>
        <v/>
      </c>
      <c r="AZ349" s="635" t="str">
        <f t="shared" si="466"/>
        <v/>
      </c>
      <c r="BA349" s="635" t="str">
        <f t="shared" si="467"/>
        <v/>
      </c>
      <c r="BB349" s="635" t="str">
        <f t="shared" si="468"/>
        <v/>
      </c>
      <c r="BC349" s="633" t="str">
        <f t="shared" si="469"/>
        <v/>
      </c>
      <c r="BD349" s="633"/>
      <c r="BE349" s="634">
        <v>12</v>
      </c>
      <c r="BF349" s="633" t="str">
        <f t="shared" si="470"/>
        <v/>
      </c>
      <c r="BG349" s="634">
        <f t="shared" si="471"/>
        <v>0</v>
      </c>
      <c r="BH349" s="633">
        <f t="shared" si="472"/>
        <v>0</v>
      </c>
      <c r="BI349" s="633">
        <f t="shared" si="481"/>
        <v>0</v>
      </c>
      <c r="BJ349" s="633">
        <f t="shared" si="482"/>
        <v>0</v>
      </c>
      <c r="BK349" s="633" t="str">
        <f t="shared" si="483"/>
        <v/>
      </c>
      <c r="BL349" s="635" t="str">
        <f t="shared" si="473"/>
        <v/>
      </c>
      <c r="BM349" s="635" t="str">
        <f t="shared" si="474"/>
        <v/>
      </c>
      <c r="BN349" s="633"/>
      <c r="BO349" s="633"/>
      <c r="BP349" s="635" t="str">
        <f t="shared" si="475"/>
        <v/>
      </c>
      <c r="BQ349" s="619">
        <f t="shared" si="484"/>
        <v>0</v>
      </c>
      <c r="BR349" s="619">
        <f t="shared" si="476"/>
        <v>1</v>
      </c>
      <c r="BS349" s="619">
        <f t="shared" si="485"/>
        <v>0</v>
      </c>
      <c r="BT349" s="619">
        <f t="shared" si="477"/>
        <v>0</v>
      </c>
      <c r="BU349" s="619">
        <f t="shared" si="486"/>
        <v>0</v>
      </c>
      <c r="BV349" s="619">
        <f t="shared" si="478"/>
        <v>1</v>
      </c>
      <c r="BW349" s="603">
        <f t="shared" si="487"/>
        <v>0</v>
      </c>
      <c r="BX349" s="636">
        <f t="shared" si="479"/>
        <v>1</v>
      </c>
      <c r="BY349" s="603">
        <f t="shared" si="488"/>
        <v>0</v>
      </c>
      <c r="BZ349" s="603">
        <f t="shared" si="489"/>
        <v>0</v>
      </c>
      <c r="CA349" s="589" t="str">
        <f t="shared" si="490"/>
        <v/>
      </c>
      <c r="CB349" s="1097"/>
      <c r="CC349" s="589"/>
      <c r="CD349" s="589"/>
      <c r="CE349" s="589"/>
      <c r="CF349" s="589"/>
      <c r="CG349" s="589"/>
      <c r="CH349" s="589"/>
      <c r="CI349" s="589"/>
      <c r="CJ349" s="589"/>
      <c r="CK349" s="589"/>
      <c r="CL349" s="589"/>
      <c r="CM349" s="589"/>
      <c r="CN349" s="589"/>
      <c r="CO349" s="589"/>
      <c r="CP349" s="589"/>
      <c r="CQ349" s="589"/>
      <c r="CR349" s="589"/>
      <c r="CS349" s="589"/>
      <c r="CT349" s="589"/>
      <c r="CU349" s="589"/>
      <c r="CV349" s="589"/>
      <c r="CW349" s="589"/>
      <c r="CX349" s="589"/>
      <c r="CY349" s="589"/>
    </row>
    <row r="350" spans="1:103" s="620" customFormat="1" ht="16.5" customHeight="1">
      <c r="B350" s="624">
        <v>2202</v>
      </c>
      <c r="C350" s="677">
        <v>4</v>
      </c>
      <c r="D350" s="644" t="str">
        <f>IF(ISNA(VLOOKUP(C350,Master!CQ$60:DC$285,3,FALSE)),"",VLOOKUP(C350,Master!CQ$60:DC$285,3,FALSE))</f>
        <v/>
      </c>
      <c r="E350" s="683" t="str">
        <f>IF(ISNA(VLOOKUP(C350,Master!CQ$60:DC$285,7,FALSE)),"",VLOOKUP(C350,Master!CQ$60:DC$285,7,FALSE))</f>
        <v/>
      </c>
      <c r="F350" s="683" t="str">
        <f>IF(ISNA(VLOOKUP(C350,Master!CQ$60:DC$285,8,FALSE)),"",VLOOKUP(C350,Master!CQ$60:DC$285,8,FALSE))</f>
        <v/>
      </c>
      <c r="G350" s="684" t="str">
        <f>IF(ISNA(VLOOKUP(C350,Master!CQ$60:DC$285,4,FALSE)),"",VLOOKUP(C350,Master!CQ$60:DC$285,4,FALSE))</f>
        <v/>
      </c>
      <c r="H350" s="672" t="str">
        <f>IF(ISNA(VLOOKUP(C350,Master!CQ$60:DC$285,5,FALSE)),"",VLOOKUP(C350,Master!CQ$60:DC$285,5,FALSE))</f>
        <v/>
      </c>
      <c r="I350" s="680" t="str">
        <f>IF(ISNA(VLOOKUP(C350,Master!CQ$60:DC$285,6,FALSE)),"",VLOOKUP(C350,Master!CQ$60:DC$285,6,FALSE))</f>
        <v/>
      </c>
      <c r="J350" s="624" t="str">
        <f t="shared" si="491"/>
        <v/>
      </c>
      <c r="K350" s="625" t="str">
        <f t="shared" si="492"/>
        <v/>
      </c>
      <c r="L350" s="624" t="str">
        <f t="shared" si="493"/>
        <v/>
      </c>
      <c r="M350" s="624" t="str">
        <f t="shared" si="494"/>
        <v/>
      </c>
      <c r="N350" s="624" t="str">
        <f t="shared" si="495"/>
        <v/>
      </c>
      <c r="O350" s="629" t="str">
        <f t="shared" si="496"/>
        <v/>
      </c>
      <c r="P350" s="650"/>
      <c r="Q350" s="650"/>
      <c r="R350" s="650"/>
      <c r="S350" s="650"/>
      <c r="T350" s="591"/>
      <c r="U350" s="622" t="str">
        <f>IF(ISNA(VLOOKUP(C350,Master!CQ$60:DD$285,10,FALSE)),"",VLOOKUP(C350,Master!CQ$60:DD$285,10,FALSE))</f>
        <v/>
      </c>
      <c r="V350" s="632"/>
      <c r="W350" s="632"/>
      <c r="X350" s="633" t="str">
        <f>IF(ISNA(VLOOKUP(C350,Master!CQ$60:DD$285,11,FALSE)),"",VLOOKUP(C350,Master!CQ$60:DD$285,11,FALSE))</f>
        <v/>
      </c>
      <c r="Y350" s="633" t="str">
        <f>IF(ISNA(VLOOKUP(C350,Master!CQ$60:DD$285,9,FALSE)),"",VLOOKUP(C350,Master!CQ$60:DD$285,9,FALSE))</f>
        <v/>
      </c>
      <c r="Z350" s="634">
        <f t="shared" si="497"/>
        <v>0</v>
      </c>
      <c r="AA350" s="634">
        <f t="shared" si="498"/>
        <v>0</v>
      </c>
      <c r="AB350" s="634">
        <f t="shared" si="499"/>
        <v>0</v>
      </c>
      <c r="AC350" s="634">
        <f t="shared" si="500"/>
        <v>0</v>
      </c>
      <c r="AD350" s="634">
        <f t="shared" si="501"/>
        <v>0</v>
      </c>
      <c r="AE350" s="634">
        <f t="shared" si="502"/>
        <v>0</v>
      </c>
      <c r="AF350" s="635" t="str">
        <f t="shared" si="454"/>
        <v/>
      </c>
      <c r="AG350" s="635" t="str">
        <f t="shared" si="455"/>
        <v/>
      </c>
      <c r="AH350" s="635" t="str">
        <f t="shared" si="456"/>
        <v/>
      </c>
      <c r="AI350" s="635" t="str">
        <f t="shared" si="457"/>
        <v/>
      </c>
      <c r="AJ350" s="635" t="str">
        <f t="shared" si="458"/>
        <v/>
      </c>
      <c r="AK350" s="633" t="str">
        <f t="shared" si="459"/>
        <v/>
      </c>
      <c r="AL350" s="633">
        <v>0</v>
      </c>
      <c r="AM350" s="634">
        <v>0</v>
      </c>
      <c r="AN350" s="633" t="str">
        <f t="shared" si="460"/>
        <v/>
      </c>
      <c r="AO350" s="634">
        <f t="shared" si="461"/>
        <v>0</v>
      </c>
      <c r="AP350" s="633">
        <f t="shared" si="503"/>
        <v>0</v>
      </c>
      <c r="AQ350" s="633">
        <f t="shared" si="480"/>
        <v>0</v>
      </c>
      <c r="AR350" s="633"/>
      <c r="AS350" s="633">
        <f t="shared" si="453"/>
        <v>0</v>
      </c>
      <c r="AT350" s="635" t="str">
        <f t="shared" si="462"/>
        <v/>
      </c>
      <c r="AU350" s="635" t="str">
        <f t="shared" si="463"/>
        <v/>
      </c>
      <c r="AV350" s="633"/>
      <c r="AW350" s="633"/>
      <c r="AX350" s="635" t="str">
        <f t="shared" si="464"/>
        <v/>
      </c>
      <c r="AY350" s="635" t="str">
        <f t="shared" si="465"/>
        <v/>
      </c>
      <c r="AZ350" s="635" t="str">
        <f t="shared" si="466"/>
        <v/>
      </c>
      <c r="BA350" s="635" t="str">
        <f t="shared" si="467"/>
        <v/>
      </c>
      <c r="BB350" s="635" t="str">
        <f t="shared" si="468"/>
        <v/>
      </c>
      <c r="BC350" s="633" t="str">
        <f t="shared" si="469"/>
        <v/>
      </c>
      <c r="BD350" s="633"/>
      <c r="BE350" s="634">
        <v>13</v>
      </c>
      <c r="BF350" s="633" t="str">
        <f t="shared" si="470"/>
        <v/>
      </c>
      <c r="BG350" s="634">
        <f t="shared" si="471"/>
        <v>0</v>
      </c>
      <c r="BH350" s="633">
        <f t="shared" si="472"/>
        <v>0</v>
      </c>
      <c r="BI350" s="633">
        <f t="shared" si="481"/>
        <v>0</v>
      </c>
      <c r="BJ350" s="633">
        <f t="shared" si="482"/>
        <v>0</v>
      </c>
      <c r="BK350" s="633" t="str">
        <f t="shared" si="483"/>
        <v/>
      </c>
      <c r="BL350" s="635" t="str">
        <f t="shared" si="473"/>
        <v/>
      </c>
      <c r="BM350" s="635" t="str">
        <f t="shared" si="474"/>
        <v/>
      </c>
      <c r="BN350" s="633"/>
      <c r="BO350" s="633"/>
      <c r="BP350" s="635" t="str">
        <f t="shared" si="475"/>
        <v/>
      </c>
      <c r="BQ350" s="619">
        <f t="shared" si="484"/>
        <v>0</v>
      </c>
      <c r="BR350" s="619">
        <f t="shared" si="476"/>
        <v>1</v>
      </c>
      <c r="BS350" s="619">
        <f t="shared" si="485"/>
        <v>0</v>
      </c>
      <c r="BT350" s="619">
        <f t="shared" si="477"/>
        <v>0</v>
      </c>
      <c r="BU350" s="619">
        <f t="shared" si="486"/>
        <v>0</v>
      </c>
      <c r="BV350" s="619">
        <f t="shared" si="478"/>
        <v>1</v>
      </c>
      <c r="BW350" s="603">
        <f t="shared" si="487"/>
        <v>0</v>
      </c>
      <c r="BX350" s="636">
        <f t="shared" si="479"/>
        <v>1</v>
      </c>
      <c r="BY350" s="603">
        <f t="shared" si="488"/>
        <v>0</v>
      </c>
      <c r="BZ350" s="603">
        <f t="shared" si="489"/>
        <v>0</v>
      </c>
      <c r="CA350" s="589" t="str">
        <f t="shared" si="490"/>
        <v/>
      </c>
      <c r="CB350" s="1097"/>
      <c r="CC350" s="589"/>
      <c r="CD350" s="589"/>
      <c r="CE350" s="589"/>
      <c r="CF350" s="589"/>
      <c r="CG350" s="589"/>
      <c r="CH350" s="589"/>
      <c r="CI350" s="589"/>
      <c r="CJ350" s="589"/>
      <c r="CK350" s="589"/>
      <c r="CL350" s="589"/>
      <c r="CM350" s="589"/>
      <c r="CN350" s="589"/>
      <c r="CO350" s="589"/>
      <c r="CP350" s="589"/>
      <c r="CQ350" s="589"/>
      <c r="CR350" s="589"/>
      <c r="CS350" s="589"/>
      <c r="CT350" s="589"/>
      <c r="CU350" s="589"/>
      <c r="CV350" s="589"/>
      <c r="CW350" s="589"/>
      <c r="CX350" s="589"/>
      <c r="CY350" s="589"/>
    </row>
    <row r="351" spans="1:103" s="620" customFormat="1" ht="16.5" customHeight="1">
      <c r="B351" s="624">
        <v>2202</v>
      </c>
      <c r="C351" s="677">
        <v>5</v>
      </c>
      <c r="D351" s="644" t="str">
        <f>IF(ISNA(VLOOKUP(C351,Master!CQ$60:DC$285,3,FALSE)),"",VLOOKUP(C351,Master!CQ$60:DC$285,3,FALSE))</f>
        <v/>
      </c>
      <c r="E351" s="683" t="str">
        <f>IF(ISNA(VLOOKUP(C351,Master!CQ$60:DC$285,7,FALSE)),"",VLOOKUP(C351,Master!CQ$60:DC$285,7,FALSE))</f>
        <v/>
      </c>
      <c r="F351" s="683" t="str">
        <f>IF(ISNA(VLOOKUP(C351,Master!CQ$60:DC$285,8,FALSE)),"",VLOOKUP(C351,Master!CQ$60:DC$285,8,FALSE))</f>
        <v/>
      </c>
      <c r="G351" s="684" t="str">
        <f>IF(ISNA(VLOOKUP(C351,Master!CQ$60:DC$285,4,FALSE)),"",VLOOKUP(C351,Master!CQ$60:DC$285,4,FALSE))</f>
        <v/>
      </c>
      <c r="H351" s="672" t="str">
        <f>IF(ISNA(VLOOKUP(C351,Master!CQ$60:DC$285,5,FALSE)),"",VLOOKUP(C351,Master!CQ$60:DC$285,5,FALSE))</f>
        <v/>
      </c>
      <c r="I351" s="680" t="str">
        <f>IF(ISNA(VLOOKUP(C351,Master!CQ$60:DC$285,6,FALSE)),"",VLOOKUP(C351,Master!CQ$60:DC$285,6,FALSE))</f>
        <v/>
      </c>
      <c r="J351" s="624" t="str">
        <f t="shared" si="491"/>
        <v/>
      </c>
      <c r="K351" s="625" t="str">
        <f t="shared" si="492"/>
        <v/>
      </c>
      <c r="L351" s="624" t="str">
        <f t="shared" si="493"/>
        <v/>
      </c>
      <c r="M351" s="624" t="str">
        <f t="shared" si="494"/>
        <v/>
      </c>
      <c r="N351" s="624" t="str">
        <f t="shared" si="495"/>
        <v/>
      </c>
      <c r="O351" s="629" t="str">
        <f t="shared" si="496"/>
        <v/>
      </c>
      <c r="P351" s="650"/>
      <c r="Q351" s="650"/>
      <c r="R351" s="650"/>
      <c r="S351" s="650"/>
      <c r="T351" s="591"/>
      <c r="U351" s="622" t="str">
        <f>IF(ISNA(VLOOKUP(C351,Master!CQ$60:DD$285,10,FALSE)),"",VLOOKUP(C351,Master!CQ$60:DD$285,10,FALSE))</f>
        <v/>
      </c>
      <c r="V351" s="632"/>
      <c r="W351" s="632"/>
      <c r="X351" s="633" t="str">
        <f>IF(ISNA(VLOOKUP(C351,Master!CQ$60:DD$285,11,FALSE)),"",VLOOKUP(C351,Master!CQ$60:DD$285,11,FALSE))</f>
        <v/>
      </c>
      <c r="Y351" s="633" t="str">
        <f>IF(ISNA(VLOOKUP(C351,Master!CQ$60:DD$285,9,FALSE)),"",VLOOKUP(C351,Master!CQ$60:DD$285,9,FALSE))</f>
        <v/>
      </c>
      <c r="Z351" s="634">
        <f t="shared" si="497"/>
        <v>0</v>
      </c>
      <c r="AA351" s="634">
        <f t="shared" si="498"/>
        <v>0</v>
      </c>
      <c r="AB351" s="634">
        <f t="shared" si="499"/>
        <v>0</v>
      </c>
      <c r="AC351" s="634">
        <f t="shared" si="500"/>
        <v>0</v>
      </c>
      <c r="AD351" s="634">
        <f t="shared" si="501"/>
        <v>0</v>
      </c>
      <c r="AE351" s="634">
        <f t="shared" si="502"/>
        <v>0</v>
      </c>
      <c r="AF351" s="635" t="str">
        <f>IF(AND(I351=""),"",(IF(O351="FIX PAY",0,(I351-ROUNDUP(ROUND((I351*3%)-(I351*3%)*3%,0),-1)))))</f>
        <v/>
      </c>
      <c r="AG351" s="635" t="str">
        <f>IF(AND(I351=""),"",$M351*$BQ351)</f>
        <v/>
      </c>
      <c r="AH351" s="635" t="str">
        <f>IF(AND(I351=""),"",$M351*$BR351)</f>
        <v/>
      </c>
      <c r="AI351" s="635" t="str">
        <f>IF(AND(I351=""),"",$M351*$BS351)</f>
        <v/>
      </c>
      <c r="AJ351" s="635" t="str">
        <f>IF(AND(I351=""),"",$M351*$BT351)</f>
        <v/>
      </c>
      <c r="AK351" s="633" t="str">
        <f>IF(AND(I351=""),"",ROUND((AG351+AH351)*$AK$10,0)*BU351)</f>
        <v/>
      </c>
      <c r="AL351" s="633">
        <v>0</v>
      </c>
      <c r="AM351" s="634">
        <v>0</v>
      </c>
      <c r="AN351" s="633" t="str">
        <f>IF(AND(I351=""),"",ROUND((AG351+AH351)*$AN$10,0)*BU351)</f>
        <v/>
      </c>
      <c r="AO351" s="634">
        <f>$G$221*BR351*BU351*(IF(I351&lt;=0,0,1))*(IF(H351&lt;=4800,1,0))</f>
        <v>0</v>
      </c>
      <c r="AP351" s="633">
        <f t="shared" si="503"/>
        <v>0</v>
      </c>
      <c r="AQ351" s="633">
        <f t="shared" si="480"/>
        <v>0</v>
      </c>
      <c r="AR351" s="633"/>
      <c r="AS351" s="633">
        <f t="shared" si="453"/>
        <v>0</v>
      </c>
      <c r="AT351" s="635" t="str">
        <f>IF(AND(I351=""),"",SUM(AK351:AS351)+AG351+AH351)</f>
        <v/>
      </c>
      <c r="AU351" s="635" t="str">
        <f>IF(AND(I351=""),"",AT351)</f>
        <v/>
      </c>
      <c r="AV351" s="633"/>
      <c r="AW351" s="633"/>
      <c r="AX351" s="635" t="str">
        <f>IF(AND(I351=""),"",AU351+AV351+AW351)</f>
        <v/>
      </c>
      <c r="AY351" s="635" t="str">
        <f>IF(AND(I351=""),"",N351*BQ351)</f>
        <v/>
      </c>
      <c r="AZ351" s="635" t="str">
        <f>IF(AND(I351=""),"",N351*BR351)</f>
        <v/>
      </c>
      <c r="BA351" s="635" t="str">
        <f>IF(AND(I351=""),"",N351*BS351)</f>
        <v/>
      </c>
      <c r="BB351" s="635" t="str">
        <f>IF(AND(I351=""),"",N351*BT351)</f>
        <v/>
      </c>
      <c r="BC351" s="633" t="str">
        <f>IF(AND(I351=""),"",ROUND((AY351+AZ351)*$BC$10,0)*BU351)</f>
        <v/>
      </c>
      <c r="BD351" s="633"/>
      <c r="BE351" s="634">
        <v>10</v>
      </c>
      <c r="BF351" s="633" t="str">
        <f>IF(AND(I351=""),"",ROUND((AY351+AZ351)*$BF$10,0)*BU351)</f>
        <v/>
      </c>
      <c r="BG351" s="634">
        <f>3387*2*BR351*BU351*(IF(I351&lt;=0,0,1))*(IF(H351&lt;=4800,1,0))</f>
        <v>0</v>
      </c>
      <c r="BH351" s="633">
        <f>IF(AND(I351=""),0,ROUND((AF351+ROUND(AF351*$AK$10,0))/2,0)*(IF(O351="FIX PAY",0,1)))</f>
        <v>0</v>
      </c>
      <c r="BI351" s="633">
        <f t="shared" si="481"/>
        <v>0</v>
      </c>
      <c r="BJ351" s="633">
        <f t="shared" si="482"/>
        <v>0</v>
      </c>
      <c r="BK351" s="633" t="str">
        <f t="shared" si="483"/>
        <v/>
      </c>
      <c r="BL351" s="635" t="str">
        <f>IF(AND(I351=""),"",SUM(BC351:BK351)+AY351+AZ351)</f>
        <v/>
      </c>
      <c r="BM351" s="635" t="str">
        <f>IF(AND(I351=""),"",BL351)</f>
        <v/>
      </c>
      <c r="BN351" s="633"/>
      <c r="BO351" s="633"/>
      <c r="BP351" s="635" t="str">
        <f>IF(AND(I351=""),"",BM351+BN351+BO351)</f>
        <v/>
      </c>
      <c r="BQ351" s="619">
        <f t="shared" si="484"/>
        <v>0</v>
      </c>
      <c r="BR351" s="619">
        <f>IF(BQ351&lt;=0,1,0)*(IF(O351="FIX PAY",0,1))</f>
        <v>1</v>
      </c>
      <c r="BS351" s="619">
        <f t="shared" si="485"/>
        <v>0</v>
      </c>
      <c r="BT351" s="619">
        <f>IF(BS351&lt;=0,1,0)*(IF(O351="FIX PAY",1,0))</f>
        <v>0</v>
      </c>
      <c r="BU351" s="619">
        <f t="shared" si="486"/>
        <v>0</v>
      </c>
      <c r="BV351" s="619">
        <f>IF(X351="No",0,1)</f>
        <v>1</v>
      </c>
      <c r="BW351" s="603">
        <f t="shared" si="487"/>
        <v>0</v>
      </c>
      <c r="BX351" s="636">
        <f>IF(I351&lt;=0,0,1)</f>
        <v>1</v>
      </c>
      <c r="BY351" s="603">
        <f t="shared" si="488"/>
        <v>0</v>
      </c>
      <c r="BZ351" s="603">
        <f t="shared" si="489"/>
        <v>0</v>
      </c>
      <c r="CA351" s="589" t="str">
        <f t="shared" si="490"/>
        <v/>
      </c>
      <c r="CB351" s="1097"/>
      <c r="CC351" s="589"/>
      <c r="CD351" s="589"/>
      <c r="CE351" s="589"/>
      <c r="CF351" s="589"/>
      <c r="CG351" s="589"/>
      <c r="CH351" s="589"/>
      <c r="CI351" s="589"/>
      <c r="CJ351" s="589"/>
      <c r="CK351" s="589"/>
      <c r="CL351" s="589"/>
      <c r="CM351" s="589"/>
      <c r="CN351" s="589"/>
      <c r="CO351" s="589"/>
      <c r="CP351" s="589"/>
      <c r="CQ351" s="589"/>
      <c r="CR351" s="589"/>
      <c r="CS351" s="589"/>
      <c r="CT351" s="589"/>
      <c r="CU351" s="589"/>
      <c r="CV351" s="589"/>
      <c r="CW351" s="589"/>
      <c r="CX351" s="589"/>
      <c r="CY351" s="589"/>
    </row>
    <row r="352" spans="1:103" s="620" customFormat="1" ht="16.5" customHeight="1">
      <c r="B352" s="624">
        <v>2202</v>
      </c>
      <c r="C352" s="677">
        <v>6</v>
      </c>
      <c r="D352" s="644" t="str">
        <f>IF(ISNA(VLOOKUP(C352,Master!CQ$60:DC$285,3,FALSE)),"",VLOOKUP(C352,Master!CQ$60:DC$285,3,FALSE))</f>
        <v/>
      </c>
      <c r="E352" s="683" t="str">
        <f>IF(ISNA(VLOOKUP(C352,Master!CQ$60:DC$285,7,FALSE)),"",VLOOKUP(C352,Master!CQ$60:DC$285,7,FALSE))</f>
        <v/>
      </c>
      <c r="F352" s="683" t="str">
        <f>IF(ISNA(VLOOKUP(C352,Master!CQ$60:DC$285,8,FALSE)),"",VLOOKUP(C352,Master!CQ$60:DC$285,8,FALSE))</f>
        <v/>
      </c>
      <c r="G352" s="684" t="str">
        <f>IF(ISNA(VLOOKUP(C352,Master!CQ$60:DC$285,4,FALSE)),"",VLOOKUP(C352,Master!CQ$60:DC$285,4,FALSE))</f>
        <v/>
      </c>
      <c r="H352" s="672" t="str">
        <f>IF(ISNA(VLOOKUP(C352,Master!CQ$60:DC$285,5,FALSE)),"",VLOOKUP(C352,Master!CQ$60:DC$285,5,FALSE))</f>
        <v/>
      </c>
      <c r="I352" s="680" t="str">
        <f>IF(ISNA(VLOOKUP(C352,Master!CQ$60:DC$285,6,FALSE)),"",VLOOKUP(C352,Master!CQ$60:DC$285,6,FALSE))</f>
        <v/>
      </c>
      <c r="J352" s="624" t="str">
        <f t="shared" si="491"/>
        <v/>
      </c>
      <c r="K352" s="625" t="str">
        <f t="shared" si="492"/>
        <v/>
      </c>
      <c r="L352" s="624" t="str">
        <f t="shared" si="493"/>
        <v/>
      </c>
      <c r="M352" s="624" t="str">
        <f t="shared" si="494"/>
        <v/>
      </c>
      <c r="N352" s="624" t="str">
        <f t="shared" si="495"/>
        <v/>
      </c>
      <c r="O352" s="629" t="str">
        <f t="shared" si="496"/>
        <v/>
      </c>
      <c r="P352" s="650"/>
      <c r="Q352" s="650"/>
      <c r="R352" s="650"/>
      <c r="S352" s="650"/>
      <c r="T352" s="591"/>
      <c r="U352" s="622" t="str">
        <f>IF(ISNA(VLOOKUP(C352,Master!CQ$60:DD$285,10,FALSE)),"",VLOOKUP(C352,Master!CQ$60:DD$285,10,FALSE))</f>
        <v/>
      </c>
      <c r="V352" s="632"/>
      <c r="W352" s="632"/>
      <c r="X352" s="633" t="str">
        <f>IF(ISNA(VLOOKUP(C352,Master!CQ$60:DD$285,11,FALSE)),"",VLOOKUP(C352,Master!CQ$60:DD$285,11,FALSE))</f>
        <v/>
      </c>
      <c r="Y352" s="633" t="str">
        <f>IF(ISNA(VLOOKUP(C352,Master!CQ$60:DD$285,9,FALSE)),"",VLOOKUP(C352,Master!CQ$60:DD$285,9,FALSE))</f>
        <v/>
      </c>
      <c r="Z352" s="634">
        <f t="shared" si="497"/>
        <v>0</v>
      </c>
      <c r="AA352" s="634">
        <f t="shared" si="498"/>
        <v>0</v>
      </c>
      <c r="AB352" s="634">
        <f t="shared" si="499"/>
        <v>0</v>
      </c>
      <c r="AC352" s="634">
        <f t="shared" si="500"/>
        <v>0</v>
      </c>
      <c r="AD352" s="634">
        <f t="shared" si="501"/>
        <v>0</v>
      </c>
      <c r="AE352" s="634">
        <f t="shared" si="502"/>
        <v>0</v>
      </c>
      <c r="AF352" s="635" t="str">
        <f>IF(AND(I352=""),"",(IF(O352="FIX PAY",0,(I352-ROUNDUP(ROUND((I352*3%)-(I352*3%)*3%,0),-1)))))</f>
        <v/>
      </c>
      <c r="AG352" s="635" t="str">
        <f>IF(AND(I352=""),"",$M352*$BQ352)</f>
        <v/>
      </c>
      <c r="AH352" s="635" t="str">
        <f>IF(AND(I352=""),"",$M352*$BR352)</f>
        <v/>
      </c>
      <c r="AI352" s="635" t="str">
        <f>IF(AND(I352=""),"",$M352*$BS352)</f>
        <v/>
      </c>
      <c r="AJ352" s="635" t="str">
        <f>IF(AND(I352=""),"",$M352*$BT352)</f>
        <v/>
      </c>
      <c r="AK352" s="633" t="str">
        <f>IF(AND(I352=""),"",ROUND((AG352+AH352)*$AK$10,0)*BU352)</f>
        <v/>
      </c>
      <c r="AL352" s="633">
        <v>0</v>
      </c>
      <c r="AM352" s="634">
        <v>0</v>
      </c>
      <c r="AN352" s="633" t="str">
        <f>IF(AND(I352=""),"",ROUND((AG352+AH352)*$AN$10,0)*BU352)</f>
        <v/>
      </c>
      <c r="AO352" s="634">
        <f>$G$221*BR352*BU352*(IF(I352&lt;=0,0,1))*(IF(H352&lt;=4800,1,0))</f>
        <v>0</v>
      </c>
      <c r="AP352" s="633">
        <f t="shared" si="503"/>
        <v>0</v>
      </c>
      <c r="AQ352" s="633">
        <f t="shared" si="480"/>
        <v>0</v>
      </c>
      <c r="AR352" s="633"/>
      <c r="AS352" s="633">
        <f t="shared" si="453"/>
        <v>0</v>
      </c>
      <c r="AT352" s="635" t="str">
        <f>IF(AND(I352=""),"",SUM(AK352:AS352)+AG352+AH352)</f>
        <v/>
      </c>
      <c r="AU352" s="635" t="str">
        <f>IF(AND(I352=""),"",AT352)</f>
        <v/>
      </c>
      <c r="AV352" s="633"/>
      <c r="AW352" s="633"/>
      <c r="AX352" s="635" t="str">
        <f>IF(AND(I352=""),"",AU352+AV352+AW352)</f>
        <v/>
      </c>
      <c r="AY352" s="635" t="str">
        <f>IF(AND(I352=""),"",N352*BQ352)</f>
        <v/>
      </c>
      <c r="AZ352" s="635" t="str">
        <f>IF(AND(I352=""),"",N352*BR352)</f>
        <v/>
      </c>
      <c r="BA352" s="635" t="str">
        <f>IF(AND(I352=""),"",N352*BS352)</f>
        <v/>
      </c>
      <c r="BB352" s="635" t="str">
        <f>IF(AND(I352=""),"",N352*BT352)</f>
        <v/>
      </c>
      <c r="BC352" s="633" t="str">
        <f>IF(AND(I352=""),"",ROUND((AY352+AZ352)*$BC$10,0)*BU352)</f>
        <v/>
      </c>
      <c r="BD352" s="633"/>
      <c r="BE352" s="634">
        <v>11</v>
      </c>
      <c r="BF352" s="633" t="str">
        <f>IF(AND(I352=""),"",ROUND((AY352+AZ352)*$BF$10,0)*BU352)</f>
        <v/>
      </c>
      <c r="BG352" s="634">
        <f>3387*2*BR352*BU352*(IF(I352&lt;=0,0,1))*(IF(H352&lt;=4800,1,0))</f>
        <v>0</v>
      </c>
      <c r="BH352" s="633">
        <f>IF(AND(I352=""),0,ROUND((AF352+ROUND(AF352*$AK$10,0))/2,0)*(IF(O352="FIX PAY",0,1)))</f>
        <v>0</v>
      </c>
      <c r="BI352" s="633">
        <f t="shared" si="481"/>
        <v>0</v>
      </c>
      <c r="BJ352" s="633">
        <f t="shared" si="482"/>
        <v>0</v>
      </c>
      <c r="BK352" s="633" t="str">
        <f t="shared" si="483"/>
        <v/>
      </c>
      <c r="BL352" s="635" t="str">
        <f>IF(AND(I352=""),"",SUM(BC352:BK352)+AY352+AZ352)</f>
        <v/>
      </c>
      <c r="BM352" s="635" t="str">
        <f>IF(AND(I352=""),"",BL352)</f>
        <v/>
      </c>
      <c r="BN352" s="633"/>
      <c r="BO352" s="633"/>
      <c r="BP352" s="635" t="str">
        <f>IF(AND(I352=""),"",BM352+BN352+BO352)</f>
        <v/>
      </c>
      <c r="BQ352" s="619">
        <f t="shared" si="484"/>
        <v>0</v>
      </c>
      <c r="BR352" s="619">
        <f>IF(BQ352&lt;=0,1,0)*(IF(O352="FIX PAY",0,1))</f>
        <v>1</v>
      </c>
      <c r="BS352" s="619">
        <f t="shared" si="485"/>
        <v>0</v>
      </c>
      <c r="BT352" s="619">
        <f>IF(BS352&lt;=0,1,0)*(IF(O352="FIX PAY",1,0))</f>
        <v>0</v>
      </c>
      <c r="BU352" s="619">
        <f t="shared" si="486"/>
        <v>0</v>
      </c>
      <c r="BV352" s="619">
        <f>IF(X352="No",0,1)</f>
        <v>1</v>
      </c>
      <c r="BW352" s="603">
        <f t="shared" si="487"/>
        <v>0</v>
      </c>
      <c r="BX352" s="636">
        <f>IF(I352&lt;=0,0,1)</f>
        <v>1</v>
      </c>
      <c r="BY352" s="603">
        <f t="shared" si="488"/>
        <v>0</v>
      </c>
      <c r="BZ352" s="603">
        <f t="shared" si="489"/>
        <v>0</v>
      </c>
      <c r="CA352" s="589" t="str">
        <f t="shared" si="490"/>
        <v/>
      </c>
      <c r="CB352" s="1097"/>
      <c r="CC352" s="589"/>
      <c r="CD352" s="589"/>
      <c r="CE352" s="589"/>
      <c r="CF352" s="589"/>
      <c r="CG352" s="589"/>
      <c r="CH352" s="589"/>
      <c r="CI352" s="589"/>
      <c r="CJ352" s="589"/>
      <c r="CK352" s="589"/>
      <c r="CL352" s="589"/>
      <c r="CM352" s="589"/>
      <c r="CN352" s="589"/>
      <c r="CO352" s="589"/>
      <c r="CP352" s="589"/>
      <c r="CQ352" s="589"/>
      <c r="CR352" s="589"/>
      <c r="CS352" s="589"/>
      <c r="CT352" s="589"/>
      <c r="CU352" s="589"/>
      <c r="CV352" s="589"/>
      <c r="CW352" s="589"/>
      <c r="CX352" s="589"/>
      <c r="CY352" s="589"/>
    </row>
    <row r="353" spans="2:103" s="620" customFormat="1" ht="16.5" customHeight="1">
      <c r="B353" s="624">
        <v>2202</v>
      </c>
      <c r="C353" s="677">
        <v>7</v>
      </c>
      <c r="D353" s="644" t="str">
        <f>IF(ISNA(VLOOKUP(C353,Master!CQ$60:DC$285,3,FALSE)),"",VLOOKUP(C353,Master!CQ$60:DC$285,3,FALSE))</f>
        <v/>
      </c>
      <c r="E353" s="683" t="str">
        <f>IF(ISNA(VLOOKUP(C353,Master!CQ$60:DC$285,7,FALSE)),"",VLOOKUP(C353,Master!CQ$60:DC$285,7,FALSE))</f>
        <v/>
      </c>
      <c r="F353" s="683" t="str">
        <f>IF(ISNA(VLOOKUP(C353,Master!CQ$60:DC$285,8,FALSE)),"",VLOOKUP(C353,Master!CQ$60:DC$285,8,FALSE))</f>
        <v/>
      </c>
      <c r="G353" s="684" t="str">
        <f>IF(ISNA(VLOOKUP(C353,Master!CQ$60:DC$285,4,FALSE)),"",VLOOKUP(C353,Master!CQ$60:DC$285,4,FALSE))</f>
        <v/>
      </c>
      <c r="H353" s="672" t="str">
        <f>IF(ISNA(VLOOKUP(C353,Master!CQ$60:DC$285,5,FALSE)),"",VLOOKUP(C353,Master!CQ$60:DC$285,5,FALSE))</f>
        <v/>
      </c>
      <c r="I353" s="680" t="str">
        <f>IF(ISNA(VLOOKUP(C353,Master!CQ$60:DC$285,6,FALSE)),"",VLOOKUP(C353,Master!CQ$60:DC$285,6,FALSE))</f>
        <v/>
      </c>
      <c r="J353" s="624" t="str">
        <f t="shared" si="491"/>
        <v/>
      </c>
      <c r="K353" s="625" t="str">
        <f t="shared" si="492"/>
        <v/>
      </c>
      <c r="L353" s="624" t="str">
        <f t="shared" si="493"/>
        <v/>
      </c>
      <c r="M353" s="624" t="str">
        <f t="shared" si="494"/>
        <v/>
      </c>
      <c r="N353" s="624" t="str">
        <f t="shared" si="495"/>
        <v/>
      </c>
      <c r="O353" s="629" t="str">
        <f t="shared" si="496"/>
        <v/>
      </c>
      <c r="P353" s="650"/>
      <c r="Q353" s="650"/>
      <c r="R353" s="650"/>
      <c r="S353" s="650"/>
      <c r="T353" s="591"/>
      <c r="U353" s="622" t="str">
        <f>IF(ISNA(VLOOKUP(C353,Master!CQ$60:DD$285,10,FALSE)),"",VLOOKUP(C353,Master!CQ$60:DD$285,10,FALSE))</f>
        <v/>
      </c>
      <c r="V353" s="632"/>
      <c r="W353" s="632"/>
      <c r="X353" s="633" t="str">
        <f>IF(ISNA(VLOOKUP(C353,Master!CQ$60:DD$285,11,FALSE)),"",VLOOKUP(C353,Master!CQ$60:DD$285,11,FALSE))</f>
        <v/>
      </c>
      <c r="Y353" s="633" t="str">
        <f>IF(ISNA(VLOOKUP(C353,Master!CQ$60:DD$285,9,FALSE)),"",VLOOKUP(C353,Master!CQ$60:DD$285,9,FALSE))</f>
        <v/>
      </c>
      <c r="Z353" s="634">
        <f t="shared" si="497"/>
        <v>0</v>
      </c>
      <c r="AA353" s="634">
        <f t="shared" si="498"/>
        <v>0</v>
      </c>
      <c r="AB353" s="634">
        <f t="shared" si="499"/>
        <v>0</v>
      </c>
      <c r="AC353" s="634">
        <f t="shared" si="500"/>
        <v>0</v>
      </c>
      <c r="AD353" s="634">
        <f t="shared" si="501"/>
        <v>0</v>
      </c>
      <c r="AE353" s="634">
        <f t="shared" si="502"/>
        <v>0</v>
      </c>
      <c r="AF353" s="635" t="str">
        <f>IF(AND(I353=""),"",(IF(O353="FIX PAY",0,(I353-ROUNDUP(ROUND((I353*3%)-(I353*3%)*3%,0),-1)))))</f>
        <v/>
      </c>
      <c r="AG353" s="635" t="str">
        <f>IF(AND(I353=""),"",$M353*$BQ353)</f>
        <v/>
      </c>
      <c r="AH353" s="635" t="str">
        <f>IF(AND(I353=""),"",$M353*$BR353)</f>
        <v/>
      </c>
      <c r="AI353" s="635" t="str">
        <f>IF(AND(I353=""),"",$M353*$BS353)</f>
        <v/>
      </c>
      <c r="AJ353" s="635" t="str">
        <f>IF(AND(I353=""),"",$M353*$BT353)</f>
        <v/>
      </c>
      <c r="AK353" s="633" t="str">
        <f>IF(AND(I353=""),"",ROUND((AG353+AH353)*$AK$10,0)*BU353)</f>
        <v/>
      </c>
      <c r="AL353" s="633">
        <v>0</v>
      </c>
      <c r="AM353" s="634">
        <v>0</v>
      </c>
      <c r="AN353" s="633" t="str">
        <f>IF(AND(I353=""),"",ROUND((AG353+AH353)*$AN$10,0)*BU353)</f>
        <v/>
      </c>
      <c r="AO353" s="634">
        <f>$G$221*BR353*BU353*(IF(I353&lt;=0,0,1))*(IF(H353&lt;=4800,1,0))</f>
        <v>0</v>
      </c>
      <c r="AP353" s="633">
        <f t="shared" si="503"/>
        <v>0</v>
      </c>
      <c r="AQ353" s="633">
        <f t="shared" si="480"/>
        <v>0</v>
      </c>
      <c r="AR353" s="633"/>
      <c r="AS353" s="633">
        <f t="shared" si="453"/>
        <v>0</v>
      </c>
      <c r="AT353" s="635" t="str">
        <f>IF(AND(I353=""),"",SUM(AK353:AS353)+AG353+AH353)</f>
        <v/>
      </c>
      <c r="AU353" s="635" t="str">
        <f>IF(AND(I353=""),"",AT353)</f>
        <v/>
      </c>
      <c r="AV353" s="633"/>
      <c r="AW353" s="633"/>
      <c r="AX353" s="635" t="str">
        <f>IF(AND(I353=""),"",AU353+AV353+AW353)</f>
        <v/>
      </c>
      <c r="AY353" s="635" t="str">
        <f>IF(AND(I353=""),"",N353*BQ353)</f>
        <v/>
      </c>
      <c r="AZ353" s="635" t="str">
        <f>IF(AND(I353=""),"",N353*BR353)</f>
        <v/>
      </c>
      <c r="BA353" s="635" t="str">
        <f>IF(AND(I353=""),"",N353*BS353)</f>
        <v/>
      </c>
      <c r="BB353" s="635" t="str">
        <f>IF(AND(I353=""),"",N353*BT353)</f>
        <v/>
      </c>
      <c r="BC353" s="633" t="str">
        <f>IF(AND(I353=""),"",ROUND((AY353+AZ353)*$BC$10,0)*BU353)</f>
        <v/>
      </c>
      <c r="BD353" s="633"/>
      <c r="BE353" s="634">
        <v>12</v>
      </c>
      <c r="BF353" s="633" t="str">
        <f>IF(AND(I353=""),"",ROUND((AY353+AZ353)*$BF$10,0)*BU353)</f>
        <v/>
      </c>
      <c r="BG353" s="634">
        <f>3387*2*BR353*BU353*(IF(I353&lt;=0,0,1))*(IF(H353&lt;=4800,1,0))</f>
        <v>0</v>
      </c>
      <c r="BH353" s="633">
        <f>IF(AND(I353=""),0,ROUND((AF353+ROUND(AF353*$AK$10,0))/2,0)*(IF(O353="FIX PAY",0,1)))</f>
        <v>0</v>
      </c>
      <c r="BI353" s="633">
        <f t="shared" si="481"/>
        <v>0</v>
      </c>
      <c r="BJ353" s="633">
        <f t="shared" si="482"/>
        <v>0</v>
      </c>
      <c r="BK353" s="633" t="str">
        <f t="shared" si="483"/>
        <v/>
      </c>
      <c r="BL353" s="635" t="str">
        <f>IF(AND(I353=""),"",SUM(BC353:BK353)+AY353+AZ353)</f>
        <v/>
      </c>
      <c r="BM353" s="635" t="str">
        <f>IF(AND(I353=""),"",BL353)</f>
        <v/>
      </c>
      <c r="BN353" s="633"/>
      <c r="BO353" s="633"/>
      <c r="BP353" s="635" t="str">
        <f>IF(AND(I353=""),"",BM353+BN353+BO353)</f>
        <v/>
      </c>
      <c r="BQ353" s="619">
        <f t="shared" si="484"/>
        <v>0</v>
      </c>
      <c r="BR353" s="619">
        <f>IF(BQ353&lt;=0,1,0)*(IF(O353="FIX PAY",0,1))</f>
        <v>1</v>
      </c>
      <c r="BS353" s="619">
        <f t="shared" si="485"/>
        <v>0</v>
      </c>
      <c r="BT353" s="619">
        <f>IF(BS353&lt;=0,1,0)*(IF(O353="FIX PAY",1,0))</f>
        <v>0</v>
      </c>
      <c r="BU353" s="619">
        <f t="shared" si="486"/>
        <v>0</v>
      </c>
      <c r="BV353" s="619">
        <f>IF(X353="No",0,1)</f>
        <v>1</v>
      </c>
      <c r="BW353" s="603">
        <f t="shared" si="487"/>
        <v>0</v>
      </c>
      <c r="BX353" s="636">
        <f>IF(I353&lt;=0,0,1)</f>
        <v>1</v>
      </c>
      <c r="BY353" s="603">
        <f t="shared" si="488"/>
        <v>0</v>
      </c>
      <c r="BZ353" s="603">
        <f t="shared" si="489"/>
        <v>0</v>
      </c>
      <c r="CA353" s="589" t="str">
        <f t="shared" si="490"/>
        <v/>
      </c>
      <c r="CB353" s="1097"/>
      <c r="CC353" s="589"/>
      <c r="CD353" s="589"/>
      <c r="CE353" s="589"/>
      <c r="CF353" s="589"/>
      <c r="CG353" s="589"/>
      <c r="CH353" s="589"/>
      <c r="CI353" s="589"/>
      <c r="CJ353" s="589"/>
      <c r="CK353" s="589"/>
      <c r="CL353" s="589"/>
      <c r="CM353" s="589"/>
      <c r="CN353" s="589"/>
      <c r="CO353" s="589"/>
      <c r="CP353" s="589"/>
      <c r="CQ353" s="589"/>
      <c r="CR353" s="589"/>
      <c r="CS353" s="589"/>
      <c r="CT353" s="589"/>
      <c r="CU353" s="589"/>
      <c r="CV353" s="589"/>
      <c r="CW353" s="589"/>
      <c r="CX353" s="589"/>
      <c r="CY353" s="589"/>
    </row>
    <row r="354" spans="2:103" s="620" customFormat="1" ht="16.5" customHeight="1">
      <c r="B354" s="624">
        <v>2202</v>
      </c>
      <c r="C354" s="677">
        <v>8</v>
      </c>
      <c r="D354" s="644" t="str">
        <f>IF(ISNA(VLOOKUP(C354,Master!CQ$60:DC$285,3,FALSE)),"",VLOOKUP(C354,Master!CQ$60:DC$285,3,FALSE))</f>
        <v/>
      </c>
      <c r="E354" s="683" t="str">
        <f>IF(ISNA(VLOOKUP(C354,Master!CQ$60:DC$285,7,FALSE)),"",VLOOKUP(C354,Master!CQ$60:DC$285,7,FALSE))</f>
        <v/>
      </c>
      <c r="F354" s="683" t="str">
        <f>IF(ISNA(VLOOKUP(C354,Master!CQ$60:DC$285,8,FALSE)),"",VLOOKUP(C354,Master!CQ$60:DC$285,8,FALSE))</f>
        <v/>
      </c>
      <c r="G354" s="684" t="str">
        <f>IF(ISNA(VLOOKUP(C354,Master!CQ$60:DC$285,4,FALSE)),"",VLOOKUP(C354,Master!CQ$60:DC$285,4,FALSE))</f>
        <v/>
      </c>
      <c r="H354" s="672" t="str">
        <f>IF(ISNA(VLOOKUP(C354,Master!CQ$60:DC$285,5,FALSE)),"",VLOOKUP(C354,Master!CQ$60:DC$285,5,FALSE))</f>
        <v/>
      </c>
      <c r="I354" s="680" t="str">
        <f>IF(ISNA(VLOOKUP(C354,Master!CQ$60:DC$285,6,FALSE)),"",VLOOKUP(C354,Master!CQ$60:DC$285,6,FALSE))</f>
        <v/>
      </c>
      <c r="J354" s="624" t="str">
        <f t="shared" si="491"/>
        <v/>
      </c>
      <c r="K354" s="625" t="str">
        <f t="shared" si="492"/>
        <v/>
      </c>
      <c r="L354" s="624" t="str">
        <f t="shared" si="493"/>
        <v/>
      </c>
      <c r="M354" s="624" t="str">
        <f t="shared" si="494"/>
        <v/>
      </c>
      <c r="N354" s="624" t="str">
        <f t="shared" si="495"/>
        <v/>
      </c>
      <c r="O354" s="629" t="str">
        <f t="shared" si="496"/>
        <v/>
      </c>
      <c r="P354" s="650"/>
      <c r="Q354" s="650"/>
      <c r="R354" s="650"/>
      <c r="S354" s="650"/>
      <c r="T354" s="591"/>
      <c r="U354" s="622" t="str">
        <f>IF(ISNA(VLOOKUP(C354,Master!CQ$60:DD$285,10,FALSE)),"",VLOOKUP(C354,Master!CQ$60:DD$285,10,FALSE))</f>
        <v/>
      </c>
      <c r="V354" s="632"/>
      <c r="W354" s="632"/>
      <c r="X354" s="633" t="str">
        <f>IF(ISNA(VLOOKUP(C354,Master!CQ$60:DD$285,11,FALSE)),"",VLOOKUP(C354,Master!CQ$60:DD$285,11,FALSE))</f>
        <v/>
      </c>
      <c r="Y354" s="633" t="str">
        <f>IF(ISNA(VLOOKUP(C354,Master!CQ$60:DD$285,9,FALSE)),"",VLOOKUP(C354,Master!CQ$60:DD$285,9,FALSE))</f>
        <v/>
      </c>
      <c r="Z354" s="634">
        <f t="shared" si="497"/>
        <v>0</v>
      </c>
      <c r="AA354" s="634">
        <f t="shared" si="498"/>
        <v>0</v>
      </c>
      <c r="AB354" s="634">
        <f t="shared" si="499"/>
        <v>0</v>
      </c>
      <c r="AC354" s="634">
        <f t="shared" si="500"/>
        <v>0</v>
      </c>
      <c r="AD354" s="634">
        <f t="shared" si="501"/>
        <v>0</v>
      </c>
      <c r="AE354" s="634">
        <f t="shared" si="502"/>
        <v>0</v>
      </c>
      <c r="AF354" s="635" t="str">
        <f>IF(AND(I354=""),"",(IF(O354="FIX PAY",0,(I354-ROUNDUP(ROUND((I354*3%)-(I354*3%)*3%,0),-1)))))</f>
        <v/>
      </c>
      <c r="AG354" s="635" t="str">
        <f>IF(AND(I354=""),"",$M354*$BQ354)</f>
        <v/>
      </c>
      <c r="AH354" s="635" t="str">
        <f>IF(AND(I354=""),"",$M354*$BR354)</f>
        <v/>
      </c>
      <c r="AI354" s="635" t="str">
        <f>IF(AND(I354=""),"",$M354*$BS354)</f>
        <v/>
      </c>
      <c r="AJ354" s="635" t="str">
        <f>IF(AND(I354=""),"",$M354*$BT354)</f>
        <v/>
      </c>
      <c r="AK354" s="633" t="str">
        <f>IF(AND(I354=""),"",ROUND((AG354+AH354)*$AK$10,0)*BU354)</f>
        <v/>
      </c>
      <c r="AL354" s="633">
        <v>0</v>
      </c>
      <c r="AM354" s="634">
        <v>0</v>
      </c>
      <c r="AN354" s="633" t="str">
        <f>IF(AND(I354=""),"",ROUND((AG354+AH354)*$AN$10,0)*BU354)</f>
        <v/>
      </c>
      <c r="AO354" s="634">
        <f>$G$221*BR354*BU354*(IF(I354&lt;=0,0,1))*(IF(H354&lt;=4800,1,0))</f>
        <v>0</v>
      </c>
      <c r="AP354" s="633">
        <f t="shared" si="503"/>
        <v>0</v>
      </c>
      <c r="AQ354" s="633">
        <f t="shared" si="480"/>
        <v>0</v>
      </c>
      <c r="AR354" s="633"/>
      <c r="AS354" s="633">
        <f t="shared" si="453"/>
        <v>0</v>
      </c>
      <c r="AT354" s="635" t="str">
        <f>IF(AND(I354=""),"",SUM(AK354:AS354)+AG354+AH354)</f>
        <v/>
      </c>
      <c r="AU354" s="635" t="str">
        <f>IF(AND(I354=""),"",AT354)</f>
        <v/>
      </c>
      <c r="AV354" s="633"/>
      <c r="AW354" s="633"/>
      <c r="AX354" s="635" t="str">
        <f>IF(AND(I354=""),"",AU354+AV354+AW354)</f>
        <v/>
      </c>
      <c r="AY354" s="635" t="str">
        <f>IF(AND(I354=""),"",N354*BQ354)</f>
        <v/>
      </c>
      <c r="AZ354" s="635" t="str">
        <f>IF(AND(I354=""),"",N354*BR354)</f>
        <v/>
      </c>
      <c r="BA354" s="635" t="str">
        <f>IF(AND(I354=""),"",N354*BS354)</f>
        <v/>
      </c>
      <c r="BB354" s="635" t="str">
        <f>IF(AND(I354=""),"",N354*BT354)</f>
        <v/>
      </c>
      <c r="BC354" s="633" t="str">
        <f>IF(AND(I354=""),"",ROUND((AY354+AZ354)*$BC$10,0)*BU354)</f>
        <v/>
      </c>
      <c r="BD354" s="633"/>
      <c r="BE354" s="634">
        <v>13</v>
      </c>
      <c r="BF354" s="633" t="str">
        <f>IF(AND(I354=""),"",ROUND((AY354+AZ354)*$BF$10,0)*BU354)</f>
        <v/>
      </c>
      <c r="BG354" s="634">
        <f>3387*2*BR354*BU354*(IF(I354&lt;=0,0,1))*(IF(H354&lt;=4800,1,0))</f>
        <v>0</v>
      </c>
      <c r="BH354" s="633">
        <f>IF(AND(I354=""),0,ROUND((AF354+ROUND(AF354*$AK$10,0))/2,0)*(IF(O354="FIX PAY",0,1)))</f>
        <v>0</v>
      </c>
      <c r="BI354" s="633">
        <f t="shared" si="481"/>
        <v>0</v>
      </c>
      <c r="BJ354" s="633">
        <f t="shared" si="482"/>
        <v>0</v>
      </c>
      <c r="BK354" s="633" t="str">
        <f t="shared" si="483"/>
        <v/>
      </c>
      <c r="BL354" s="635" t="str">
        <f>IF(AND(I354=""),"",SUM(BC354:BK354)+AY354+AZ354)</f>
        <v/>
      </c>
      <c r="BM354" s="635" t="str">
        <f>IF(AND(I354=""),"",BL354)</f>
        <v/>
      </c>
      <c r="BN354" s="633"/>
      <c r="BO354" s="633"/>
      <c r="BP354" s="635" t="str">
        <f>IF(AND(I354=""),"",BM354+BN354+BO354)</f>
        <v/>
      </c>
      <c r="BQ354" s="619">
        <f t="shared" si="484"/>
        <v>0</v>
      </c>
      <c r="BR354" s="619">
        <f>IF(BQ354&lt;=0,1,0)*(IF(O354="FIX PAY",0,1))</f>
        <v>1</v>
      </c>
      <c r="BS354" s="619">
        <f t="shared" si="485"/>
        <v>0</v>
      </c>
      <c r="BT354" s="619">
        <f>IF(BS354&lt;=0,1,0)*(IF(O354="FIX PAY",1,0))</f>
        <v>0</v>
      </c>
      <c r="BU354" s="619">
        <f t="shared" si="486"/>
        <v>0</v>
      </c>
      <c r="BV354" s="619">
        <f>IF(X354="No",0,1)</f>
        <v>1</v>
      </c>
      <c r="BW354" s="603">
        <f t="shared" si="487"/>
        <v>0</v>
      </c>
      <c r="BX354" s="636">
        <f>IF(I354&lt;=0,0,1)</f>
        <v>1</v>
      </c>
      <c r="BY354" s="603">
        <f t="shared" si="488"/>
        <v>0</v>
      </c>
      <c r="BZ354" s="603">
        <f t="shared" si="489"/>
        <v>0</v>
      </c>
      <c r="CA354" s="589" t="str">
        <f t="shared" si="490"/>
        <v/>
      </c>
      <c r="CB354" s="1097"/>
      <c r="CC354" s="589"/>
      <c r="CD354" s="589"/>
      <c r="CE354" s="589"/>
      <c r="CF354" s="589"/>
      <c r="CG354" s="589"/>
      <c r="CH354" s="589"/>
      <c r="CI354" s="589"/>
      <c r="CJ354" s="589"/>
      <c r="CK354" s="589"/>
      <c r="CL354" s="589"/>
      <c r="CM354" s="589"/>
      <c r="CN354" s="589"/>
      <c r="CO354" s="589"/>
      <c r="CP354" s="589"/>
      <c r="CQ354" s="589"/>
      <c r="CR354" s="589"/>
      <c r="CS354" s="589"/>
      <c r="CT354" s="589"/>
      <c r="CU354" s="589"/>
      <c r="CV354" s="589"/>
      <c r="CW354" s="589"/>
      <c r="CX354" s="589"/>
      <c r="CY354" s="589"/>
    </row>
    <row r="355" spans="2:103" s="620" customFormat="1" ht="16.5" customHeight="1">
      <c r="B355" s="624">
        <v>2202</v>
      </c>
      <c r="C355" s="677">
        <v>9</v>
      </c>
      <c r="D355" s="644" t="str">
        <f>IF(ISNA(VLOOKUP(C355,Master!CQ$60:DC$285,3,FALSE)),"",VLOOKUP(C355,Master!CQ$60:DC$285,3,FALSE))</f>
        <v/>
      </c>
      <c r="E355" s="683" t="str">
        <f>IF(ISNA(VLOOKUP(C355,Master!CQ$60:DC$285,7,FALSE)),"",VLOOKUP(C355,Master!CQ$60:DC$285,7,FALSE))</f>
        <v/>
      </c>
      <c r="F355" s="683" t="str">
        <f>IF(ISNA(VLOOKUP(C355,Master!CQ$60:DC$285,8,FALSE)),"",VLOOKUP(C355,Master!CQ$60:DC$285,8,FALSE))</f>
        <v/>
      </c>
      <c r="G355" s="684" t="str">
        <f>IF(ISNA(VLOOKUP(C355,Master!CQ$60:DC$285,4,FALSE)),"",VLOOKUP(C355,Master!CQ$60:DC$285,4,FALSE))</f>
        <v/>
      </c>
      <c r="H355" s="672" t="str">
        <f>IF(ISNA(VLOOKUP(C355,Master!CQ$60:DC$285,5,FALSE)),"",VLOOKUP(C355,Master!CQ$60:DC$285,5,FALSE))</f>
        <v/>
      </c>
      <c r="I355" s="680" t="str">
        <f>IF(ISNA(VLOOKUP(C355,Master!CQ$60:DC$285,6,FALSE)),"",VLOOKUP(C355,Master!CQ$60:DC$285,6,FALSE))</f>
        <v/>
      </c>
      <c r="J355" s="624" t="str">
        <f t="shared" si="491"/>
        <v/>
      </c>
      <c r="K355" s="625" t="str">
        <f t="shared" si="492"/>
        <v/>
      </c>
      <c r="L355" s="624" t="str">
        <f t="shared" si="493"/>
        <v/>
      </c>
      <c r="M355" s="624" t="str">
        <f t="shared" si="494"/>
        <v/>
      </c>
      <c r="N355" s="624" t="str">
        <f t="shared" si="495"/>
        <v/>
      </c>
      <c r="O355" s="629" t="str">
        <f t="shared" si="496"/>
        <v/>
      </c>
      <c r="P355" s="650"/>
      <c r="Q355" s="650"/>
      <c r="R355" s="650"/>
      <c r="S355" s="650"/>
      <c r="T355" s="591"/>
      <c r="U355" s="622" t="str">
        <f>IF(ISNA(VLOOKUP(C355,Master!CQ$60:DD$285,10,FALSE)),"",VLOOKUP(C355,Master!CQ$60:DD$285,10,FALSE))</f>
        <v/>
      </c>
      <c r="V355" s="632"/>
      <c r="W355" s="632"/>
      <c r="X355" s="633" t="str">
        <f>IF(ISNA(VLOOKUP(C355,Master!CQ$60:DD$285,11,FALSE)),"",VLOOKUP(C355,Master!CQ$60:DD$285,11,FALSE))</f>
        <v/>
      </c>
      <c r="Y355" s="633" t="str">
        <f>IF(ISNA(VLOOKUP(C355,Master!CQ$60:DD$285,9,FALSE)),"",VLOOKUP(C355,Master!CQ$60:DD$285,9,FALSE))</f>
        <v/>
      </c>
      <c r="Z355" s="634">
        <f t="shared" si="497"/>
        <v>0</v>
      </c>
      <c r="AA355" s="634">
        <f t="shared" si="498"/>
        <v>0</v>
      </c>
      <c r="AB355" s="634">
        <f t="shared" si="499"/>
        <v>0</v>
      </c>
      <c r="AC355" s="634">
        <f t="shared" si="500"/>
        <v>0</v>
      </c>
      <c r="AD355" s="634">
        <f t="shared" si="501"/>
        <v>0</v>
      </c>
      <c r="AE355" s="634">
        <f t="shared" si="502"/>
        <v>0</v>
      </c>
      <c r="AF355" s="635" t="str">
        <f t="shared" ref="AF355:AF365" si="504">IF(AND(I355=""),"",(IF(O355="FIX PAY",0,(I355-ROUNDUP(ROUND((I355*3%)-(I355*3%)*3%,0),-1)))))</f>
        <v/>
      </c>
      <c r="AG355" s="635" t="str">
        <f t="shared" ref="AG355:AG365" si="505">IF(AND(I355=""),"",$M355*$BQ355)</f>
        <v/>
      </c>
      <c r="AH355" s="635" t="str">
        <f t="shared" ref="AH355:AH365" si="506">IF(AND(I355=""),"",$M355*$BR355)</f>
        <v/>
      </c>
      <c r="AI355" s="635" t="str">
        <f t="shared" ref="AI355:AI365" si="507">IF(AND(I355=""),"",$M355*$BS355)</f>
        <v/>
      </c>
      <c r="AJ355" s="635" t="str">
        <f t="shared" ref="AJ355:AJ365" si="508">IF(AND(I355=""),"",$M355*$BT355)</f>
        <v/>
      </c>
      <c r="AK355" s="633" t="str">
        <f t="shared" ref="AK355:AK365" si="509">IF(AND(I355=""),"",ROUND((AG355+AH355)*$AK$10,0)*BU355)</f>
        <v/>
      </c>
      <c r="AL355" s="633">
        <v>0</v>
      </c>
      <c r="AM355" s="634">
        <v>0</v>
      </c>
      <c r="AN355" s="633" t="str">
        <f t="shared" ref="AN355:AN365" si="510">IF(AND(I355=""),"",ROUND((AG355+AH355)*$AN$10,0)*BU355)</f>
        <v/>
      </c>
      <c r="AO355" s="634">
        <f t="shared" ref="AO355:AO365" si="511">$G$221*BR355*BU355*(IF(I355&lt;=0,0,1))*(IF(H355&lt;=4800,1,0))</f>
        <v>0</v>
      </c>
      <c r="AP355" s="633">
        <f t="shared" si="503"/>
        <v>0</v>
      </c>
      <c r="AQ355" s="633">
        <f t="shared" si="480"/>
        <v>0</v>
      </c>
      <c r="AR355" s="633"/>
      <c r="AS355" s="633">
        <f t="shared" si="453"/>
        <v>0</v>
      </c>
      <c r="AT355" s="635" t="str">
        <f t="shared" ref="AT355:AT365" si="512">IF(AND(I355=""),"",SUM(AK355:AS355)+AG355+AH355)</f>
        <v/>
      </c>
      <c r="AU355" s="635" t="str">
        <f t="shared" ref="AU355:AU365" si="513">IF(AND(I355=""),"",AT355)</f>
        <v/>
      </c>
      <c r="AV355" s="633"/>
      <c r="AW355" s="633"/>
      <c r="AX355" s="635" t="str">
        <f t="shared" ref="AX355:AX365" si="514">IF(AND(I355=""),"",AU355+AV355+AW355)</f>
        <v/>
      </c>
      <c r="AY355" s="635" t="str">
        <f t="shared" ref="AY355:AY365" si="515">IF(AND(I355=""),"",N355*BQ355)</f>
        <v/>
      </c>
      <c r="AZ355" s="635" t="str">
        <f t="shared" ref="AZ355:AZ365" si="516">IF(AND(I355=""),"",N355*BR355)</f>
        <v/>
      </c>
      <c r="BA355" s="635" t="str">
        <f t="shared" ref="BA355:BA365" si="517">IF(AND(I355=""),"",N355*BS355)</f>
        <v/>
      </c>
      <c r="BB355" s="635" t="str">
        <f t="shared" ref="BB355:BB365" si="518">IF(AND(I355=""),"",N355*BT355)</f>
        <v/>
      </c>
      <c r="BC355" s="633" t="str">
        <f t="shared" ref="BC355:BC365" si="519">IF(AND(I355=""),"",ROUND((AY355+AZ355)*$BC$10,0)*BU355)</f>
        <v/>
      </c>
      <c r="BD355" s="633"/>
      <c r="BE355" s="634">
        <v>10</v>
      </c>
      <c r="BF355" s="633" t="str">
        <f t="shared" ref="BF355:BF365" si="520">IF(AND(I355=""),"",ROUND((AY355+AZ355)*$BF$10,0)*BU355)</f>
        <v/>
      </c>
      <c r="BG355" s="634">
        <f t="shared" ref="BG355:BG365" si="521">3387*2*BR355*BU355*(IF(I355&lt;=0,0,1))*(IF(H355&lt;=4800,1,0))</f>
        <v>0</v>
      </c>
      <c r="BH355" s="633">
        <f t="shared" ref="BH355:BH365" si="522">IF(AND(I355=""),0,ROUND((AF355+ROUND(AF355*$AK$10,0))/2,0)*(IF(O355="FIX PAY",0,1)))</f>
        <v>0</v>
      </c>
      <c r="BI355" s="633">
        <f t="shared" si="481"/>
        <v>0</v>
      </c>
      <c r="BJ355" s="633">
        <f t="shared" si="482"/>
        <v>0</v>
      </c>
      <c r="BK355" s="633" t="str">
        <f t="shared" si="483"/>
        <v/>
      </c>
      <c r="BL355" s="635" t="str">
        <f t="shared" ref="BL355:BL365" si="523">IF(AND(I355=""),"",SUM(BC355:BK355)+AY355+AZ355)</f>
        <v/>
      </c>
      <c r="BM355" s="635" t="str">
        <f t="shared" ref="BM355:BM365" si="524">IF(AND(I355=""),"",BL355)</f>
        <v/>
      </c>
      <c r="BN355" s="633"/>
      <c r="BO355" s="633"/>
      <c r="BP355" s="635" t="str">
        <f t="shared" ref="BP355:BP365" si="525">IF(AND(I355=""),"",BM355+BN355+BO355)</f>
        <v/>
      </c>
      <c r="BQ355" s="619">
        <f t="shared" si="484"/>
        <v>0</v>
      </c>
      <c r="BR355" s="619">
        <f t="shared" ref="BR355:BR365" si="526">IF(BQ355&lt;=0,1,0)*(IF(O355="FIX PAY",0,1))</f>
        <v>1</v>
      </c>
      <c r="BS355" s="619">
        <f t="shared" si="485"/>
        <v>0</v>
      </c>
      <c r="BT355" s="619">
        <f t="shared" ref="BT355:BT365" si="527">IF(BS355&lt;=0,1,0)*(IF(O355="FIX PAY",1,0))</f>
        <v>0</v>
      </c>
      <c r="BU355" s="619">
        <f t="shared" ref="BU355:BU365" si="528">IF(O355="FIX PAY",1,0)</f>
        <v>0</v>
      </c>
      <c r="BV355" s="619">
        <f t="shared" ref="BV355:BV365" si="529">IF(X355="No",0,1)</f>
        <v>1</v>
      </c>
      <c r="BW355" s="603">
        <f t="shared" si="487"/>
        <v>0</v>
      </c>
      <c r="BX355" s="636">
        <f t="shared" ref="BX355:BX365" si="530">IF(I355&lt;=0,0,1)</f>
        <v>1</v>
      </c>
      <c r="BY355" s="603">
        <f t="shared" ref="BY355:BY365" si="531">IF(O355="SANVIDA",1,0)</f>
        <v>0</v>
      </c>
      <c r="BZ355" s="603">
        <f t="shared" ref="BZ355:BZ365" si="532">IF(BY355&gt;0,I355,0)</f>
        <v>0</v>
      </c>
      <c r="CA355" s="589" t="str">
        <f t="shared" si="490"/>
        <v/>
      </c>
      <c r="CB355" s="1097"/>
      <c r="CC355" s="589"/>
      <c r="CD355" s="589"/>
      <c r="CE355" s="589"/>
      <c r="CF355" s="589"/>
      <c r="CG355" s="589"/>
      <c r="CH355" s="589"/>
      <c r="CI355" s="589"/>
      <c r="CJ355" s="589"/>
      <c r="CK355" s="589"/>
      <c r="CL355" s="589"/>
      <c r="CM355" s="589"/>
      <c r="CN355" s="589"/>
      <c r="CO355" s="589"/>
      <c r="CP355" s="589"/>
      <c r="CQ355" s="589"/>
      <c r="CR355" s="589"/>
      <c r="CS355" s="589"/>
      <c r="CT355" s="589"/>
      <c r="CU355" s="589"/>
      <c r="CV355" s="589"/>
      <c r="CW355" s="589"/>
      <c r="CX355" s="589"/>
      <c r="CY355" s="589"/>
    </row>
    <row r="356" spans="2:103" s="620" customFormat="1" ht="16.5" customHeight="1">
      <c r="B356" s="624">
        <v>2202</v>
      </c>
      <c r="C356" s="677">
        <v>10</v>
      </c>
      <c r="D356" s="644" t="str">
        <f>IF(ISNA(VLOOKUP(C356,Master!CQ$60:DC$285,3,FALSE)),"",VLOOKUP(C356,Master!CQ$60:DC$285,3,FALSE))</f>
        <v/>
      </c>
      <c r="E356" s="683" t="str">
        <f>IF(ISNA(VLOOKUP(C356,Master!CQ$60:DC$285,7,FALSE)),"",VLOOKUP(C356,Master!CQ$60:DC$285,7,FALSE))</f>
        <v/>
      </c>
      <c r="F356" s="683" t="str">
        <f>IF(ISNA(VLOOKUP(C356,Master!CQ$60:DC$285,8,FALSE)),"",VLOOKUP(C356,Master!CQ$60:DC$285,8,FALSE))</f>
        <v/>
      </c>
      <c r="G356" s="684" t="str">
        <f>IF(ISNA(VLOOKUP(C356,Master!CQ$60:DC$285,4,FALSE)),"",VLOOKUP(C356,Master!CQ$60:DC$285,4,FALSE))</f>
        <v/>
      </c>
      <c r="H356" s="672" t="str">
        <f>IF(ISNA(VLOOKUP(C356,Master!CQ$60:DC$285,5,FALSE)),"",VLOOKUP(C356,Master!CQ$60:DC$285,5,FALSE))</f>
        <v/>
      </c>
      <c r="I356" s="680" t="str">
        <f>IF(ISNA(VLOOKUP(C356,Master!CQ$60:DC$285,6,FALSE)),"",VLOOKUP(C356,Master!CQ$60:DC$285,6,FALSE))</f>
        <v/>
      </c>
      <c r="J356" s="624" t="str">
        <f t="shared" si="491"/>
        <v/>
      </c>
      <c r="K356" s="625" t="str">
        <f t="shared" si="492"/>
        <v/>
      </c>
      <c r="L356" s="624" t="str">
        <f t="shared" si="493"/>
        <v/>
      </c>
      <c r="M356" s="624" t="str">
        <f t="shared" si="494"/>
        <v/>
      </c>
      <c r="N356" s="624" t="str">
        <f t="shared" si="495"/>
        <v/>
      </c>
      <c r="O356" s="629" t="str">
        <f t="shared" si="496"/>
        <v/>
      </c>
      <c r="P356" s="650"/>
      <c r="Q356" s="650"/>
      <c r="R356" s="650"/>
      <c r="S356" s="650"/>
      <c r="T356" s="591"/>
      <c r="U356" s="622" t="str">
        <f>IF(ISNA(VLOOKUP(C356,Master!CQ$60:DD$285,10,FALSE)),"",VLOOKUP(C356,Master!CQ$60:DD$285,10,FALSE))</f>
        <v/>
      </c>
      <c r="V356" s="632"/>
      <c r="W356" s="632"/>
      <c r="X356" s="633" t="str">
        <f>IF(ISNA(VLOOKUP(C356,Master!CQ$60:DD$285,11,FALSE)),"",VLOOKUP(C356,Master!CQ$60:DD$285,11,FALSE))</f>
        <v/>
      </c>
      <c r="Y356" s="633" t="str">
        <f>IF(ISNA(VLOOKUP(C356,Master!CQ$60:DD$285,9,FALSE)),"",VLOOKUP(C356,Master!CQ$60:DD$285,9,FALSE))</f>
        <v/>
      </c>
      <c r="Z356" s="634">
        <f t="shared" si="497"/>
        <v>0</v>
      </c>
      <c r="AA356" s="634">
        <f t="shared" si="498"/>
        <v>0</v>
      </c>
      <c r="AB356" s="634">
        <f t="shared" si="499"/>
        <v>0</v>
      </c>
      <c r="AC356" s="634">
        <f t="shared" si="500"/>
        <v>0</v>
      </c>
      <c r="AD356" s="634">
        <f t="shared" si="501"/>
        <v>0</v>
      </c>
      <c r="AE356" s="634">
        <f t="shared" si="502"/>
        <v>0</v>
      </c>
      <c r="AF356" s="635" t="str">
        <f t="shared" si="504"/>
        <v/>
      </c>
      <c r="AG356" s="635" t="str">
        <f t="shared" si="505"/>
        <v/>
      </c>
      <c r="AH356" s="635" t="str">
        <f t="shared" si="506"/>
        <v/>
      </c>
      <c r="AI356" s="635" t="str">
        <f t="shared" si="507"/>
        <v/>
      </c>
      <c r="AJ356" s="635" t="str">
        <f t="shared" si="508"/>
        <v/>
      </c>
      <c r="AK356" s="633" t="str">
        <f t="shared" si="509"/>
        <v/>
      </c>
      <c r="AL356" s="633">
        <v>0</v>
      </c>
      <c r="AM356" s="634">
        <v>0</v>
      </c>
      <c r="AN356" s="633" t="str">
        <f t="shared" si="510"/>
        <v/>
      </c>
      <c r="AO356" s="634">
        <f t="shared" si="511"/>
        <v>0</v>
      </c>
      <c r="AP356" s="633">
        <f t="shared" si="503"/>
        <v>0</v>
      </c>
      <c r="AQ356" s="633">
        <f t="shared" si="480"/>
        <v>0</v>
      </c>
      <c r="AR356" s="633"/>
      <c r="AS356" s="633">
        <f t="shared" si="453"/>
        <v>0</v>
      </c>
      <c r="AT356" s="635" t="str">
        <f t="shared" si="512"/>
        <v/>
      </c>
      <c r="AU356" s="635" t="str">
        <f t="shared" si="513"/>
        <v/>
      </c>
      <c r="AV356" s="633"/>
      <c r="AW356" s="633"/>
      <c r="AX356" s="635" t="str">
        <f t="shared" si="514"/>
        <v/>
      </c>
      <c r="AY356" s="635" t="str">
        <f t="shared" si="515"/>
        <v/>
      </c>
      <c r="AZ356" s="635" t="str">
        <f t="shared" si="516"/>
        <v/>
      </c>
      <c r="BA356" s="635" t="str">
        <f t="shared" si="517"/>
        <v/>
      </c>
      <c r="BB356" s="635" t="str">
        <f t="shared" si="518"/>
        <v/>
      </c>
      <c r="BC356" s="633" t="str">
        <f t="shared" si="519"/>
        <v/>
      </c>
      <c r="BD356" s="633"/>
      <c r="BE356" s="634">
        <v>11</v>
      </c>
      <c r="BF356" s="633" t="str">
        <f t="shared" si="520"/>
        <v/>
      </c>
      <c r="BG356" s="634">
        <f t="shared" si="521"/>
        <v>0</v>
      </c>
      <c r="BH356" s="633">
        <f t="shared" si="522"/>
        <v>0</v>
      </c>
      <c r="BI356" s="633">
        <f t="shared" si="481"/>
        <v>0</v>
      </c>
      <c r="BJ356" s="633">
        <f t="shared" si="482"/>
        <v>0</v>
      </c>
      <c r="BK356" s="633" t="str">
        <f t="shared" si="483"/>
        <v/>
      </c>
      <c r="BL356" s="635" t="str">
        <f t="shared" si="523"/>
        <v/>
      </c>
      <c r="BM356" s="635" t="str">
        <f t="shared" si="524"/>
        <v/>
      </c>
      <c r="BN356" s="633"/>
      <c r="BO356" s="633"/>
      <c r="BP356" s="635" t="str">
        <f t="shared" si="525"/>
        <v/>
      </c>
      <c r="BQ356" s="619">
        <f t="shared" si="484"/>
        <v>0</v>
      </c>
      <c r="BR356" s="619">
        <f t="shared" si="526"/>
        <v>1</v>
      </c>
      <c r="BS356" s="619">
        <f t="shared" si="485"/>
        <v>0</v>
      </c>
      <c r="BT356" s="619">
        <f t="shared" si="527"/>
        <v>0</v>
      </c>
      <c r="BU356" s="619">
        <f t="shared" si="528"/>
        <v>0</v>
      </c>
      <c r="BV356" s="619">
        <f t="shared" si="529"/>
        <v>1</v>
      </c>
      <c r="BW356" s="603">
        <f t="shared" si="487"/>
        <v>0</v>
      </c>
      <c r="BX356" s="636">
        <f t="shared" si="530"/>
        <v>1</v>
      </c>
      <c r="BY356" s="603">
        <f t="shared" si="531"/>
        <v>0</v>
      </c>
      <c r="BZ356" s="603">
        <f t="shared" si="532"/>
        <v>0</v>
      </c>
      <c r="CA356" s="589" t="str">
        <f t="shared" si="490"/>
        <v/>
      </c>
      <c r="CB356" s="1097"/>
      <c r="CC356" s="589"/>
      <c r="CD356" s="589"/>
      <c r="CE356" s="589"/>
      <c r="CF356" s="589"/>
      <c r="CG356" s="589"/>
      <c r="CH356" s="589"/>
      <c r="CI356" s="589"/>
      <c r="CJ356" s="589"/>
      <c r="CK356" s="589"/>
      <c r="CL356" s="589"/>
      <c r="CM356" s="589"/>
      <c r="CN356" s="589"/>
      <c r="CO356" s="589"/>
      <c r="CP356" s="589"/>
      <c r="CQ356" s="589"/>
      <c r="CR356" s="589"/>
      <c r="CS356" s="589"/>
      <c r="CT356" s="589"/>
      <c r="CU356" s="589"/>
      <c r="CV356" s="589"/>
      <c r="CW356" s="589"/>
      <c r="CX356" s="589"/>
      <c r="CY356" s="589"/>
    </row>
    <row r="357" spans="2:103" s="620" customFormat="1" ht="16.5" customHeight="1">
      <c r="B357" s="624">
        <v>2202</v>
      </c>
      <c r="C357" s="677">
        <v>11</v>
      </c>
      <c r="D357" s="644" t="str">
        <f>IF(ISNA(VLOOKUP(C357,Master!CQ$60:DC$285,3,FALSE)),"",VLOOKUP(C357,Master!CQ$60:DC$285,3,FALSE))</f>
        <v/>
      </c>
      <c r="E357" s="683" t="str">
        <f>IF(ISNA(VLOOKUP(C357,Master!CQ$60:DC$285,7,FALSE)),"",VLOOKUP(C357,Master!CQ$60:DC$285,7,FALSE))</f>
        <v/>
      </c>
      <c r="F357" s="683" t="str">
        <f>IF(ISNA(VLOOKUP(C357,Master!CQ$60:DC$285,8,FALSE)),"",VLOOKUP(C357,Master!CQ$60:DC$285,8,FALSE))</f>
        <v/>
      </c>
      <c r="G357" s="684" t="str">
        <f>IF(ISNA(VLOOKUP(C357,Master!CQ$60:DC$285,4,FALSE)),"",VLOOKUP(C357,Master!CQ$60:DC$285,4,FALSE))</f>
        <v/>
      </c>
      <c r="H357" s="672" t="str">
        <f>IF(ISNA(VLOOKUP(C357,Master!CQ$60:DC$285,5,FALSE)),"",VLOOKUP(C357,Master!CQ$60:DC$285,5,FALSE))</f>
        <v/>
      </c>
      <c r="I357" s="680" t="str">
        <f>IF(ISNA(VLOOKUP(C357,Master!CQ$60:DC$285,6,FALSE)),"",VLOOKUP(C357,Master!CQ$60:DC$285,6,FALSE))</f>
        <v/>
      </c>
      <c r="J357" s="624" t="str">
        <f t="shared" si="491"/>
        <v/>
      </c>
      <c r="K357" s="625" t="str">
        <f t="shared" si="492"/>
        <v/>
      </c>
      <c r="L357" s="624" t="str">
        <f t="shared" si="493"/>
        <v/>
      </c>
      <c r="M357" s="624" t="str">
        <f t="shared" si="494"/>
        <v/>
      </c>
      <c r="N357" s="624" t="str">
        <f t="shared" si="495"/>
        <v/>
      </c>
      <c r="O357" s="629" t="str">
        <f t="shared" si="496"/>
        <v/>
      </c>
      <c r="P357" s="650"/>
      <c r="Q357" s="650"/>
      <c r="R357" s="650"/>
      <c r="S357" s="650"/>
      <c r="T357" s="591"/>
      <c r="U357" s="622" t="str">
        <f>IF(ISNA(VLOOKUP(C357,Master!CQ$60:DD$285,10,FALSE)),"",VLOOKUP(C357,Master!CQ$60:DD$285,10,FALSE))</f>
        <v/>
      </c>
      <c r="V357" s="632"/>
      <c r="W357" s="632"/>
      <c r="X357" s="633" t="str">
        <f>IF(ISNA(VLOOKUP(C357,Master!CQ$60:DD$285,11,FALSE)),"",VLOOKUP(C357,Master!CQ$60:DD$285,11,FALSE))</f>
        <v/>
      </c>
      <c r="Y357" s="633" t="str">
        <f>IF(ISNA(VLOOKUP(C357,Master!CQ$60:DD$285,9,FALSE)),"",VLOOKUP(C357,Master!CQ$60:DD$285,9,FALSE))</f>
        <v/>
      </c>
      <c r="Z357" s="634">
        <f t="shared" si="497"/>
        <v>0</v>
      </c>
      <c r="AA357" s="634">
        <f t="shared" si="498"/>
        <v>0</v>
      </c>
      <c r="AB357" s="634">
        <f t="shared" si="499"/>
        <v>0</v>
      </c>
      <c r="AC357" s="634">
        <f t="shared" si="500"/>
        <v>0</v>
      </c>
      <c r="AD357" s="634">
        <f t="shared" si="501"/>
        <v>0</v>
      </c>
      <c r="AE357" s="634">
        <f t="shared" si="502"/>
        <v>0</v>
      </c>
      <c r="AF357" s="635" t="str">
        <f t="shared" si="504"/>
        <v/>
      </c>
      <c r="AG357" s="635" t="str">
        <f t="shared" si="505"/>
        <v/>
      </c>
      <c r="AH357" s="635" t="str">
        <f t="shared" si="506"/>
        <v/>
      </c>
      <c r="AI357" s="635" t="str">
        <f t="shared" si="507"/>
        <v/>
      </c>
      <c r="AJ357" s="635" t="str">
        <f t="shared" si="508"/>
        <v/>
      </c>
      <c r="AK357" s="633" t="str">
        <f t="shared" si="509"/>
        <v/>
      </c>
      <c r="AL357" s="633">
        <v>0</v>
      </c>
      <c r="AM357" s="634">
        <v>0</v>
      </c>
      <c r="AN357" s="633" t="str">
        <f t="shared" si="510"/>
        <v/>
      </c>
      <c r="AO357" s="634">
        <f t="shared" si="511"/>
        <v>0</v>
      </c>
      <c r="AP357" s="633">
        <f t="shared" si="503"/>
        <v>0</v>
      </c>
      <c r="AQ357" s="633">
        <f t="shared" si="480"/>
        <v>0</v>
      </c>
      <c r="AR357" s="633"/>
      <c r="AS357" s="633">
        <f t="shared" si="453"/>
        <v>0</v>
      </c>
      <c r="AT357" s="635" t="str">
        <f t="shared" si="512"/>
        <v/>
      </c>
      <c r="AU357" s="635" t="str">
        <f t="shared" si="513"/>
        <v/>
      </c>
      <c r="AV357" s="633"/>
      <c r="AW357" s="633"/>
      <c r="AX357" s="635" t="str">
        <f t="shared" si="514"/>
        <v/>
      </c>
      <c r="AY357" s="635" t="str">
        <f t="shared" si="515"/>
        <v/>
      </c>
      <c r="AZ357" s="635" t="str">
        <f t="shared" si="516"/>
        <v/>
      </c>
      <c r="BA357" s="635" t="str">
        <f t="shared" si="517"/>
        <v/>
      </c>
      <c r="BB357" s="635" t="str">
        <f t="shared" si="518"/>
        <v/>
      </c>
      <c r="BC357" s="633" t="str">
        <f t="shared" si="519"/>
        <v/>
      </c>
      <c r="BD357" s="633"/>
      <c r="BE357" s="634">
        <v>12</v>
      </c>
      <c r="BF357" s="633" t="str">
        <f t="shared" si="520"/>
        <v/>
      </c>
      <c r="BG357" s="634">
        <f t="shared" si="521"/>
        <v>0</v>
      </c>
      <c r="BH357" s="633">
        <f t="shared" si="522"/>
        <v>0</v>
      </c>
      <c r="BI357" s="633">
        <f t="shared" si="481"/>
        <v>0</v>
      </c>
      <c r="BJ357" s="633">
        <f t="shared" si="482"/>
        <v>0</v>
      </c>
      <c r="BK357" s="633" t="str">
        <f t="shared" si="483"/>
        <v/>
      </c>
      <c r="BL357" s="635" t="str">
        <f t="shared" si="523"/>
        <v/>
      </c>
      <c r="BM357" s="635" t="str">
        <f t="shared" si="524"/>
        <v/>
      </c>
      <c r="BN357" s="633"/>
      <c r="BO357" s="633"/>
      <c r="BP357" s="635" t="str">
        <f t="shared" si="525"/>
        <v/>
      </c>
      <c r="BQ357" s="619">
        <f t="shared" si="484"/>
        <v>0</v>
      </c>
      <c r="BR357" s="619">
        <f t="shared" si="526"/>
        <v>1</v>
      </c>
      <c r="BS357" s="619">
        <f t="shared" si="485"/>
        <v>0</v>
      </c>
      <c r="BT357" s="619">
        <f t="shared" si="527"/>
        <v>0</v>
      </c>
      <c r="BU357" s="619">
        <f t="shared" si="528"/>
        <v>0</v>
      </c>
      <c r="BV357" s="619">
        <f t="shared" si="529"/>
        <v>1</v>
      </c>
      <c r="BW357" s="603">
        <f t="shared" si="487"/>
        <v>0</v>
      </c>
      <c r="BX357" s="636">
        <f t="shared" si="530"/>
        <v>1</v>
      </c>
      <c r="BY357" s="603">
        <f t="shared" si="531"/>
        <v>0</v>
      </c>
      <c r="BZ357" s="603">
        <f t="shared" si="532"/>
        <v>0</v>
      </c>
      <c r="CA357" s="589" t="str">
        <f t="shared" si="490"/>
        <v/>
      </c>
      <c r="CB357" s="1097"/>
      <c r="CC357" s="589"/>
      <c r="CD357" s="589"/>
      <c r="CE357" s="589"/>
      <c r="CF357" s="589"/>
      <c r="CG357" s="589"/>
      <c r="CH357" s="589"/>
      <c r="CI357" s="589"/>
      <c r="CJ357" s="589"/>
      <c r="CK357" s="589"/>
      <c r="CL357" s="589"/>
      <c r="CM357" s="589"/>
      <c r="CN357" s="589"/>
      <c r="CO357" s="589"/>
      <c r="CP357" s="589"/>
      <c r="CQ357" s="589"/>
      <c r="CR357" s="589"/>
      <c r="CS357" s="589"/>
      <c r="CT357" s="589"/>
      <c r="CU357" s="589"/>
      <c r="CV357" s="589"/>
      <c r="CW357" s="589"/>
      <c r="CX357" s="589"/>
      <c r="CY357" s="589"/>
    </row>
    <row r="358" spans="2:103" s="620" customFormat="1" ht="16.5" customHeight="1">
      <c r="B358" s="624">
        <v>2202</v>
      </c>
      <c r="C358" s="677">
        <v>12</v>
      </c>
      <c r="D358" s="644" t="str">
        <f>IF(ISNA(VLOOKUP(C358,Master!CQ$60:DC$285,3,FALSE)),"",VLOOKUP(C358,Master!CQ$60:DC$285,3,FALSE))</f>
        <v/>
      </c>
      <c r="E358" s="683" t="str">
        <f>IF(ISNA(VLOOKUP(C358,Master!CQ$60:DC$285,7,FALSE)),"",VLOOKUP(C358,Master!CQ$60:DC$285,7,FALSE))</f>
        <v/>
      </c>
      <c r="F358" s="683" t="str">
        <f>IF(ISNA(VLOOKUP(C358,Master!CQ$60:DC$285,8,FALSE)),"",VLOOKUP(C358,Master!CQ$60:DC$285,8,FALSE))</f>
        <v/>
      </c>
      <c r="G358" s="684" t="str">
        <f>IF(ISNA(VLOOKUP(C358,Master!CQ$60:DC$285,4,FALSE)),"",VLOOKUP(C358,Master!CQ$60:DC$285,4,FALSE))</f>
        <v/>
      </c>
      <c r="H358" s="672" t="str">
        <f>IF(ISNA(VLOOKUP(C358,Master!CQ$60:DC$285,5,FALSE)),"",VLOOKUP(C358,Master!CQ$60:DC$285,5,FALSE))</f>
        <v/>
      </c>
      <c r="I358" s="680" t="str">
        <f>IF(ISNA(VLOOKUP(C358,Master!CQ$60:DC$285,6,FALSE)),"",VLOOKUP(C358,Master!CQ$60:DC$285,6,FALSE))</f>
        <v/>
      </c>
      <c r="J358" s="624" t="str">
        <f t="shared" si="491"/>
        <v/>
      </c>
      <c r="K358" s="625" t="str">
        <f t="shared" si="492"/>
        <v/>
      </c>
      <c r="L358" s="624" t="str">
        <f t="shared" si="493"/>
        <v/>
      </c>
      <c r="M358" s="624" t="str">
        <f t="shared" si="494"/>
        <v/>
      </c>
      <c r="N358" s="624" t="str">
        <f t="shared" si="495"/>
        <v/>
      </c>
      <c r="O358" s="629" t="str">
        <f t="shared" si="496"/>
        <v/>
      </c>
      <c r="P358" s="650"/>
      <c r="Q358" s="650"/>
      <c r="R358" s="650"/>
      <c r="S358" s="650"/>
      <c r="T358" s="591"/>
      <c r="U358" s="622" t="str">
        <f>IF(ISNA(VLOOKUP(C358,Master!CQ$60:DD$285,10,FALSE)),"",VLOOKUP(C358,Master!CQ$60:DD$285,10,FALSE))</f>
        <v/>
      </c>
      <c r="V358" s="632"/>
      <c r="W358" s="632"/>
      <c r="X358" s="633" t="str">
        <f>IF(ISNA(VLOOKUP(C358,Master!CQ$60:DD$285,11,FALSE)),"",VLOOKUP(C358,Master!CQ$60:DD$285,11,FALSE))</f>
        <v/>
      </c>
      <c r="Y358" s="633" t="str">
        <f>IF(ISNA(VLOOKUP(C358,Master!CQ$60:DD$285,9,FALSE)),"",VLOOKUP(C358,Master!CQ$60:DD$285,9,FALSE))</f>
        <v/>
      </c>
      <c r="Z358" s="634">
        <f t="shared" si="497"/>
        <v>0</v>
      </c>
      <c r="AA358" s="634">
        <f t="shared" si="498"/>
        <v>0</v>
      </c>
      <c r="AB358" s="634">
        <f t="shared" si="499"/>
        <v>0</v>
      </c>
      <c r="AC358" s="634">
        <f t="shared" si="500"/>
        <v>0</v>
      </c>
      <c r="AD358" s="634">
        <f t="shared" si="501"/>
        <v>0</v>
      </c>
      <c r="AE358" s="634">
        <f t="shared" si="502"/>
        <v>0</v>
      </c>
      <c r="AF358" s="635" t="str">
        <f t="shared" si="504"/>
        <v/>
      </c>
      <c r="AG358" s="635" t="str">
        <f t="shared" si="505"/>
        <v/>
      </c>
      <c r="AH358" s="635" t="str">
        <f t="shared" si="506"/>
        <v/>
      </c>
      <c r="AI358" s="635" t="str">
        <f t="shared" si="507"/>
        <v/>
      </c>
      <c r="AJ358" s="635" t="str">
        <f t="shared" si="508"/>
        <v/>
      </c>
      <c r="AK358" s="633" t="str">
        <f t="shared" si="509"/>
        <v/>
      </c>
      <c r="AL358" s="633">
        <v>0</v>
      </c>
      <c r="AM358" s="634">
        <v>0</v>
      </c>
      <c r="AN358" s="633" t="str">
        <f t="shared" si="510"/>
        <v/>
      </c>
      <c r="AO358" s="634">
        <f t="shared" si="511"/>
        <v>0</v>
      </c>
      <c r="AP358" s="633">
        <f t="shared" si="503"/>
        <v>0</v>
      </c>
      <c r="AQ358" s="633">
        <f t="shared" si="480"/>
        <v>0</v>
      </c>
      <c r="AR358" s="633"/>
      <c r="AS358" s="633">
        <f t="shared" si="453"/>
        <v>0</v>
      </c>
      <c r="AT358" s="635" t="str">
        <f t="shared" si="512"/>
        <v/>
      </c>
      <c r="AU358" s="635" t="str">
        <f t="shared" si="513"/>
        <v/>
      </c>
      <c r="AV358" s="633"/>
      <c r="AW358" s="633"/>
      <c r="AX358" s="635" t="str">
        <f t="shared" si="514"/>
        <v/>
      </c>
      <c r="AY358" s="635" t="str">
        <f t="shared" si="515"/>
        <v/>
      </c>
      <c r="AZ358" s="635" t="str">
        <f t="shared" si="516"/>
        <v/>
      </c>
      <c r="BA358" s="635" t="str">
        <f t="shared" si="517"/>
        <v/>
      </c>
      <c r="BB358" s="635" t="str">
        <f t="shared" si="518"/>
        <v/>
      </c>
      <c r="BC358" s="633" t="str">
        <f t="shared" si="519"/>
        <v/>
      </c>
      <c r="BD358" s="633"/>
      <c r="BE358" s="634">
        <v>13</v>
      </c>
      <c r="BF358" s="633" t="str">
        <f t="shared" si="520"/>
        <v/>
      </c>
      <c r="BG358" s="634">
        <f t="shared" si="521"/>
        <v>0</v>
      </c>
      <c r="BH358" s="633">
        <f t="shared" si="522"/>
        <v>0</v>
      </c>
      <c r="BI358" s="633">
        <f t="shared" si="481"/>
        <v>0</v>
      </c>
      <c r="BJ358" s="633">
        <f t="shared" si="482"/>
        <v>0</v>
      </c>
      <c r="BK358" s="633" t="str">
        <f t="shared" si="483"/>
        <v/>
      </c>
      <c r="BL358" s="635" t="str">
        <f t="shared" si="523"/>
        <v/>
      </c>
      <c r="BM358" s="635" t="str">
        <f t="shared" si="524"/>
        <v/>
      </c>
      <c r="BN358" s="633"/>
      <c r="BO358" s="633"/>
      <c r="BP358" s="635" t="str">
        <f t="shared" si="525"/>
        <v/>
      </c>
      <c r="BQ358" s="619">
        <f t="shared" si="484"/>
        <v>0</v>
      </c>
      <c r="BR358" s="619">
        <f t="shared" si="526"/>
        <v>1</v>
      </c>
      <c r="BS358" s="619">
        <f t="shared" si="485"/>
        <v>0</v>
      </c>
      <c r="BT358" s="619">
        <f t="shared" si="527"/>
        <v>0</v>
      </c>
      <c r="BU358" s="619">
        <f t="shared" si="528"/>
        <v>0</v>
      </c>
      <c r="BV358" s="619">
        <f t="shared" si="529"/>
        <v>1</v>
      </c>
      <c r="BW358" s="603">
        <f t="shared" si="487"/>
        <v>0</v>
      </c>
      <c r="BX358" s="636">
        <f t="shared" si="530"/>
        <v>1</v>
      </c>
      <c r="BY358" s="603">
        <f t="shared" si="531"/>
        <v>0</v>
      </c>
      <c r="BZ358" s="603">
        <f t="shared" si="532"/>
        <v>0</v>
      </c>
      <c r="CA358" s="589" t="str">
        <f t="shared" si="490"/>
        <v/>
      </c>
      <c r="CB358" s="1097"/>
      <c r="CC358" s="589"/>
      <c r="CD358" s="589"/>
      <c r="CE358" s="589"/>
      <c r="CF358" s="589"/>
      <c r="CG358" s="589"/>
      <c r="CH358" s="589"/>
      <c r="CI358" s="589"/>
      <c r="CJ358" s="589"/>
      <c r="CK358" s="589"/>
      <c r="CL358" s="589"/>
      <c r="CM358" s="589"/>
      <c r="CN358" s="589"/>
      <c r="CO358" s="589"/>
      <c r="CP358" s="589"/>
      <c r="CQ358" s="589"/>
      <c r="CR358" s="589"/>
      <c r="CS358" s="589"/>
      <c r="CT358" s="589"/>
      <c r="CU358" s="589"/>
      <c r="CV358" s="589"/>
      <c r="CW358" s="589"/>
      <c r="CX358" s="589"/>
      <c r="CY358" s="589"/>
    </row>
    <row r="359" spans="2:103" s="620" customFormat="1" ht="16.5" customHeight="1">
      <c r="B359" s="624">
        <v>2202</v>
      </c>
      <c r="C359" s="677">
        <v>13</v>
      </c>
      <c r="D359" s="644" t="str">
        <f>IF(ISNA(VLOOKUP(C359,Master!CQ$60:DC$285,3,FALSE)),"",VLOOKUP(C359,Master!CQ$60:DC$285,3,FALSE))</f>
        <v/>
      </c>
      <c r="E359" s="683" t="str">
        <f>IF(ISNA(VLOOKUP(C359,Master!CQ$60:DC$285,7,FALSE)),"",VLOOKUP(C359,Master!CQ$60:DC$285,7,FALSE))</f>
        <v/>
      </c>
      <c r="F359" s="683" t="str">
        <f>IF(ISNA(VLOOKUP(C359,Master!CQ$60:DC$285,8,FALSE)),"",VLOOKUP(C359,Master!CQ$60:DC$285,8,FALSE))</f>
        <v/>
      </c>
      <c r="G359" s="684" t="str">
        <f>IF(ISNA(VLOOKUP(C359,Master!CQ$60:DC$285,4,FALSE)),"",VLOOKUP(C359,Master!CQ$60:DC$285,4,FALSE))</f>
        <v/>
      </c>
      <c r="H359" s="672" t="str">
        <f>IF(ISNA(VLOOKUP(C359,Master!CQ$60:DC$285,5,FALSE)),"",VLOOKUP(C359,Master!CQ$60:DC$285,5,FALSE))</f>
        <v/>
      </c>
      <c r="I359" s="680" t="str">
        <f>IF(ISNA(VLOOKUP(C359,Master!CQ$60:DC$285,6,FALSE)),"",VLOOKUP(C359,Master!CQ$60:DC$285,6,FALSE))</f>
        <v/>
      </c>
      <c r="J359" s="624" t="str">
        <f>IF(AND(H359=""),"",I359*12)</f>
        <v/>
      </c>
      <c r="K359" s="625" t="str">
        <f>IF(AND(H359=""),"","Not Applicable")</f>
        <v/>
      </c>
      <c r="L359" s="624" t="str">
        <f>IF(AND(H359=""),"","0")</f>
        <v/>
      </c>
      <c r="M359" s="624" t="str">
        <f>IF(AND(H359=""),"",J359+L359)</f>
        <v/>
      </c>
      <c r="N359" s="624" t="str">
        <f>IF(AND(H359=""),"",M359)</f>
        <v/>
      </c>
      <c r="O359" s="629" t="str">
        <f>IF(AND(H359=""),"","SANVIDA")</f>
        <v/>
      </c>
      <c r="P359" s="650"/>
      <c r="Q359" s="650"/>
      <c r="R359" s="650"/>
      <c r="S359" s="650"/>
      <c r="T359" s="591"/>
      <c r="U359" s="622" t="str">
        <f>IF(ISNA(VLOOKUP(C359,Master!CQ$60:DD$285,10,FALSE)),"",VLOOKUP(C359,Master!CQ$60:DD$285,10,FALSE))</f>
        <v/>
      </c>
      <c r="V359" s="632"/>
      <c r="W359" s="632"/>
      <c r="X359" s="633" t="str">
        <f>IF(ISNA(VLOOKUP(C359,Master!CQ$60:DD$285,11,FALSE)),"",VLOOKUP(C359,Master!CQ$60:DD$285,11,FALSE))</f>
        <v/>
      </c>
      <c r="Y359" s="633" t="str">
        <f>IF(ISNA(VLOOKUP(C359,Master!CQ$60:DD$285,9,FALSE)),"",VLOOKUP(C359,Master!CQ$60:DD$285,9,FALSE))</f>
        <v/>
      </c>
      <c r="Z359" s="634">
        <f t="shared" si="497"/>
        <v>0</v>
      </c>
      <c r="AA359" s="634">
        <f t="shared" si="498"/>
        <v>0</v>
      </c>
      <c r="AB359" s="634">
        <f t="shared" si="499"/>
        <v>0</v>
      </c>
      <c r="AC359" s="634">
        <f t="shared" si="500"/>
        <v>0</v>
      </c>
      <c r="AD359" s="634">
        <f t="shared" si="501"/>
        <v>0</v>
      </c>
      <c r="AE359" s="634">
        <f t="shared" si="502"/>
        <v>0</v>
      </c>
      <c r="AF359" s="635" t="str">
        <f t="shared" si="504"/>
        <v/>
      </c>
      <c r="AG359" s="635" t="str">
        <f t="shared" si="505"/>
        <v/>
      </c>
      <c r="AH359" s="635" t="str">
        <f t="shared" si="506"/>
        <v/>
      </c>
      <c r="AI359" s="635" t="str">
        <f t="shared" si="507"/>
        <v/>
      </c>
      <c r="AJ359" s="635" t="str">
        <f t="shared" si="508"/>
        <v/>
      </c>
      <c r="AK359" s="633" t="str">
        <f t="shared" si="509"/>
        <v/>
      </c>
      <c r="AL359" s="633">
        <v>0</v>
      </c>
      <c r="AM359" s="634">
        <v>0</v>
      </c>
      <c r="AN359" s="633" t="str">
        <f t="shared" si="510"/>
        <v/>
      </c>
      <c r="AO359" s="634">
        <f t="shared" si="511"/>
        <v>0</v>
      </c>
      <c r="AP359" s="633">
        <f t="shared" si="503"/>
        <v>0</v>
      </c>
      <c r="AQ359" s="633">
        <f t="shared" si="480"/>
        <v>0</v>
      </c>
      <c r="AR359" s="633"/>
      <c r="AS359" s="633">
        <f t="shared" si="453"/>
        <v>0</v>
      </c>
      <c r="AT359" s="635" t="str">
        <f t="shared" si="512"/>
        <v/>
      </c>
      <c r="AU359" s="635" t="str">
        <f t="shared" si="513"/>
        <v/>
      </c>
      <c r="AV359" s="633"/>
      <c r="AW359" s="633"/>
      <c r="AX359" s="635" t="str">
        <f t="shared" si="514"/>
        <v/>
      </c>
      <c r="AY359" s="635" t="str">
        <f t="shared" si="515"/>
        <v/>
      </c>
      <c r="AZ359" s="635" t="str">
        <f t="shared" si="516"/>
        <v/>
      </c>
      <c r="BA359" s="635" t="str">
        <f t="shared" si="517"/>
        <v/>
      </c>
      <c r="BB359" s="635" t="str">
        <f t="shared" si="518"/>
        <v/>
      </c>
      <c r="BC359" s="633" t="str">
        <f t="shared" si="519"/>
        <v/>
      </c>
      <c r="BD359" s="633"/>
      <c r="BE359" s="634">
        <v>10</v>
      </c>
      <c r="BF359" s="633" t="str">
        <f t="shared" si="520"/>
        <v/>
      </c>
      <c r="BG359" s="634">
        <f t="shared" si="521"/>
        <v>0</v>
      </c>
      <c r="BH359" s="633">
        <f t="shared" si="522"/>
        <v>0</v>
      </c>
      <c r="BI359" s="633">
        <f t="shared" si="481"/>
        <v>0</v>
      </c>
      <c r="BJ359" s="633">
        <f t="shared" si="482"/>
        <v>0</v>
      </c>
      <c r="BK359" s="633" t="str">
        <f t="shared" si="483"/>
        <v/>
      </c>
      <c r="BL359" s="635" t="str">
        <f t="shared" si="523"/>
        <v/>
      </c>
      <c r="BM359" s="635" t="str">
        <f t="shared" si="524"/>
        <v/>
      </c>
      <c r="BN359" s="633"/>
      <c r="BO359" s="633"/>
      <c r="BP359" s="635" t="str">
        <f t="shared" si="525"/>
        <v/>
      </c>
      <c r="BQ359" s="619">
        <f t="shared" si="484"/>
        <v>0</v>
      </c>
      <c r="BR359" s="619">
        <f t="shared" si="526"/>
        <v>1</v>
      </c>
      <c r="BS359" s="619">
        <f t="shared" si="485"/>
        <v>0</v>
      </c>
      <c r="BT359" s="619">
        <f t="shared" si="527"/>
        <v>0</v>
      </c>
      <c r="BU359" s="619">
        <f t="shared" si="528"/>
        <v>0</v>
      </c>
      <c r="BV359" s="619">
        <f t="shared" si="529"/>
        <v>1</v>
      </c>
      <c r="BW359" s="603">
        <f t="shared" si="487"/>
        <v>0</v>
      </c>
      <c r="BX359" s="636">
        <f t="shared" si="530"/>
        <v>1</v>
      </c>
      <c r="BY359" s="603">
        <f t="shared" si="531"/>
        <v>0</v>
      </c>
      <c r="BZ359" s="603">
        <f t="shared" si="532"/>
        <v>0</v>
      </c>
      <c r="CA359" s="589" t="str">
        <f t="shared" si="490"/>
        <v/>
      </c>
      <c r="CB359" s="1097"/>
      <c r="CC359" s="589"/>
      <c r="CD359" s="589"/>
      <c r="CE359" s="589"/>
      <c r="CF359" s="589"/>
      <c r="CG359" s="589"/>
      <c r="CH359" s="589"/>
      <c r="CI359" s="589"/>
      <c r="CJ359" s="589"/>
      <c r="CK359" s="589"/>
      <c r="CL359" s="589"/>
      <c r="CM359" s="589"/>
      <c r="CN359" s="589"/>
      <c r="CO359" s="589"/>
      <c r="CP359" s="589"/>
      <c r="CQ359" s="589"/>
      <c r="CR359" s="589"/>
      <c r="CS359" s="589"/>
      <c r="CT359" s="589"/>
      <c r="CU359" s="589"/>
      <c r="CV359" s="589"/>
      <c r="CW359" s="589"/>
      <c r="CX359" s="589"/>
      <c r="CY359" s="589"/>
    </row>
    <row r="360" spans="2:103" s="620" customFormat="1" ht="16.5" customHeight="1">
      <c r="B360" s="624">
        <v>2202</v>
      </c>
      <c r="C360" s="677">
        <v>14</v>
      </c>
      <c r="D360" s="644" t="str">
        <f>IF(ISNA(VLOOKUP(C360,Master!CQ$60:DC$285,3,FALSE)),"",VLOOKUP(C360,Master!CQ$60:DC$285,3,FALSE))</f>
        <v/>
      </c>
      <c r="E360" s="683" t="str">
        <f>IF(ISNA(VLOOKUP(C360,Master!CQ$60:DC$285,7,FALSE)),"",VLOOKUP(C360,Master!CQ$60:DC$285,7,FALSE))</f>
        <v/>
      </c>
      <c r="F360" s="683" t="str">
        <f>IF(ISNA(VLOOKUP(C360,Master!CQ$60:DC$285,8,FALSE)),"",VLOOKUP(C360,Master!CQ$60:DC$285,8,FALSE))</f>
        <v/>
      </c>
      <c r="G360" s="684" t="str">
        <f>IF(ISNA(VLOOKUP(C360,Master!CQ$60:DC$285,4,FALSE)),"",VLOOKUP(C360,Master!CQ$60:DC$285,4,FALSE))</f>
        <v/>
      </c>
      <c r="H360" s="672" t="str">
        <f>IF(ISNA(VLOOKUP(C360,Master!CQ$60:DC$285,5,FALSE)),"",VLOOKUP(C360,Master!CQ$60:DC$285,5,FALSE))</f>
        <v/>
      </c>
      <c r="I360" s="680" t="str">
        <f>IF(ISNA(VLOOKUP(C360,Master!CQ$60:DC$285,6,FALSE)),"",VLOOKUP(C360,Master!CQ$60:DC$285,6,FALSE))</f>
        <v/>
      </c>
      <c r="J360" s="624" t="str">
        <f t="shared" ref="J360:J365" si="533">IF(AND(H360=""),"",I360*12)</f>
        <v/>
      </c>
      <c r="K360" s="625" t="str">
        <f t="shared" ref="K360:K365" si="534">IF(AND(H360=""),"","Not Applicable")</f>
        <v/>
      </c>
      <c r="L360" s="624" t="str">
        <f t="shared" ref="L360:L365" si="535">IF(AND(H360=""),"","0")</f>
        <v/>
      </c>
      <c r="M360" s="624" t="str">
        <f t="shared" ref="M360:M365" si="536">IF(AND(H360=""),"",J360+L360)</f>
        <v/>
      </c>
      <c r="N360" s="624" t="str">
        <f t="shared" ref="N360:N365" si="537">IF(AND(H360=""),"",M360)</f>
        <v/>
      </c>
      <c r="O360" s="629" t="str">
        <f t="shared" ref="O360:O365" si="538">IF(AND(H360=""),"","SANVIDA")</f>
        <v/>
      </c>
      <c r="P360" s="650"/>
      <c r="Q360" s="650"/>
      <c r="R360" s="650"/>
      <c r="S360" s="650"/>
      <c r="T360" s="591"/>
      <c r="U360" s="622" t="str">
        <f>IF(ISNA(VLOOKUP(C360,Master!CQ$60:DD$285,10,FALSE)),"",VLOOKUP(C360,Master!CQ$60:DD$285,10,FALSE))</f>
        <v/>
      </c>
      <c r="V360" s="632"/>
      <c r="W360" s="632"/>
      <c r="X360" s="633" t="str">
        <f>IF(ISNA(VLOOKUP(C360,Master!CQ$60:DD$285,11,FALSE)),"",VLOOKUP(C360,Master!CQ$60:DD$285,11,FALSE))</f>
        <v/>
      </c>
      <c r="Y360" s="633" t="str">
        <f>IF(ISNA(VLOOKUP(C360,Master!CQ$60:DD$285,9,FALSE)),"",VLOOKUP(C360,Master!CQ$60:DD$285,9,FALSE))</f>
        <v/>
      </c>
      <c r="Z360" s="634">
        <f t="shared" si="497"/>
        <v>0</v>
      </c>
      <c r="AA360" s="634">
        <f t="shared" si="498"/>
        <v>0</v>
      </c>
      <c r="AB360" s="634">
        <f t="shared" si="499"/>
        <v>0</v>
      </c>
      <c r="AC360" s="634">
        <f t="shared" si="500"/>
        <v>0</v>
      </c>
      <c r="AD360" s="634">
        <f t="shared" si="501"/>
        <v>0</v>
      </c>
      <c r="AE360" s="634">
        <f t="shared" si="502"/>
        <v>0</v>
      </c>
      <c r="AF360" s="635" t="str">
        <f t="shared" si="504"/>
        <v/>
      </c>
      <c r="AG360" s="635" t="str">
        <f t="shared" si="505"/>
        <v/>
      </c>
      <c r="AH360" s="635" t="str">
        <f t="shared" si="506"/>
        <v/>
      </c>
      <c r="AI360" s="635" t="str">
        <f t="shared" si="507"/>
        <v/>
      </c>
      <c r="AJ360" s="635" t="str">
        <f t="shared" si="508"/>
        <v/>
      </c>
      <c r="AK360" s="633" t="str">
        <f t="shared" si="509"/>
        <v/>
      </c>
      <c r="AL360" s="633">
        <v>0</v>
      </c>
      <c r="AM360" s="634">
        <v>0</v>
      </c>
      <c r="AN360" s="633" t="str">
        <f t="shared" si="510"/>
        <v/>
      </c>
      <c r="AO360" s="634">
        <f t="shared" si="511"/>
        <v>0</v>
      </c>
      <c r="AP360" s="633">
        <f t="shared" si="503"/>
        <v>0</v>
      </c>
      <c r="AQ360" s="633">
        <f t="shared" si="480"/>
        <v>0</v>
      </c>
      <c r="AR360" s="633"/>
      <c r="AS360" s="633">
        <f t="shared" si="453"/>
        <v>0</v>
      </c>
      <c r="AT360" s="635" t="str">
        <f t="shared" si="512"/>
        <v/>
      </c>
      <c r="AU360" s="635" t="str">
        <f t="shared" si="513"/>
        <v/>
      </c>
      <c r="AV360" s="633"/>
      <c r="AW360" s="633"/>
      <c r="AX360" s="635" t="str">
        <f t="shared" si="514"/>
        <v/>
      </c>
      <c r="AY360" s="635" t="str">
        <f t="shared" si="515"/>
        <v/>
      </c>
      <c r="AZ360" s="635" t="str">
        <f t="shared" si="516"/>
        <v/>
      </c>
      <c r="BA360" s="635" t="str">
        <f t="shared" si="517"/>
        <v/>
      </c>
      <c r="BB360" s="635" t="str">
        <f t="shared" si="518"/>
        <v/>
      </c>
      <c r="BC360" s="633" t="str">
        <f t="shared" si="519"/>
        <v/>
      </c>
      <c r="BD360" s="633"/>
      <c r="BE360" s="634">
        <v>11</v>
      </c>
      <c r="BF360" s="633" t="str">
        <f t="shared" si="520"/>
        <v/>
      </c>
      <c r="BG360" s="634">
        <f t="shared" si="521"/>
        <v>0</v>
      </c>
      <c r="BH360" s="633">
        <f t="shared" si="522"/>
        <v>0</v>
      </c>
      <c r="BI360" s="633">
        <f t="shared" si="481"/>
        <v>0</v>
      </c>
      <c r="BJ360" s="633">
        <f t="shared" si="482"/>
        <v>0</v>
      </c>
      <c r="BK360" s="633" t="str">
        <f t="shared" si="483"/>
        <v/>
      </c>
      <c r="BL360" s="635" t="str">
        <f t="shared" si="523"/>
        <v/>
      </c>
      <c r="BM360" s="635" t="str">
        <f t="shared" si="524"/>
        <v/>
      </c>
      <c r="BN360" s="633"/>
      <c r="BO360" s="633"/>
      <c r="BP360" s="635" t="str">
        <f t="shared" si="525"/>
        <v/>
      </c>
      <c r="BQ360" s="619">
        <f t="shared" si="484"/>
        <v>0</v>
      </c>
      <c r="BR360" s="619">
        <f t="shared" si="526"/>
        <v>1</v>
      </c>
      <c r="BS360" s="619">
        <f t="shared" si="485"/>
        <v>0</v>
      </c>
      <c r="BT360" s="619">
        <f t="shared" si="527"/>
        <v>0</v>
      </c>
      <c r="BU360" s="619">
        <f t="shared" si="528"/>
        <v>0</v>
      </c>
      <c r="BV360" s="619">
        <f t="shared" si="529"/>
        <v>1</v>
      </c>
      <c r="BW360" s="603">
        <f t="shared" si="487"/>
        <v>0</v>
      </c>
      <c r="BX360" s="636">
        <f t="shared" si="530"/>
        <v>1</v>
      </c>
      <c r="BY360" s="603">
        <f t="shared" si="531"/>
        <v>0</v>
      </c>
      <c r="BZ360" s="603">
        <f t="shared" si="532"/>
        <v>0</v>
      </c>
      <c r="CA360" s="589" t="str">
        <f t="shared" si="490"/>
        <v/>
      </c>
      <c r="CB360" s="1097"/>
      <c r="CC360" s="589"/>
      <c r="CD360" s="589"/>
      <c r="CE360" s="589"/>
      <c r="CF360" s="589"/>
      <c r="CG360" s="589"/>
      <c r="CH360" s="589"/>
      <c r="CI360" s="589"/>
      <c r="CJ360" s="589"/>
      <c r="CK360" s="589"/>
      <c r="CL360" s="589"/>
      <c r="CM360" s="589"/>
      <c r="CN360" s="589"/>
      <c r="CO360" s="589"/>
      <c r="CP360" s="589"/>
      <c r="CQ360" s="589"/>
      <c r="CR360" s="589"/>
      <c r="CS360" s="589"/>
      <c r="CT360" s="589"/>
      <c r="CU360" s="589"/>
      <c r="CV360" s="589"/>
      <c r="CW360" s="589"/>
      <c r="CX360" s="589"/>
      <c r="CY360" s="589"/>
    </row>
    <row r="361" spans="2:103" s="620" customFormat="1" ht="16.5" customHeight="1">
      <c r="B361" s="624">
        <v>2202</v>
      </c>
      <c r="C361" s="677">
        <v>15</v>
      </c>
      <c r="D361" s="644" t="str">
        <f>IF(ISNA(VLOOKUP(C361,Master!CQ$60:DC$285,3,FALSE)),"",VLOOKUP(C361,Master!CQ$60:DC$285,3,FALSE))</f>
        <v/>
      </c>
      <c r="E361" s="683" t="str">
        <f>IF(ISNA(VLOOKUP(C361,Master!CQ$60:DC$285,7,FALSE)),"",VLOOKUP(C361,Master!CQ$60:DC$285,7,FALSE))</f>
        <v/>
      </c>
      <c r="F361" s="683" t="str">
        <f>IF(ISNA(VLOOKUP(C361,Master!CQ$60:DC$285,8,FALSE)),"",VLOOKUP(C361,Master!CQ$60:DC$285,8,FALSE))</f>
        <v/>
      </c>
      <c r="G361" s="684" t="str">
        <f>IF(ISNA(VLOOKUP(C361,Master!CQ$60:DC$285,4,FALSE)),"",VLOOKUP(C361,Master!CQ$60:DC$285,4,FALSE))</f>
        <v/>
      </c>
      <c r="H361" s="672" t="str">
        <f>IF(ISNA(VLOOKUP(C361,Master!CQ$60:DC$285,5,FALSE)),"",VLOOKUP(C361,Master!CQ$60:DC$285,5,FALSE))</f>
        <v/>
      </c>
      <c r="I361" s="680" t="str">
        <f>IF(ISNA(VLOOKUP(C361,Master!CQ$60:DC$285,6,FALSE)),"",VLOOKUP(C361,Master!CQ$60:DC$285,6,FALSE))</f>
        <v/>
      </c>
      <c r="J361" s="624" t="str">
        <f t="shared" si="533"/>
        <v/>
      </c>
      <c r="K361" s="625" t="str">
        <f t="shared" si="534"/>
        <v/>
      </c>
      <c r="L361" s="624" t="str">
        <f t="shared" si="535"/>
        <v/>
      </c>
      <c r="M361" s="624" t="str">
        <f t="shared" si="536"/>
        <v/>
      </c>
      <c r="N361" s="624" t="str">
        <f t="shared" si="537"/>
        <v/>
      </c>
      <c r="O361" s="629" t="str">
        <f t="shared" si="538"/>
        <v/>
      </c>
      <c r="P361" s="650"/>
      <c r="Q361" s="650"/>
      <c r="R361" s="650"/>
      <c r="S361" s="650"/>
      <c r="T361" s="591"/>
      <c r="U361" s="622" t="str">
        <f>IF(ISNA(VLOOKUP(C361,Master!CQ$60:DD$285,10,FALSE)),"",VLOOKUP(C361,Master!CQ$60:DD$285,10,FALSE))</f>
        <v/>
      </c>
      <c r="V361" s="632"/>
      <c r="W361" s="632"/>
      <c r="X361" s="633" t="str">
        <f>IF(ISNA(VLOOKUP(C361,Master!CQ$60:DD$285,11,FALSE)),"",VLOOKUP(C361,Master!CQ$60:DD$285,11,FALSE))</f>
        <v/>
      </c>
      <c r="Y361" s="633" t="str">
        <f>IF(ISNA(VLOOKUP(C361,Master!CQ$60:DD$285,9,FALSE)),"",VLOOKUP(C361,Master!CQ$60:DD$285,9,FALSE))</f>
        <v/>
      </c>
      <c r="Z361" s="634">
        <f t="shared" si="497"/>
        <v>0</v>
      </c>
      <c r="AA361" s="634">
        <f t="shared" si="498"/>
        <v>0</v>
      </c>
      <c r="AB361" s="634">
        <f t="shared" si="499"/>
        <v>0</v>
      </c>
      <c r="AC361" s="634">
        <f t="shared" si="500"/>
        <v>0</v>
      </c>
      <c r="AD361" s="634">
        <f t="shared" si="501"/>
        <v>0</v>
      </c>
      <c r="AE361" s="634">
        <f t="shared" si="502"/>
        <v>0</v>
      </c>
      <c r="AF361" s="635" t="str">
        <f t="shared" si="504"/>
        <v/>
      </c>
      <c r="AG361" s="635" t="str">
        <f t="shared" si="505"/>
        <v/>
      </c>
      <c r="AH361" s="635" t="str">
        <f t="shared" si="506"/>
        <v/>
      </c>
      <c r="AI361" s="635" t="str">
        <f t="shared" si="507"/>
        <v/>
      </c>
      <c r="AJ361" s="635" t="str">
        <f t="shared" si="508"/>
        <v/>
      </c>
      <c r="AK361" s="633" t="str">
        <f t="shared" si="509"/>
        <v/>
      </c>
      <c r="AL361" s="633">
        <v>0</v>
      </c>
      <c r="AM361" s="634">
        <v>0</v>
      </c>
      <c r="AN361" s="633" t="str">
        <f t="shared" si="510"/>
        <v/>
      </c>
      <c r="AO361" s="634">
        <f t="shared" si="511"/>
        <v>0</v>
      </c>
      <c r="AP361" s="633">
        <f t="shared" si="503"/>
        <v>0</v>
      </c>
      <c r="AQ361" s="633">
        <f t="shared" si="480"/>
        <v>0</v>
      </c>
      <c r="AR361" s="633"/>
      <c r="AS361" s="633">
        <f t="shared" si="453"/>
        <v>0</v>
      </c>
      <c r="AT361" s="635" t="str">
        <f t="shared" si="512"/>
        <v/>
      </c>
      <c r="AU361" s="635" t="str">
        <f t="shared" si="513"/>
        <v/>
      </c>
      <c r="AV361" s="633"/>
      <c r="AW361" s="633"/>
      <c r="AX361" s="635" t="str">
        <f t="shared" si="514"/>
        <v/>
      </c>
      <c r="AY361" s="635" t="str">
        <f t="shared" si="515"/>
        <v/>
      </c>
      <c r="AZ361" s="635" t="str">
        <f t="shared" si="516"/>
        <v/>
      </c>
      <c r="BA361" s="635" t="str">
        <f t="shared" si="517"/>
        <v/>
      </c>
      <c r="BB361" s="635" t="str">
        <f t="shared" si="518"/>
        <v/>
      </c>
      <c r="BC361" s="633" t="str">
        <f t="shared" si="519"/>
        <v/>
      </c>
      <c r="BD361" s="633"/>
      <c r="BE361" s="634">
        <v>12</v>
      </c>
      <c r="BF361" s="633" t="str">
        <f t="shared" si="520"/>
        <v/>
      </c>
      <c r="BG361" s="634">
        <f t="shared" si="521"/>
        <v>0</v>
      </c>
      <c r="BH361" s="633">
        <f t="shared" si="522"/>
        <v>0</v>
      </c>
      <c r="BI361" s="633">
        <f t="shared" si="481"/>
        <v>0</v>
      </c>
      <c r="BJ361" s="633">
        <f t="shared" si="482"/>
        <v>0</v>
      </c>
      <c r="BK361" s="633" t="str">
        <f t="shared" si="483"/>
        <v/>
      </c>
      <c r="BL361" s="635" t="str">
        <f t="shared" si="523"/>
        <v/>
      </c>
      <c r="BM361" s="635" t="str">
        <f t="shared" si="524"/>
        <v/>
      </c>
      <c r="BN361" s="633"/>
      <c r="BO361" s="633"/>
      <c r="BP361" s="635" t="str">
        <f t="shared" si="525"/>
        <v/>
      </c>
      <c r="BQ361" s="619">
        <f t="shared" si="484"/>
        <v>0</v>
      </c>
      <c r="BR361" s="619">
        <f t="shared" si="526"/>
        <v>1</v>
      </c>
      <c r="BS361" s="619">
        <f t="shared" si="485"/>
        <v>0</v>
      </c>
      <c r="BT361" s="619">
        <f t="shared" si="527"/>
        <v>0</v>
      </c>
      <c r="BU361" s="619">
        <f t="shared" si="528"/>
        <v>0</v>
      </c>
      <c r="BV361" s="619">
        <f t="shared" si="529"/>
        <v>1</v>
      </c>
      <c r="BW361" s="603">
        <f t="shared" si="487"/>
        <v>0</v>
      </c>
      <c r="BX361" s="636">
        <f t="shared" si="530"/>
        <v>1</v>
      </c>
      <c r="BY361" s="603">
        <f t="shared" si="531"/>
        <v>0</v>
      </c>
      <c r="BZ361" s="603">
        <f t="shared" si="532"/>
        <v>0</v>
      </c>
      <c r="CA361" s="589" t="str">
        <f t="shared" si="490"/>
        <v/>
      </c>
      <c r="CB361" s="1097"/>
      <c r="CC361" s="589"/>
      <c r="CD361" s="589"/>
      <c r="CE361" s="589"/>
      <c r="CF361" s="589"/>
      <c r="CG361" s="589"/>
      <c r="CH361" s="589"/>
      <c r="CI361" s="589"/>
      <c r="CJ361" s="589"/>
      <c r="CK361" s="589"/>
      <c r="CL361" s="589"/>
      <c r="CM361" s="589"/>
      <c r="CN361" s="589"/>
      <c r="CO361" s="589"/>
      <c r="CP361" s="589"/>
      <c r="CQ361" s="589"/>
      <c r="CR361" s="589"/>
      <c r="CS361" s="589"/>
      <c r="CT361" s="589"/>
      <c r="CU361" s="589"/>
      <c r="CV361" s="589"/>
      <c r="CW361" s="589"/>
      <c r="CX361" s="589"/>
      <c r="CY361" s="589"/>
    </row>
    <row r="362" spans="2:103" s="620" customFormat="1" ht="16.5" customHeight="1">
      <c r="B362" s="624">
        <v>2202</v>
      </c>
      <c r="C362" s="677">
        <v>16</v>
      </c>
      <c r="D362" s="644" t="str">
        <f>IF(ISNA(VLOOKUP(C362,Master!CQ$60:DC$285,3,FALSE)),"",VLOOKUP(C362,Master!CQ$60:DC$285,3,FALSE))</f>
        <v/>
      </c>
      <c r="E362" s="683" t="str">
        <f>IF(ISNA(VLOOKUP(C362,Master!CQ$60:DC$285,7,FALSE)),"",VLOOKUP(C362,Master!CQ$60:DC$285,7,FALSE))</f>
        <v/>
      </c>
      <c r="F362" s="683" t="str">
        <f>IF(ISNA(VLOOKUP(C362,Master!CQ$60:DC$285,8,FALSE)),"",VLOOKUP(C362,Master!CQ$60:DC$285,8,FALSE))</f>
        <v/>
      </c>
      <c r="G362" s="684" t="str">
        <f>IF(ISNA(VLOOKUP(C362,Master!CQ$60:DC$285,4,FALSE)),"",VLOOKUP(C362,Master!CQ$60:DC$285,4,FALSE))</f>
        <v/>
      </c>
      <c r="H362" s="672" t="str">
        <f>IF(ISNA(VLOOKUP(C362,Master!CQ$60:DC$285,5,FALSE)),"",VLOOKUP(C362,Master!CQ$60:DC$285,5,FALSE))</f>
        <v/>
      </c>
      <c r="I362" s="680" t="str">
        <f>IF(ISNA(VLOOKUP(C362,Master!CQ$60:DC$285,6,FALSE)),"",VLOOKUP(C362,Master!CQ$60:DC$285,6,FALSE))</f>
        <v/>
      </c>
      <c r="J362" s="624" t="str">
        <f>IF(AND(H362=""),"",I362*12)</f>
        <v/>
      </c>
      <c r="K362" s="625" t="str">
        <f>IF(AND(H362=""),"","Not Applicable")</f>
        <v/>
      </c>
      <c r="L362" s="624" t="str">
        <f>IF(AND(H362=""),"","0")</f>
        <v/>
      </c>
      <c r="M362" s="624" t="str">
        <f>IF(AND(H362=""),"",J362+L362)</f>
        <v/>
      </c>
      <c r="N362" s="624" t="str">
        <f>IF(AND(H362=""),"",M362)</f>
        <v/>
      </c>
      <c r="O362" s="629" t="str">
        <f>IF(AND(H362=""),"","SANVIDA")</f>
        <v/>
      </c>
      <c r="P362" s="650"/>
      <c r="Q362" s="650"/>
      <c r="R362" s="650"/>
      <c r="S362" s="650"/>
      <c r="T362" s="591"/>
      <c r="U362" s="622"/>
      <c r="V362" s="623"/>
      <c r="W362" s="623"/>
      <c r="X362" s="623"/>
      <c r="Y362" s="623"/>
      <c r="Z362" s="623"/>
      <c r="AA362" s="623"/>
      <c r="AB362" s="623"/>
      <c r="AC362" s="623"/>
      <c r="AD362" s="623"/>
      <c r="AE362" s="623"/>
      <c r="AF362" s="635" t="str">
        <f t="shared" si="504"/>
        <v/>
      </c>
      <c r="AG362" s="635" t="str">
        <f t="shared" si="505"/>
        <v/>
      </c>
      <c r="AH362" s="635" t="str">
        <f t="shared" si="506"/>
        <v/>
      </c>
      <c r="AI362" s="635" t="str">
        <f t="shared" si="507"/>
        <v/>
      </c>
      <c r="AJ362" s="635" t="str">
        <f t="shared" si="508"/>
        <v/>
      </c>
      <c r="AK362" s="633" t="str">
        <f t="shared" si="509"/>
        <v/>
      </c>
      <c r="AL362" s="633">
        <v>0</v>
      </c>
      <c r="AM362" s="634">
        <v>0</v>
      </c>
      <c r="AN362" s="633" t="str">
        <f t="shared" si="510"/>
        <v/>
      </c>
      <c r="AO362" s="634">
        <f t="shared" si="511"/>
        <v>0</v>
      </c>
      <c r="AP362" s="633">
        <f>IF(AND(I362=""),0,ROUND((I362+ROUND(I362*$AK$10,0))/2,0)*(IF(O362="FIX PAY",0,1)))</f>
        <v>0</v>
      </c>
      <c r="AQ362" s="633">
        <f t="shared" si="480"/>
        <v>0</v>
      </c>
      <c r="AR362" s="633"/>
      <c r="AS362" s="633">
        <f t="shared" si="453"/>
        <v>0</v>
      </c>
      <c r="AT362" s="635" t="str">
        <f t="shared" si="512"/>
        <v/>
      </c>
      <c r="AU362" s="635" t="str">
        <f t="shared" si="513"/>
        <v/>
      </c>
      <c r="AV362" s="633"/>
      <c r="AW362" s="633"/>
      <c r="AX362" s="635" t="str">
        <f t="shared" si="514"/>
        <v/>
      </c>
      <c r="AY362" s="635" t="str">
        <f t="shared" si="515"/>
        <v/>
      </c>
      <c r="AZ362" s="635" t="str">
        <f t="shared" si="516"/>
        <v/>
      </c>
      <c r="BA362" s="635" t="str">
        <f t="shared" si="517"/>
        <v/>
      </c>
      <c r="BB362" s="635" t="str">
        <f t="shared" si="518"/>
        <v/>
      </c>
      <c r="BC362" s="633" t="str">
        <f t="shared" si="519"/>
        <v/>
      </c>
      <c r="BD362" s="633"/>
      <c r="BE362" s="634">
        <v>13</v>
      </c>
      <c r="BF362" s="633" t="str">
        <f t="shared" si="520"/>
        <v/>
      </c>
      <c r="BG362" s="634">
        <f t="shared" si="521"/>
        <v>0</v>
      </c>
      <c r="BH362" s="633">
        <f t="shared" si="522"/>
        <v>0</v>
      </c>
      <c r="BI362" s="633">
        <f t="shared" si="481"/>
        <v>0</v>
      </c>
      <c r="BJ362" s="633">
        <f t="shared" si="482"/>
        <v>0</v>
      </c>
      <c r="BK362" s="633" t="str">
        <f t="shared" si="483"/>
        <v/>
      </c>
      <c r="BL362" s="635" t="str">
        <f t="shared" si="523"/>
        <v/>
      </c>
      <c r="BM362" s="635" t="str">
        <f t="shared" si="524"/>
        <v/>
      </c>
      <c r="BN362" s="633"/>
      <c r="BO362" s="633"/>
      <c r="BP362" s="635" t="str">
        <f t="shared" si="525"/>
        <v/>
      </c>
      <c r="BQ362" s="619">
        <f t="shared" si="484"/>
        <v>0</v>
      </c>
      <c r="BR362" s="619">
        <f t="shared" si="526"/>
        <v>1</v>
      </c>
      <c r="BS362" s="619">
        <f t="shared" si="485"/>
        <v>0</v>
      </c>
      <c r="BT362" s="619">
        <f t="shared" si="527"/>
        <v>0</v>
      </c>
      <c r="BU362" s="619">
        <f t="shared" si="528"/>
        <v>0</v>
      </c>
      <c r="BV362" s="619">
        <f t="shared" si="529"/>
        <v>1</v>
      </c>
      <c r="BW362" s="603">
        <f t="shared" si="487"/>
        <v>0</v>
      </c>
      <c r="BX362" s="636">
        <f t="shared" si="530"/>
        <v>1</v>
      </c>
      <c r="BY362" s="603">
        <f t="shared" si="531"/>
        <v>0</v>
      </c>
      <c r="BZ362" s="603">
        <f t="shared" si="532"/>
        <v>0</v>
      </c>
      <c r="CA362" s="589" t="str">
        <f t="shared" si="490"/>
        <v/>
      </c>
      <c r="CB362" s="1097"/>
      <c r="CC362" s="589"/>
      <c r="CD362" s="589"/>
      <c r="CE362" s="589"/>
      <c r="CF362" s="589"/>
      <c r="CG362" s="589"/>
      <c r="CH362" s="589"/>
      <c r="CI362" s="589"/>
      <c r="CJ362" s="589"/>
      <c r="CK362" s="589"/>
      <c r="CL362" s="589"/>
      <c r="CM362" s="589"/>
      <c r="CN362" s="589"/>
      <c r="CO362" s="589"/>
      <c r="CP362" s="589"/>
      <c r="CQ362" s="589"/>
      <c r="CR362" s="589"/>
      <c r="CS362" s="589"/>
      <c r="CT362" s="589"/>
      <c r="CU362" s="589"/>
      <c r="CV362" s="589"/>
      <c r="CW362" s="589"/>
      <c r="CX362" s="589"/>
      <c r="CY362" s="589"/>
    </row>
    <row r="363" spans="2:103" s="620" customFormat="1" ht="16.5" customHeight="1">
      <c r="B363" s="624">
        <v>2202</v>
      </c>
      <c r="C363" s="677">
        <v>17</v>
      </c>
      <c r="D363" s="644" t="str">
        <f>IF(ISNA(VLOOKUP(C363,Master!CQ$60:DC$285,3,FALSE)),"",VLOOKUP(C363,Master!CQ$60:DC$285,3,FALSE))</f>
        <v/>
      </c>
      <c r="E363" s="683" t="str">
        <f>IF(ISNA(VLOOKUP(C363,Master!CQ$60:DC$285,7,FALSE)),"",VLOOKUP(C363,Master!CQ$60:DC$285,7,FALSE))</f>
        <v/>
      </c>
      <c r="F363" s="683" t="str">
        <f>IF(ISNA(VLOOKUP(C363,Master!CQ$60:DC$285,8,FALSE)),"",VLOOKUP(C363,Master!CQ$60:DC$285,8,FALSE))</f>
        <v/>
      </c>
      <c r="G363" s="684" t="str">
        <f>IF(ISNA(VLOOKUP(C363,Master!CQ$60:DC$285,4,FALSE)),"",VLOOKUP(C363,Master!CQ$60:DC$285,4,FALSE))</f>
        <v/>
      </c>
      <c r="H363" s="672" t="str">
        <f>IF(ISNA(VLOOKUP(C363,Master!CQ$60:DC$285,5,FALSE)),"",VLOOKUP(C363,Master!CQ$60:DC$285,5,FALSE))</f>
        <v/>
      </c>
      <c r="I363" s="680" t="str">
        <f>IF(ISNA(VLOOKUP(C363,Master!CQ$60:DC$285,6,FALSE)),"",VLOOKUP(C363,Master!CQ$60:DC$285,6,FALSE))</f>
        <v/>
      </c>
      <c r="J363" s="624" t="str">
        <f t="shared" si="533"/>
        <v/>
      </c>
      <c r="K363" s="625" t="str">
        <f t="shared" si="534"/>
        <v/>
      </c>
      <c r="L363" s="624" t="str">
        <f t="shared" si="535"/>
        <v/>
      </c>
      <c r="M363" s="624" t="str">
        <f t="shared" si="536"/>
        <v/>
      </c>
      <c r="N363" s="624" t="str">
        <f t="shared" si="537"/>
        <v/>
      </c>
      <c r="O363" s="629" t="str">
        <f t="shared" si="538"/>
        <v/>
      </c>
      <c r="P363" s="650"/>
      <c r="Q363" s="650"/>
      <c r="R363" s="650"/>
      <c r="S363" s="650"/>
      <c r="T363" s="591"/>
      <c r="U363" s="622"/>
      <c r="V363" s="623"/>
      <c r="W363" s="623"/>
      <c r="X363" s="623"/>
      <c r="Y363" s="623"/>
      <c r="Z363" s="623"/>
      <c r="AA363" s="623"/>
      <c r="AB363" s="623"/>
      <c r="AC363" s="623"/>
      <c r="AD363" s="623"/>
      <c r="AE363" s="623"/>
      <c r="AF363" s="635" t="str">
        <f t="shared" si="504"/>
        <v/>
      </c>
      <c r="AG363" s="635" t="str">
        <f t="shared" si="505"/>
        <v/>
      </c>
      <c r="AH363" s="635" t="str">
        <f t="shared" si="506"/>
        <v/>
      </c>
      <c r="AI363" s="635" t="str">
        <f t="shared" si="507"/>
        <v/>
      </c>
      <c r="AJ363" s="635" t="str">
        <f t="shared" si="508"/>
        <v/>
      </c>
      <c r="AK363" s="633" t="str">
        <f t="shared" si="509"/>
        <v/>
      </c>
      <c r="AL363" s="633">
        <v>0</v>
      </c>
      <c r="AM363" s="634">
        <v>0</v>
      </c>
      <c r="AN363" s="633" t="str">
        <f t="shared" si="510"/>
        <v/>
      </c>
      <c r="AO363" s="634">
        <f t="shared" si="511"/>
        <v>0</v>
      </c>
      <c r="AP363" s="633">
        <f>IF(AND(I363=""),0,ROUND((I363+ROUND(I363*$AK$10,0))/2,0)*(IF(O363="FIX PAY",0,1)))</f>
        <v>0</v>
      </c>
      <c r="AQ363" s="633">
        <f t="shared" si="480"/>
        <v>0</v>
      </c>
      <c r="AR363" s="633"/>
      <c r="AS363" s="633">
        <f t="shared" si="453"/>
        <v>0</v>
      </c>
      <c r="AT363" s="635" t="str">
        <f t="shared" si="512"/>
        <v/>
      </c>
      <c r="AU363" s="635" t="str">
        <f t="shared" si="513"/>
        <v/>
      </c>
      <c r="AV363" s="633"/>
      <c r="AW363" s="633"/>
      <c r="AX363" s="635" t="str">
        <f t="shared" si="514"/>
        <v/>
      </c>
      <c r="AY363" s="635" t="str">
        <f t="shared" si="515"/>
        <v/>
      </c>
      <c r="AZ363" s="635" t="str">
        <f t="shared" si="516"/>
        <v/>
      </c>
      <c r="BA363" s="635" t="str">
        <f t="shared" si="517"/>
        <v/>
      </c>
      <c r="BB363" s="635" t="str">
        <f t="shared" si="518"/>
        <v/>
      </c>
      <c r="BC363" s="633" t="str">
        <f t="shared" si="519"/>
        <v/>
      </c>
      <c r="BD363" s="633"/>
      <c r="BE363" s="634">
        <v>10</v>
      </c>
      <c r="BF363" s="633" t="str">
        <f t="shared" si="520"/>
        <v/>
      </c>
      <c r="BG363" s="634">
        <f t="shared" si="521"/>
        <v>0</v>
      </c>
      <c r="BH363" s="633">
        <f t="shared" si="522"/>
        <v>0</v>
      </c>
      <c r="BI363" s="633">
        <f t="shared" si="481"/>
        <v>0</v>
      </c>
      <c r="BJ363" s="633">
        <f t="shared" si="482"/>
        <v>0</v>
      </c>
      <c r="BK363" s="633" t="str">
        <f t="shared" si="483"/>
        <v/>
      </c>
      <c r="BL363" s="635" t="str">
        <f t="shared" si="523"/>
        <v/>
      </c>
      <c r="BM363" s="635" t="str">
        <f t="shared" si="524"/>
        <v/>
      </c>
      <c r="BN363" s="633"/>
      <c r="BO363" s="633"/>
      <c r="BP363" s="635" t="str">
        <f t="shared" si="525"/>
        <v/>
      </c>
      <c r="BQ363" s="619">
        <f t="shared" si="484"/>
        <v>0</v>
      </c>
      <c r="BR363" s="619">
        <f t="shared" si="526"/>
        <v>1</v>
      </c>
      <c r="BS363" s="619">
        <f t="shared" si="485"/>
        <v>0</v>
      </c>
      <c r="BT363" s="619">
        <f t="shared" si="527"/>
        <v>0</v>
      </c>
      <c r="BU363" s="619">
        <f t="shared" si="528"/>
        <v>0</v>
      </c>
      <c r="BV363" s="619">
        <f t="shared" si="529"/>
        <v>1</v>
      </c>
      <c r="BW363" s="603">
        <f t="shared" si="487"/>
        <v>0</v>
      </c>
      <c r="BX363" s="636">
        <f t="shared" si="530"/>
        <v>1</v>
      </c>
      <c r="BY363" s="603">
        <f t="shared" si="531"/>
        <v>0</v>
      </c>
      <c r="BZ363" s="603">
        <f t="shared" si="532"/>
        <v>0</v>
      </c>
      <c r="CA363" s="589" t="str">
        <f t="shared" si="490"/>
        <v/>
      </c>
      <c r="CB363" s="1097"/>
      <c r="CC363" s="589"/>
      <c r="CD363" s="589"/>
      <c r="CE363" s="589"/>
      <c r="CF363" s="589"/>
      <c r="CG363" s="589"/>
      <c r="CH363" s="589"/>
      <c r="CI363" s="589"/>
      <c r="CJ363" s="589"/>
      <c r="CK363" s="589"/>
      <c r="CL363" s="589"/>
      <c r="CM363" s="589"/>
      <c r="CN363" s="589"/>
      <c r="CO363" s="589"/>
      <c r="CP363" s="589"/>
      <c r="CQ363" s="589"/>
      <c r="CR363" s="589"/>
      <c r="CS363" s="589"/>
      <c r="CT363" s="589"/>
      <c r="CU363" s="589"/>
      <c r="CV363" s="589"/>
      <c r="CW363" s="589"/>
      <c r="CX363" s="589"/>
      <c r="CY363" s="589"/>
    </row>
    <row r="364" spans="2:103" s="620" customFormat="1" ht="16.5" customHeight="1">
      <c r="B364" s="624">
        <v>2202</v>
      </c>
      <c r="C364" s="677">
        <v>18</v>
      </c>
      <c r="D364" s="644" t="str">
        <f>IF(ISNA(VLOOKUP(C364,Master!CQ$60:DC$285,3,FALSE)),"",VLOOKUP(C364,Master!CQ$60:DC$285,3,FALSE))</f>
        <v/>
      </c>
      <c r="E364" s="683" t="str">
        <f>IF(ISNA(VLOOKUP(C364,Master!CQ$60:DC$285,7,FALSE)),"",VLOOKUP(C364,Master!CQ$60:DC$285,7,FALSE))</f>
        <v/>
      </c>
      <c r="F364" s="683" t="str">
        <f>IF(ISNA(VLOOKUP(C364,Master!CQ$60:DC$285,8,FALSE)),"",VLOOKUP(C364,Master!CQ$60:DC$285,8,FALSE))</f>
        <v/>
      </c>
      <c r="G364" s="684" t="str">
        <f>IF(ISNA(VLOOKUP(C364,Master!CQ$60:DC$285,4,FALSE)),"",VLOOKUP(C364,Master!CQ$60:DC$285,4,FALSE))</f>
        <v/>
      </c>
      <c r="H364" s="672" t="str">
        <f>IF(ISNA(VLOOKUP(C364,Master!CQ$60:DC$285,5,FALSE)),"",VLOOKUP(C364,Master!CQ$60:DC$285,5,FALSE))</f>
        <v/>
      </c>
      <c r="I364" s="680" t="str">
        <f>IF(ISNA(VLOOKUP(C364,Master!CQ$60:DC$285,6,FALSE)),"",VLOOKUP(C364,Master!CQ$60:DC$285,6,FALSE))</f>
        <v/>
      </c>
      <c r="J364" s="624" t="str">
        <f t="shared" si="533"/>
        <v/>
      </c>
      <c r="K364" s="625" t="str">
        <f t="shared" si="534"/>
        <v/>
      </c>
      <c r="L364" s="624" t="str">
        <f t="shared" si="535"/>
        <v/>
      </c>
      <c r="M364" s="624" t="str">
        <f t="shared" si="536"/>
        <v/>
      </c>
      <c r="N364" s="624" t="str">
        <f t="shared" si="537"/>
        <v/>
      </c>
      <c r="O364" s="629" t="str">
        <f t="shared" si="538"/>
        <v/>
      </c>
      <c r="P364" s="650"/>
      <c r="Q364" s="650"/>
      <c r="R364" s="650"/>
      <c r="S364" s="650"/>
      <c r="T364" s="591"/>
      <c r="U364" s="622"/>
      <c r="V364" s="623"/>
      <c r="W364" s="623"/>
      <c r="X364" s="623"/>
      <c r="Y364" s="623"/>
      <c r="Z364" s="623"/>
      <c r="AA364" s="623"/>
      <c r="AB364" s="623"/>
      <c r="AC364" s="623"/>
      <c r="AD364" s="623"/>
      <c r="AE364" s="623"/>
      <c r="AF364" s="635" t="str">
        <f t="shared" si="504"/>
        <v/>
      </c>
      <c r="AG364" s="635" t="str">
        <f t="shared" si="505"/>
        <v/>
      </c>
      <c r="AH364" s="635" t="str">
        <f t="shared" si="506"/>
        <v/>
      </c>
      <c r="AI364" s="635" t="str">
        <f t="shared" si="507"/>
        <v/>
      </c>
      <c r="AJ364" s="635" t="str">
        <f t="shared" si="508"/>
        <v/>
      </c>
      <c r="AK364" s="633" t="str">
        <f t="shared" si="509"/>
        <v/>
      </c>
      <c r="AL364" s="633">
        <v>0</v>
      </c>
      <c r="AM364" s="634">
        <v>0</v>
      </c>
      <c r="AN364" s="633" t="str">
        <f t="shared" si="510"/>
        <v/>
      </c>
      <c r="AO364" s="634">
        <f t="shared" si="511"/>
        <v>0</v>
      </c>
      <c r="AP364" s="633">
        <f>IF(AND(I364=""),0,ROUND((I364+ROUND(I364*$AK$10,0))/2,0)*(IF(O364="FIX PAY",0,1)))</f>
        <v>0</v>
      </c>
      <c r="AQ364" s="633">
        <f t="shared" si="480"/>
        <v>0</v>
      </c>
      <c r="AR364" s="633"/>
      <c r="AS364" s="633">
        <f t="shared" si="453"/>
        <v>0</v>
      </c>
      <c r="AT364" s="635" t="str">
        <f t="shared" si="512"/>
        <v/>
      </c>
      <c r="AU364" s="635" t="str">
        <f t="shared" si="513"/>
        <v/>
      </c>
      <c r="AV364" s="633"/>
      <c r="AW364" s="633"/>
      <c r="AX364" s="635" t="str">
        <f t="shared" si="514"/>
        <v/>
      </c>
      <c r="AY364" s="635" t="str">
        <f t="shared" si="515"/>
        <v/>
      </c>
      <c r="AZ364" s="635" t="str">
        <f t="shared" si="516"/>
        <v/>
      </c>
      <c r="BA364" s="635" t="str">
        <f t="shared" si="517"/>
        <v/>
      </c>
      <c r="BB364" s="635" t="str">
        <f t="shared" si="518"/>
        <v/>
      </c>
      <c r="BC364" s="633" t="str">
        <f t="shared" si="519"/>
        <v/>
      </c>
      <c r="BD364" s="633"/>
      <c r="BE364" s="634">
        <v>11</v>
      </c>
      <c r="BF364" s="633" t="str">
        <f t="shared" si="520"/>
        <v/>
      </c>
      <c r="BG364" s="634">
        <f t="shared" si="521"/>
        <v>0</v>
      </c>
      <c r="BH364" s="633">
        <f t="shared" si="522"/>
        <v>0</v>
      </c>
      <c r="BI364" s="633">
        <f t="shared" si="481"/>
        <v>0</v>
      </c>
      <c r="BJ364" s="633">
        <f t="shared" si="482"/>
        <v>0</v>
      </c>
      <c r="BK364" s="633" t="str">
        <f t="shared" si="483"/>
        <v/>
      </c>
      <c r="BL364" s="635" t="str">
        <f t="shared" si="523"/>
        <v/>
      </c>
      <c r="BM364" s="635" t="str">
        <f t="shared" si="524"/>
        <v/>
      </c>
      <c r="BN364" s="633"/>
      <c r="BO364" s="633"/>
      <c r="BP364" s="635" t="str">
        <f t="shared" si="525"/>
        <v/>
      </c>
      <c r="BQ364" s="619">
        <f t="shared" si="484"/>
        <v>0</v>
      </c>
      <c r="BR364" s="619">
        <f t="shared" si="526"/>
        <v>1</v>
      </c>
      <c r="BS364" s="619">
        <f t="shared" si="485"/>
        <v>0</v>
      </c>
      <c r="BT364" s="619">
        <f t="shared" si="527"/>
        <v>0</v>
      </c>
      <c r="BU364" s="619">
        <f t="shared" si="528"/>
        <v>0</v>
      </c>
      <c r="BV364" s="619">
        <f t="shared" si="529"/>
        <v>1</v>
      </c>
      <c r="BW364" s="603">
        <f t="shared" si="487"/>
        <v>0</v>
      </c>
      <c r="BX364" s="636">
        <f t="shared" si="530"/>
        <v>1</v>
      </c>
      <c r="BY364" s="603">
        <f t="shared" si="531"/>
        <v>0</v>
      </c>
      <c r="BZ364" s="603">
        <f t="shared" si="532"/>
        <v>0</v>
      </c>
      <c r="CA364" s="589" t="str">
        <f t="shared" si="490"/>
        <v/>
      </c>
      <c r="CB364" s="1097"/>
      <c r="CC364" s="589"/>
      <c r="CD364" s="589"/>
      <c r="CE364" s="589"/>
      <c r="CF364" s="589"/>
      <c r="CG364" s="589"/>
      <c r="CH364" s="589"/>
      <c r="CI364" s="589"/>
      <c r="CJ364" s="589"/>
      <c r="CK364" s="589"/>
      <c r="CL364" s="589"/>
      <c r="CM364" s="589"/>
      <c r="CN364" s="589"/>
      <c r="CO364" s="589"/>
      <c r="CP364" s="589"/>
      <c r="CQ364" s="589"/>
      <c r="CR364" s="589"/>
      <c r="CS364" s="589"/>
      <c r="CT364" s="589"/>
      <c r="CU364" s="589"/>
      <c r="CV364" s="589"/>
      <c r="CW364" s="589"/>
      <c r="CX364" s="589"/>
      <c r="CY364" s="589"/>
    </row>
    <row r="365" spans="2:103" s="620" customFormat="1" ht="16.5" customHeight="1">
      <c r="B365" s="624">
        <v>2202</v>
      </c>
      <c r="C365" s="677">
        <v>19</v>
      </c>
      <c r="D365" s="644" t="str">
        <f>IF(ISNA(VLOOKUP(C365,Master!CQ$60:DC$285,3,FALSE)),"",VLOOKUP(C365,Master!CQ$60:DC$285,3,FALSE))</f>
        <v/>
      </c>
      <c r="E365" s="683" t="str">
        <f>IF(ISNA(VLOOKUP(C365,Master!CQ$60:DC$285,7,FALSE)),"",VLOOKUP(C365,Master!CQ$60:DC$285,7,FALSE))</f>
        <v/>
      </c>
      <c r="F365" s="683" t="str">
        <f>IF(ISNA(VLOOKUP(C365,Master!CQ$60:DC$285,8,FALSE)),"",VLOOKUP(C365,Master!CQ$60:DC$285,8,FALSE))</f>
        <v/>
      </c>
      <c r="G365" s="684" t="str">
        <f>IF(ISNA(VLOOKUP(C365,Master!CQ$60:DC$285,4,FALSE)),"",VLOOKUP(C365,Master!CQ$60:DC$285,4,FALSE))</f>
        <v/>
      </c>
      <c r="H365" s="672" t="str">
        <f>IF(ISNA(VLOOKUP(C365,Master!CQ$60:DC$285,5,FALSE)),"",VLOOKUP(C365,Master!CQ$60:DC$285,5,FALSE))</f>
        <v/>
      </c>
      <c r="I365" s="680" t="str">
        <f>IF(ISNA(VLOOKUP(C365,Master!CQ$60:DC$285,6,FALSE)),"",VLOOKUP(C365,Master!CQ$60:DC$285,6,FALSE))</f>
        <v/>
      </c>
      <c r="J365" s="624" t="str">
        <f t="shared" si="533"/>
        <v/>
      </c>
      <c r="K365" s="625" t="str">
        <f t="shared" si="534"/>
        <v/>
      </c>
      <c r="L365" s="624" t="str">
        <f t="shared" si="535"/>
        <v/>
      </c>
      <c r="M365" s="624" t="str">
        <f t="shared" si="536"/>
        <v/>
      </c>
      <c r="N365" s="624" t="str">
        <f t="shared" si="537"/>
        <v/>
      </c>
      <c r="O365" s="629" t="str">
        <f t="shared" si="538"/>
        <v/>
      </c>
      <c r="P365" s="650"/>
      <c r="Q365" s="650"/>
      <c r="R365" s="650"/>
      <c r="S365" s="650"/>
      <c r="T365" s="591"/>
      <c r="U365" s="622"/>
      <c r="V365" s="623"/>
      <c r="W365" s="623"/>
      <c r="X365" s="623"/>
      <c r="Y365" s="623"/>
      <c r="Z365" s="623"/>
      <c r="AA365" s="623"/>
      <c r="AB365" s="623"/>
      <c r="AC365" s="623"/>
      <c r="AD365" s="623"/>
      <c r="AE365" s="623"/>
      <c r="AF365" s="635" t="str">
        <f t="shared" si="504"/>
        <v/>
      </c>
      <c r="AG365" s="635" t="str">
        <f t="shared" si="505"/>
        <v/>
      </c>
      <c r="AH365" s="635" t="str">
        <f t="shared" si="506"/>
        <v/>
      </c>
      <c r="AI365" s="635" t="str">
        <f t="shared" si="507"/>
        <v/>
      </c>
      <c r="AJ365" s="635" t="str">
        <f t="shared" si="508"/>
        <v/>
      </c>
      <c r="AK365" s="633" t="str">
        <f t="shared" si="509"/>
        <v/>
      </c>
      <c r="AL365" s="633">
        <v>0</v>
      </c>
      <c r="AM365" s="634">
        <v>0</v>
      </c>
      <c r="AN365" s="633" t="str">
        <f t="shared" si="510"/>
        <v/>
      </c>
      <c r="AO365" s="634">
        <f t="shared" si="511"/>
        <v>0</v>
      </c>
      <c r="AP365" s="633">
        <f>IF(AND(I365=""),0,ROUND((I365+ROUND(I365*$AK$10,0))/2,0)*(IF(O365="FIX PAY",0,1)))</f>
        <v>0</v>
      </c>
      <c r="AQ365" s="633">
        <f t="shared" si="480"/>
        <v>0</v>
      </c>
      <c r="AR365" s="633"/>
      <c r="AS365" s="633">
        <f t="shared" si="453"/>
        <v>0</v>
      </c>
      <c r="AT365" s="635" t="str">
        <f t="shared" si="512"/>
        <v/>
      </c>
      <c r="AU365" s="635" t="str">
        <f t="shared" si="513"/>
        <v/>
      </c>
      <c r="AV365" s="633"/>
      <c r="AW365" s="633"/>
      <c r="AX365" s="635" t="str">
        <f t="shared" si="514"/>
        <v/>
      </c>
      <c r="AY365" s="635" t="str">
        <f t="shared" si="515"/>
        <v/>
      </c>
      <c r="AZ365" s="635" t="str">
        <f t="shared" si="516"/>
        <v/>
      </c>
      <c r="BA365" s="635" t="str">
        <f t="shared" si="517"/>
        <v/>
      </c>
      <c r="BB365" s="635" t="str">
        <f t="shared" si="518"/>
        <v/>
      </c>
      <c r="BC365" s="633" t="str">
        <f t="shared" si="519"/>
        <v/>
      </c>
      <c r="BD365" s="633"/>
      <c r="BE365" s="634">
        <v>12</v>
      </c>
      <c r="BF365" s="633" t="str">
        <f t="shared" si="520"/>
        <v/>
      </c>
      <c r="BG365" s="634">
        <f t="shared" si="521"/>
        <v>0</v>
      </c>
      <c r="BH365" s="633">
        <f t="shared" si="522"/>
        <v>0</v>
      </c>
      <c r="BI365" s="633">
        <f t="shared" si="481"/>
        <v>0</v>
      </c>
      <c r="BJ365" s="633">
        <f t="shared" si="482"/>
        <v>0</v>
      </c>
      <c r="BK365" s="633" t="str">
        <f t="shared" si="483"/>
        <v/>
      </c>
      <c r="BL365" s="635" t="str">
        <f t="shared" si="523"/>
        <v/>
      </c>
      <c r="BM365" s="635" t="str">
        <f t="shared" si="524"/>
        <v/>
      </c>
      <c r="BN365" s="633"/>
      <c r="BO365" s="633"/>
      <c r="BP365" s="635" t="str">
        <f t="shared" si="525"/>
        <v/>
      </c>
      <c r="BQ365" s="619">
        <f t="shared" si="484"/>
        <v>0</v>
      </c>
      <c r="BR365" s="619">
        <f t="shared" si="526"/>
        <v>1</v>
      </c>
      <c r="BS365" s="619">
        <f t="shared" si="485"/>
        <v>0</v>
      </c>
      <c r="BT365" s="619">
        <f t="shared" si="527"/>
        <v>0</v>
      </c>
      <c r="BU365" s="619">
        <f t="shared" si="528"/>
        <v>0</v>
      </c>
      <c r="BV365" s="619">
        <f t="shared" si="529"/>
        <v>1</v>
      </c>
      <c r="BW365" s="603">
        <f t="shared" si="487"/>
        <v>0</v>
      </c>
      <c r="BX365" s="636">
        <f t="shared" si="530"/>
        <v>1</v>
      </c>
      <c r="BY365" s="603">
        <f t="shared" si="531"/>
        <v>0</v>
      </c>
      <c r="BZ365" s="603">
        <f t="shared" si="532"/>
        <v>0</v>
      </c>
      <c r="CA365" s="589" t="str">
        <f t="shared" si="490"/>
        <v/>
      </c>
      <c r="CB365" s="1097"/>
      <c r="CC365" s="589"/>
      <c r="CD365" s="589"/>
      <c r="CE365" s="589"/>
      <c r="CF365" s="589"/>
      <c r="CG365" s="589"/>
      <c r="CH365" s="589"/>
      <c r="CI365" s="589"/>
      <c r="CJ365" s="589"/>
      <c r="CK365" s="589"/>
      <c r="CL365" s="589"/>
      <c r="CM365" s="589"/>
      <c r="CN365" s="589"/>
      <c r="CO365" s="589"/>
      <c r="CP365" s="589"/>
      <c r="CQ365" s="589"/>
      <c r="CR365" s="589"/>
      <c r="CS365" s="589"/>
      <c r="CT365" s="589"/>
      <c r="CU365" s="589"/>
      <c r="CV365" s="589"/>
      <c r="CW365" s="589"/>
      <c r="CX365" s="589"/>
      <c r="CY365" s="589"/>
    </row>
    <row r="366" spans="2:103" s="620" customFormat="1" ht="16.5" customHeight="1">
      <c r="B366" s="624">
        <v>2202</v>
      </c>
      <c r="C366" s="677">
        <v>20</v>
      </c>
      <c r="D366" s="644" t="str">
        <f>IF(ISNA(VLOOKUP(C366,Master!CQ$60:DC$285,3,FALSE)),"",VLOOKUP(C366,Master!CQ$60:DC$285,3,FALSE))</f>
        <v/>
      </c>
      <c r="E366" s="683" t="str">
        <f>IF(ISNA(VLOOKUP(C366,Master!CQ$60:DC$285,7,FALSE)),"",VLOOKUP(C366,Master!CQ$60:DC$285,7,FALSE))</f>
        <v/>
      </c>
      <c r="F366" s="683" t="str">
        <f>IF(ISNA(VLOOKUP(C366,Master!CQ$60:DC$285,8,FALSE)),"",VLOOKUP(C366,Master!CQ$60:DC$285,8,FALSE))</f>
        <v/>
      </c>
      <c r="G366" s="684" t="str">
        <f>IF(ISNA(VLOOKUP(C366,Master!CQ$60:DC$285,4,FALSE)),"",VLOOKUP(C366,Master!CQ$60:DC$285,4,FALSE))</f>
        <v/>
      </c>
      <c r="H366" s="672" t="str">
        <f>IF(ISNA(VLOOKUP(C366,Master!CQ$60:DC$285,5,FALSE)),"",VLOOKUP(C366,Master!CQ$60:DC$285,5,FALSE))</f>
        <v/>
      </c>
      <c r="I366" s="680" t="str">
        <f>IF(ISNA(VLOOKUP(C366,Master!CQ$60:DC$285,6,FALSE)),"",VLOOKUP(C366,Master!CQ$60:DC$285,6,FALSE))</f>
        <v/>
      </c>
      <c r="J366" s="624" t="str">
        <f t="shared" ref="J366" si="539">IF(AND(H366=""),"",I366*12)</f>
        <v/>
      </c>
      <c r="K366" s="625" t="str">
        <f t="shared" ref="K366" si="540">IF(AND(H366=""),"","Not Applicable")</f>
        <v/>
      </c>
      <c r="L366" s="624" t="str">
        <f t="shared" ref="L366" si="541">IF(AND(H366=""),"","0")</f>
        <v/>
      </c>
      <c r="M366" s="624" t="str">
        <f t="shared" ref="M366" si="542">IF(AND(H366=""),"",J366+L366)</f>
        <v/>
      </c>
      <c r="N366" s="624" t="str">
        <f t="shared" ref="N366" si="543">IF(AND(H366=""),"",M366)</f>
        <v/>
      </c>
      <c r="O366" s="629" t="str">
        <f t="shared" ref="O366" si="544">IF(AND(H366=""),"","SANVIDA")</f>
        <v/>
      </c>
      <c r="P366" s="650"/>
      <c r="Q366" s="650"/>
      <c r="R366" s="650"/>
      <c r="S366" s="650"/>
      <c r="T366" s="591"/>
      <c r="U366" s="622"/>
      <c r="V366" s="623"/>
      <c r="W366" s="623"/>
      <c r="X366" s="623"/>
      <c r="Y366" s="623"/>
      <c r="Z366" s="623"/>
      <c r="AA366" s="623"/>
      <c r="AB366" s="623"/>
      <c r="AC366" s="623"/>
      <c r="AD366" s="623"/>
      <c r="AE366" s="623"/>
      <c r="AF366" s="635" t="str">
        <f t="shared" ref="AF366" si="545">IF(AND(I366=""),"",(IF(O366="FIX PAY",0,(I366-ROUNDUP(ROUND((I366*3%)-(I366*3%)*3%,0),-1)))))</f>
        <v/>
      </c>
      <c r="AG366" s="635" t="str">
        <f t="shared" ref="AG366" si="546">IF(AND(I366=""),"",$M366*$BQ366)</f>
        <v/>
      </c>
      <c r="AH366" s="635" t="str">
        <f t="shared" ref="AH366" si="547">IF(AND(I366=""),"",$M366*$BR366)</f>
        <v/>
      </c>
      <c r="AI366" s="635" t="str">
        <f t="shared" ref="AI366" si="548">IF(AND(I366=""),"",$M366*$BS366)</f>
        <v/>
      </c>
      <c r="AJ366" s="635" t="str">
        <f t="shared" ref="AJ366" si="549">IF(AND(I366=""),"",$M366*$BT366)</f>
        <v/>
      </c>
      <c r="AK366" s="633" t="str">
        <f t="shared" ref="AK366" si="550">IF(AND(I366=""),"",ROUND((AG366+AH366)*$AK$10,0)*BU366)</f>
        <v/>
      </c>
      <c r="AL366" s="633">
        <v>0</v>
      </c>
      <c r="AM366" s="634">
        <v>0</v>
      </c>
      <c r="AN366" s="633" t="str">
        <f t="shared" ref="AN366" si="551">IF(AND(I366=""),"",ROUND((AG366+AH366)*$AN$10,0)*BU366)</f>
        <v/>
      </c>
      <c r="AO366" s="634">
        <f t="shared" ref="AO366" si="552">$G$221*BR366*BU366*(IF(I366&lt;=0,0,1))*(IF(H366&lt;=4800,1,0))</f>
        <v>0</v>
      </c>
      <c r="AP366" s="633">
        <f>IF(AND(I366=""),0,ROUND((I366+ROUND(I366*$AK$10,0))/2,0)*(IF(O366="FIX PAY",0,1)))</f>
        <v>0</v>
      </c>
      <c r="AQ366" s="633">
        <f t="shared" ref="AQ366" si="553">IF(G366="CLERK GRADE I",1,IF(G366="CLERK GRADE II",1,0))*75*12*BU366*(IF(I366&lt;=0,0,1))*BV366</f>
        <v>0</v>
      </c>
      <c r="AR366" s="633"/>
      <c r="AS366" s="633">
        <f t="shared" ref="AS366" si="554">(IF(G366="LAB BOY",180,IF(G366="JAMADAR",180,IF(G366="PEON",180,0))))*12*BU366*(IF(I366&lt;=0,0,1))</f>
        <v>0</v>
      </c>
      <c r="AT366" s="635" t="str">
        <f t="shared" ref="AT366" si="555">IF(AND(I366=""),"",SUM(AK366:AS366)+AG366+AH366)</f>
        <v/>
      </c>
      <c r="AU366" s="635" t="str">
        <f t="shared" ref="AU366" si="556">IF(AND(I366=""),"",AT366)</f>
        <v/>
      </c>
      <c r="AV366" s="633"/>
      <c r="AW366" s="633"/>
      <c r="AX366" s="635" t="str">
        <f t="shared" ref="AX366" si="557">IF(AND(I366=""),"",AU366+AV366+AW366)</f>
        <v/>
      </c>
      <c r="AY366" s="635" t="str">
        <f t="shared" ref="AY366" si="558">IF(AND(I366=""),"",N366*BQ366)</f>
        <v/>
      </c>
      <c r="AZ366" s="635" t="str">
        <f t="shared" ref="AZ366" si="559">IF(AND(I366=""),"",N366*BR366)</f>
        <v/>
      </c>
      <c r="BA366" s="635" t="str">
        <f t="shared" ref="BA366" si="560">IF(AND(I366=""),"",N366*BS366)</f>
        <v/>
      </c>
      <c r="BB366" s="635" t="str">
        <f t="shared" ref="BB366" si="561">IF(AND(I366=""),"",N366*BT366)</f>
        <v/>
      </c>
      <c r="BC366" s="633" t="str">
        <f t="shared" ref="BC366" si="562">IF(AND(I366=""),"",ROUND((AY366+AZ366)*$BC$10,0)*BU366)</f>
        <v/>
      </c>
      <c r="BD366" s="633"/>
      <c r="BE366" s="634">
        <v>12</v>
      </c>
      <c r="BF366" s="633" t="str">
        <f t="shared" ref="BF366" si="563">IF(AND(I366=""),"",ROUND((AY366+AZ366)*$BF$10,0)*BU366)</f>
        <v/>
      </c>
      <c r="BG366" s="634">
        <f t="shared" ref="BG366" si="564">3387*2*BR366*BU366*(IF(I366&lt;=0,0,1))*(IF(H366&lt;=4800,1,0))</f>
        <v>0</v>
      </c>
      <c r="BH366" s="633">
        <f t="shared" ref="BH366" si="565">IF(AND(I366=""),0,ROUND((AF366+ROUND(AF366*$AK$10,0))/2,0)*(IF(O366="FIX PAY",0,1)))</f>
        <v>0</v>
      </c>
      <c r="BI366" s="633">
        <f t="shared" ref="BI366" si="566">IF(G366="CLERK GRADE I",1,IF(G366="CLERK GRADE II",1,0))*75*12*BU366*(IF(I366&lt;=0,0,1))*BV366</f>
        <v>0</v>
      </c>
      <c r="BJ366" s="633">
        <f t="shared" ref="BJ366" si="567">IF(AND(G366=""),0,(IF(G366="ASSISTANT",12,IF(G366="CLERK GRADE I",12,IF(G366="CLERK GRADE II",12,IF(G366="FIELDMAN &amp; FIELD REC",12,IF(G366="LAB BOY",12,IF(G366="JAMADAR",12,IF(G366="PEON",12,10))))))))*(MINA(ROUND(AF366*6%,0),600))*(IF($U366="yes",1,)))</f>
        <v>0</v>
      </c>
      <c r="BK366" s="633" t="str">
        <f t="shared" ref="BK366" si="568">IF(AND(I366=""),"",(IF(G366="LAB BOY",150,IF(G366="JAMADAR",150,IF(G366="PEON",150,0))))*12*BU366*(IF(I366&lt;=0,0,1)))</f>
        <v/>
      </c>
      <c r="BL366" s="635" t="str">
        <f t="shared" ref="BL366" si="569">IF(AND(I366=""),"",SUM(BC366:BK366)+AY366+AZ366)</f>
        <v/>
      </c>
      <c r="BM366" s="635" t="str">
        <f t="shared" ref="BM366" si="570">IF(AND(I366=""),"",BL366)</f>
        <v/>
      </c>
      <c r="BN366" s="633"/>
      <c r="BO366" s="633"/>
      <c r="BP366" s="635" t="str">
        <f t="shared" ref="BP366" si="571">IF(AND(I366=""),"",BM366+BN366+BO366)</f>
        <v/>
      </c>
      <c r="BQ366" s="619">
        <f t="shared" ref="BQ366" si="572">(IF(G366="PRINCIPAL",1,IF(G366="H M",1,IF(G366="AGRICULTURE INST",1,IF(G366="TEACHER-1ST",1,IF(G366="PTI  I  (13)",1,IF(G366="AGRICULTURE TEACH",1,IF(G366="INSTRUCTOR",1,0))))))))+(IF(G366="JR TEACHER",1,IF(G366="LIBRARIAN I",1,0)))*(IF(O366="FIX PAY",0,1))</f>
        <v>0</v>
      </c>
      <c r="BR366" s="619">
        <f t="shared" ref="BR366" si="573">IF(BQ366&lt;=0,1,0)*(IF(O366="FIX PAY",0,1))</f>
        <v>1</v>
      </c>
      <c r="BS366" s="619">
        <f t="shared" ref="BS366" si="574">(IF(G366="PRINCIPAL (16)",1,IF(G366="V P (14)",1,IF(G366="H M (14)",1,IF(G366="AGRICULTURE INST (13)",1,IF(G366="TEACHER-1ST (13)",1,IF(G366="PTI  I  (13)",1,IF(G366="AGRICULTURE TEACH (13)",1,IF(G366="INSTRUCTOR (13)",1,0))))))))+(IF(G366="JR TEACHER (13)",1,IF(G366="LIBRARIAN I (13)",1,0))))*(IF(O366="FIX PAY",1,0))</f>
        <v>0</v>
      </c>
      <c r="BT366" s="619">
        <f t="shared" ref="BT366" si="575">IF(BS366&lt;=0,1,0)*(IF(O366="FIX PAY",1,0))</f>
        <v>0</v>
      </c>
      <c r="BU366" s="619">
        <f t="shared" ref="BU366" si="576">IF(O366="FIX PAY",1,0)</f>
        <v>0</v>
      </c>
      <c r="BV366" s="619">
        <f t="shared" ref="BV366" si="577">IF(X366="No",0,1)</f>
        <v>1</v>
      </c>
      <c r="BW366" s="603">
        <f t="shared" si="487"/>
        <v>0</v>
      </c>
      <c r="BX366" s="636">
        <f t="shared" ref="BX366" si="578">IF(I366&lt;=0,0,1)</f>
        <v>1</v>
      </c>
      <c r="BY366" s="603">
        <f t="shared" ref="BY366" si="579">IF(O366="SANVIDA",1,0)</f>
        <v>0</v>
      </c>
      <c r="BZ366" s="603">
        <f t="shared" ref="BZ366" si="580">IF(BY366&gt;0,I366,0)</f>
        <v>0</v>
      </c>
      <c r="CA366" s="589" t="str">
        <f t="shared" si="490"/>
        <v/>
      </c>
      <c r="CB366" s="1097"/>
      <c r="CC366" s="589"/>
      <c r="CD366" s="589"/>
      <c r="CE366" s="589"/>
      <c r="CF366" s="589"/>
      <c r="CG366" s="589"/>
      <c r="CH366" s="589"/>
      <c r="CI366" s="589"/>
      <c r="CJ366" s="589"/>
      <c r="CK366" s="589"/>
      <c r="CL366" s="589"/>
      <c r="CM366" s="589"/>
      <c r="CN366" s="589"/>
      <c r="CO366" s="589"/>
      <c r="CP366" s="589"/>
      <c r="CQ366" s="589"/>
      <c r="CR366" s="589"/>
      <c r="CS366" s="589"/>
      <c r="CT366" s="589"/>
      <c r="CU366" s="589"/>
      <c r="CV366" s="589"/>
      <c r="CW366" s="589"/>
      <c r="CX366" s="589"/>
      <c r="CY366" s="589"/>
    </row>
    <row r="367" spans="2:103" s="620" customFormat="1" ht="12" customHeight="1">
      <c r="B367" s="676"/>
      <c r="C367" s="646"/>
      <c r="D367" s="646"/>
      <c r="E367" s="646"/>
      <c r="F367" s="646"/>
      <c r="G367" s="638" t="s">
        <v>348</v>
      </c>
      <c r="H367" s="639"/>
      <c r="I367" s="642"/>
      <c r="J367" s="642">
        <f>SUM(J347:J365)</f>
        <v>393600</v>
      </c>
      <c r="K367" s="642"/>
      <c r="L367" s="642">
        <f>SUM(L347:L365)</f>
        <v>0</v>
      </c>
      <c r="M367" s="642">
        <f>SUM(M347:M365)</f>
        <v>393600</v>
      </c>
      <c r="N367" s="642">
        <f>SUM(N347:N365)</f>
        <v>393600</v>
      </c>
      <c r="O367" s="649"/>
      <c r="P367" s="650"/>
      <c r="Q367" s="650"/>
      <c r="R367" s="650"/>
      <c r="S367" s="650"/>
      <c r="T367" s="591"/>
      <c r="U367" s="622"/>
      <c r="V367" s="623"/>
      <c r="W367" s="623"/>
      <c r="X367" s="623"/>
      <c r="Y367" s="623"/>
      <c r="Z367" s="623"/>
      <c r="AA367" s="623"/>
      <c r="AB367" s="623"/>
      <c r="AC367" s="623"/>
      <c r="AD367" s="623"/>
      <c r="AE367" s="623"/>
      <c r="AF367" s="623"/>
      <c r="AG367" s="623"/>
      <c r="AH367" s="623"/>
      <c r="AI367" s="623"/>
      <c r="AJ367" s="623"/>
      <c r="AK367" s="623"/>
      <c r="AL367" s="623"/>
      <c r="AM367" s="623"/>
      <c r="AN367" s="623"/>
      <c r="AO367" s="623"/>
      <c r="AP367" s="633"/>
      <c r="AQ367" s="623"/>
      <c r="AR367" s="623"/>
      <c r="AS367" s="633">
        <f t="shared" si="453"/>
        <v>0</v>
      </c>
      <c r="AT367" s="623"/>
      <c r="AU367" s="623"/>
      <c r="AV367" s="623"/>
      <c r="AW367" s="623"/>
      <c r="AX367" s="623"/>
      <c r="AY367" s="623"/>
      <c r="AZ367" s="623"/>
      <c r="BA367" s="623"/>
      <c r="BB367" s="623"/>
      <c r="BC367" s="623"/>
      <c r="BD367" s="623"/>
      <c r="BE367" s="623"/>
      <c r="BF367" s="623"/>
      <c r="BG367" s="623"/>
      <c r="BH367" s="623"/>
      <c r="BI367" s="623"/>
      <c r="BJ367" s="623"/>
      <c r="BK367" s="623"/>
      <c r="BL367" s="623"/>
      <c r="BM367" s="623"/>
      <c r="BN367" s="623"/>
      <c r="BO367" s="623"/>
      <c r="BP367" s="623"/>
      <c r="BQ367" s="623"/>
      <c r="BR367" s="623"/>
      <c r="BS367" s="623"/>
      <c r="BT367" s="623"/>
      <c r="BU367" s="623"/>
      <c r="BV367" s="623"/>
      <c r="BW367" s="623"/>
      <c r="BX367" s="623"/>
      <c r="BY367" s="603"/>
      <c r="BZ367" s="603"/>
      <c r="CB367" s="1097"/>
      <c r="CC367" s="589"/>
      <c r="CD367" s="589"/>
      <c r="CE367" s="589"/>
      <c r="CF367" s="589"/>
      <c r="CG367" s="589"/>
      <c r="CH367" s="589"/>
      <c r="CI367" s="589"/>
      <c r="CJ367" s="589"/>
      <c r="CK367" s="589"/>
      <c r="CL367" s="589"/>
      <c r="CM367" s="589"/>
      <c r="CN367" s="589"/>
      <c r="CO367" s="589"/>
      <c r="CP367" s="589"/>
      <c r="CQ367" s="589"/>
      <c r="CR367" s="589"/>
      <c r="CS367" s="589"/>
      <c r="CT367" s="589"/>
      <c r="CU367" s="589"/>
      <c r="CV367" s="589"/>
      <c r="CW367" s="589"/>
      <c r="CX367" s="589"/>
      <c r="CY367" s="589"/>
    </row>
    <row r="368" spans="2:103" s="620" customFormat="1" ht="12" customHeight="1">
      <c r="B368" s="676"/>
      <c r="C368" s="646"/>
      <c r="D368" s="646"/>
      <c r="E368" s="646"/>
      <c r="F368" s="646"/>
      <c r="G368" s="638" t="s">
        <v>349</v>
      </c>
      <c r="H368" s="639"/>
      <c r="I368" s="642"/>
      <c r="J368" s="654">
        <f>J345+J367</f>
        <v>393600</v>
      </c>
      <c r="K368" s="654"/>
      <c r="L368" s="654">
        <f>L345+L367</f>
        <v>0</v>
      </c>
      <c r="M368" s="654">
        <f>M345+M367</f>
        <v>393600</v>
      </c>
      <c r="N368" s="654">
        <f>N345+N367</f>
        <v>393600</v>
      </c>
      <c r="O368" s="649"/>
      <c r="P368" s="650"/>
      <c r="Q368" s="650"/>
      <c r="R368" s="650"/>
      <c r="S368" s="650"/>
      <c r="T368" s="591"/>
      <c r="U368" s="622"/>
      <c r="V368" s="623"/>
      <c r="W368" s="623"/>
      <c r="X368" s="623"/>
      <c r="Y368" s="623"/>
      <c r="Z368" s="623"/>
      <c r="AA368" s="623"/>
      <c r="AB368" s="623"/>
      <c r="AC368" s="623"/>
      <c r="AD368" s="623"/>
      <c r="AE368" s="623"/>
      <c r="AF368" s="623"/>
      <c r="AG368" s="623"/>
      <c r="AH368" s="623"/>
      <c r="AI368" s="623"/>
      <c r="AJ368" s="623"/>
      <c r="AK368" s="623"/>
      <c r="AL368" s="623"/>
      <c r="AM368" s="623"/>
      <c r="AN368" s="623"/>
      <c r="AO368" s="623"/>
      <c r="AP368" s="633"/>
      <c r="AQ368" s="623"/>
      <c r="AR368" s="623"/>
      <c r="AS368" s="633">
        <f t="shared" si="453"/>
        <v>0</v>
      </c>
      <c r="AT368" s="623"/>
      <c r="AU368" s="623"/>
      <c r="AV368" s="623"/>
      <c r="AW368" s="623"/>
      <c r="AX368" s="623"/>
      <c r="AY368" s="623"/>
      <c r="AZ368" s="623"/>
      <c r="BA368" s="623"/>
      <c r="BB368" s="623"/>
      <c r="BC368" s="623"/>
      <c r="BD368" s="623"/>
      <c r="BE368" s="623"/>
      <c r="BF368" s="623"/>
      <c r="BG368" s="623"/>
      <c r="BH368" s="623"/>
      <c r="BI368" s="623"/>
      <c r="BJ368" s="623"/>
      <c r="BK368" s="623"/>
      <c r="BL368" s="623"/>
      <c r="BM368" s="623"/>
      <c r="BN368" s="623"/>
      <c r="BO368" s="623"/>
      <c r="BP368" s="623"/>
      <c r="BQ368" s="623"/>
      <c r="BR368" s="623"/>
      <c r="BS368" s="623"/>
      <c r="BT368" s="623"/>
      <c r="BU368" s="623"/>
      <c r="BV368" s="623"/>
      <c r="BW368" s="623"/>
      <c r="BX368" s="623"/>
      <c r="BY368" s="603"/>
      <c r="BZ368" s="603"/>
      <c r="CB368" s="1097"/>
      <c r="CC368" s="589"/>
      <c r="CD368" s="589"/>
      <c r="CE368" s="589"/>
      <c r="CF368" s="589"/>
      <c r="CG368" s="589"/>
      <c r="CH368" s="589"/>
      <c r="CI368" s="589"/>
      <c r="CJ368" s="589"/>
      <c r="CK368" s="589"/>
      <c r="CL368" s="589"/>
      <c r="CM368" s="589"/>
      <c r="CN368" s="589"/>
      <c r="CO368" s="589"/>
      <c r="CP368" s="589"/>
      <c r="CQ368" s="589"/>
      <c r="CR368" s="589"/>
      <c r="CS368" s="589"/>
      <c r="CT368" s="589"/>
      <c r="CU368" s="589"/>
      <c r="CV368" s="589"/>
      <c r="CW368" s="589"/>
      <c r="CX368" s="589"/>
      <c r="CY368" s="589"/>
    </row>
    <row r="369" spans="2:103" s="620" customFormat="1" ht="12" customHeight="1">
      <c r="B369" s="685"/>
      <c r="C369" s="658"/>
      <c r="D369" s="658"/>
      <c r="E369" s="658"/>
      <c r="F369" s="686"/>
      <c r="G369" s="687" t="s">
        <v>350</v>
      </c>
      <c r="H369" s="624"/>
      <c r="I369" s="629"/>
      <c r="J369" s="688">
        <f>J226+J339+J368</f>
        <v>4705200</v>
      </c>
      <c r="K369" s="688"/>
      <c r="L369" s="688">
        <f>L226+L339+L368</f>
        <v>77600</v>
      </c>
      <c r="M369" s="688">
        <f>M226+M339+M368</f>
        <v>7945396.4000000004</v>
      </c>
      <c r="N369" s="689">
        <f>N226+N339+N368</f>
        <v>6981407</v>
      </c>
      <c r="O369" s="662"/>
      <c r="P369" s="664"/>
      <c r="Q369" s="664"/>
      <c r="R369" s="664"/>
      <c r="S369" s="664">
        <v>0</v>
      </c>
      <c r="T369" s="591"/>
      <c r="U369" s="622"/>
      <c r="V369" s="623"/>
      <c r="W369" s="623"/>
      <c r="X369" s="623"/>
      <c r="Y369" s="623"/>
      <c r="Z369" s="623"/>
      <c r="AA369" s="623"/>
      <c r="AB369" s="623"/>
      <c r="AC369" s="623"/>
      <c r="AD369" s="623"/>
      <c r="AE369" s="623"/>
      <c r="AF369" s="603"/>
      <c r="AG369" s="623"/>
      <c r="AH369" s="623"/>
      <c r="AI369" s="623"/>
      <c r="AJ369" s="623"/>
      <c r="AK369" s="623"/>
      <c r="AL369" s="623"/>
      <c r="AM369" s="623"/>
      <c r="AN369" s="623"/>
      <c r="AO369" s="623"/>
      <c r="AP369" s="633"/>
      <c r="AQ369" s="623"/>
      <c r="AR369" s="623"/>
      <c r="AS369" s="633">
        <f t="shared" si="453"/>
        <v>0</v>
      </c>
      <c r="AT369" s="623"/>
      <c r="AU369" s="623"/>
      <c r="AV369" s="623"/>
      <c r="AW369" s="623"/>
      <c r="AX369" s="623"/>
      <c r="AY369" s="623"/>
      <c r="AZ369" s="623"/>
      <c r="BA369" s="623"/>
      <c r="BB369" s="623"/>
      <c r="BC369" s="623"/>
      <c r="BD369" s="623"/>
      <c r="BE369" s="623"/>
      <c r="BF369" s="623"/>
      <c r="BG369" s="623"/>
      <c r="BH369" s="623"/>
      <c r="BI369" s="623"/>
      <c r="BJ369" s="623"/>
      <c r="BK369" s="623"/>
      <c r="BL369" s="623"/>
      <c r="BM369" s="623"/>
      <c r="BN369" s="623"/>
      <c r="BO369" s="623"/>
      <c r="BP369" s="623"/>
      <c r="BQ369" s="623"/>
      <c r="BR369" s="623"/>
      <c r="BS369" s="623"/>
      <c r="BT369" s="623"/>
      <c r="BU369" s="623"/>
      <c r="BV369" s="623"/>
      <c r="BW369" s="603"/>
      <c r="BX369" s="603"/>
      <c r="BY369" s="603"/>
      <c r="BZ369" s="603"/>
      <c r="CA369" s="589"/>
      <c r="CB369" s="1097"/>
      <c r="CC369" s="589"/>
      <c r="CD369" s="589"/>
      <c r="CE369" s="589"/>
      <c r="CF369" s="589"/>
      <c r="CG369" s="589"/>
      <c r="CH369" s="589"/>
      <c r="CI369" s="589"/>
      <c r="CJ369" s="589"/>
      <c r="CK369" s="589"/>
      <c r="CL369" s="589"/>
      <c r="CM369" s="589"/>
      <c r="CN369" s="589"/>
      <c r="CO369" s="589"/>
      <c r="CP369" s="589"/>
      <c r="CQ369" s="589"/>
      <c r="CR369" s="589"/>
      <c r="CS369" s="589"/>
      <c r="CT369" s="589"/>
      <c r="CU369" s="589"/>
      <c r="CV369" s="589"/>
      <c r="CW369" s="589"/>
      <c r="CX369" s="589"/>
      <c r="CY369" s="589"/>
    </row>
    <row r="370" spans="2:103" s="620" customFormat="1" ht="12" customHeight="1">
      <c r="B370" s="685"/>
      <c r="C370" s="658"/>
      <c r="D370" s="658"/>
      <c r="E370" s="658"/>
      <c r="F370" s="686"/>
      <c r="G370" s="687" t="s">
        <v>188</v>
      </c>
      <c r="H370" s="624"/>
      <c r="I370" s="629"/>
      <c r="J370" s="629"/>
      <c r="K370" s="625"/>
      <c r="L370" s="629"/>
      <c r="M370" s="360">
        <f>'Formet 9'!M12</f>
        <v>50000</v>
      </c>
      <c r="N370" s="360">
        <f>'Formet 9'!L12</f>
        <v>0</v>
      </c>
      <c r="O370" s="662"/>
      <c r="P370" s="664"/>
      <c r="Q370" s="664"/>
      <c r="R370" s="664"/>
      <c r="S370" s="664">
        <v>0</v>
      </c>
      <c r="T370" s="591"/>
      <c r="U370" s="622"/>
      <c r="V370" s="623"/>
      <c r="W370" s="623"/>
      <c r="X370" s="623"/>
      <c r="Y370" s="623"/>
      <c r="Z370" s="623"/>
      <c r="AA370" s="623"/>
      <c r="AB370" s="623"/>
      <c r="AC370" s="623"/>
      <c r="AD370" s="623"/>
      <c r="AE370" s="623"/>
      <c r="AF370" s="603"/>
      <c r="AG370" s="623"/>
      <c r="AH370" s="623"/>
      <c r="AI370" s="623"/>
      <c r="AJ370" s="623"/>
      <c r="AK370" s="623"/>
      <c r="AL370" s="623"/>
      <c r="AM370" s="623"/>
      <c r="AN370" s="623"/>
      <c r="AO370" s="623"/>
      <c r="AP370" s="633"/>
      <c r="AQ370" s="623"/>
      <c r="AR370" s="623"/>
      <c r="AS370" s="633">
        <f t="shared" si="453"/>
        <v>0</v>
      </c>
      <c r="AT370" s="623"/>
      <c r="AU370" s="623"/>
      <c r="AV370" s="623"/>
      <c r="AW370" s="623"/>
      <c r="AX370" s="623"/>
      <c r="AY370" s="623"/>
      <c r="AZ370" s="623"/>
      <c r="BA370" s="623"/>
      <c r="BB370" s="623"/>
      <c r="BC370" s="623"/>
      <c r="BD370" s="623"/>
      <c r="BE370" s="623"/>
      <c r="BF370" s="623"/>
      <c r="BG370" s="623"/>
      <c r="BH370" s="623"/>
      <c r="BI370" s="623"/>
      <c r="BJ370" s="623"/>
      <c r="BK370" s="623"/>
      <c r="BL370" s="623"/>
      <c r="BM370" s="623"/>
      <c r="BN370" s="623"/>
      <c r="BO370" s="623"/>
      <c r="BP370" s="623"/>
      <c r="BQ370" s="623"/>
      <c r="BR370" s="623"/>
      <c r="BS370" s="623"/>
      <c r="BT370" s="623"/>
      <c r="BU370" s="623"/>
      <c r="BV370" s="623"/>
      <c r="BW370" s="603"/>
      <c r="BX370" s="603"/>
      <c r="BY370" s="603"/>
      <c r="BZ370" s="603"/>
      <c r="CA370" s="589"/>
      <c r="CB370" s="1097"/>
      <c r="CC370" s="589"/>
      <c r="CD370" s="589"/>
      <c r="CE370" s="589"/>
      <c r="CF370" s="589"/>
      <c r="CG370" s="589"/>
      <c r="CH370" s="589"/>
      <c r="CI370" s="589"/>
      <c r="CJ370" s="589"/>
      <c r="CK370" s="589"/>
      <c r="CL370" s="589"/>
      <c r="CM370" s="589"/>
      <c r="CN370" s="589"/>
      <c r="CO370" s="589"/>
      <c r="CP370" s="589"/>
      <c r="CQ370" s="589"/>
      <c r="CR370" s="589"/>
      <c r="CS370" s="589"/>
      <c r="CT370" s="589"/>
      <c r="CU370" s="589"/>
      <c r="CV370" s="589"/>
      <c r="CW370" s="589"/>
      <c r="CX370" s="589"/>
      <c r="CY370" s="589"/>
    </row>
    <row r="371" spans="2:103" s="620" customFormat="1" ht="12" customHeight="1">
      <c r="B371" s="685"/>
      <c r="C371" s="658"/>
      <c r="D371" s="658"/>
      <c r="E371" s="658"/>
      <c r="F371" s="686"/>
      <c r="G371" s="687" t="s">
        <v>189</v>
      </c>
      <c r="H371" s="624"/>
      <c r="I371" s="629"/>
      <c r="J371" s="629"/>
      <c r="K371" s="625"/>
      <c r="L371" s="629"/>
      <c r="M371" s="360">
        <f>'Formet 9'!M13</f>
        <v>0</v>
      </c>
      <c r="N371" s="360">
        <f>'Formet 9'!L13</f>
        <v>0</v>
      </c>
      <c r="O371" s="662"/>
      <c r="P371" s="664"/>
      <c r="Q371" s="664"/>
      <c r="R371" s="664"/>
      <c r="S371" s="664">
        <v>0</v>
      </c>
      <c r="T371" s="591"/>
      <c r="U371" s="622"/>
      <c r="V371" s="623"/>
      <c r="W371" s="623"/>
      <c r="X371" s="623"/>
      <c r="Y371" s="623"/>
      <c r="Z371" s="623"/>
      <c r="AA371" s="623"/>
      <c r="AB371" s="623"/>
      <c r="AC371" s="623"/>
      <c r="AD371" s="623"/>
      <c r="AE371" s="623"/>
      <c r="AF371" s="603"/>
      <c r="AG371" s="623"/>
      <c r="AH371" s="623"/>
      <c r="AI371" s="623"/>
      <c r="AJ371" s="623"/>
      <c r="AK371" s="623"/>
      <c r="AL371" s="623"/>
      <c r="AM371" s="623"/>
      <c r="AN371" s="623"/>
      <c r="AO371" s="623"/>
      <c r="AP371" s="633"/>
      <c r="AQ371" s="623"/>
      <c r="AR371" s="623"/>
      <c r="AS371" s="633">
        <f t="shared" si="453"/>
        <v>0</v>
      </c>
      <c r="AT371" s="623"/>
      <c r="AU371" s="623"/>
      <c r="AV371" s="623"/>
      <c r="AW371" s="623"/>
      <c r="AX371" s="623"/>
      <c r="AY371" s="623"/>
      <c r="AZ371" s="623"/>
      <c r="BA371" s="623"/>
      <c r="BB371" s="623"/>
      <c r="BC371" s="623"/>
      <c r="BD371" s="623"/>
      <c r="BE371" s="623"/>
      <c r="BF371" s="623"/>
      <c r="BG371" s="623"/>
      <c r="BH371" s="623"/>
      <c r="BI371" s="623"/>
      <c r="BJ371" s="623"/>
      <c r="BK371" s="623"/>
      <c r="BL371" s="623"/>
      <c r="BM371" s="623"/>
      <c r="BN371" s="623"/>
      <c r="BO371" s="623"/>
      <c r="BP371" s="623"/>
      <c r="BQ371" s="623"/>
      <c r="BR371" s="623"/>
      <c r="BS371" s="623"/>
      <c r="BT371" s="623"/>
      <c r="BU371" s="623"/>
      <c r="BV371" s="623"/>
      <c r="BW371" s="603"/>
      <c r="BX371" s="603"/>
      <c r="BY371" s="603"/>
      <c r="BZ371" s="603"/>
      <c r="CA371" s="589"/>
      <c r="CB371" s="1097"/>
      <c r="CC371" s="589"/>
      <c r="CD371" s="589"/>
      <c r="CE371" s="589"/>
      <c r="CF371" s="589"/>
      <c r="CG371" s="589"/>
      <c r="CH371" s="589"/>
      <c r="CI371" s="589"/>
      <c r="CJ371" s="589"/>
      <c r="CK371" s="589"/>
      <c r="CL371" s="589"/>
      <c r="CM371" s="589"/>
      <c r="CN371" s="589"/>
      <c r="CO371" s="589"/>
      <c r="CP371" s="589"/>
      <c r="CQ371" s="589"/>
      <c r="CR371" s="589"/>
      <c r="CS371" s="589"/>
      <c r="CT371" s="589"/>
      <c r="CU371" s="589"/>
      <c r="CV371" s="589"/>
      <c r="CW371" s="589"/>
      <c r="CX371" s="589"/>
      <c r="CY371" s="589"/>
    </row>
    <row r="372" spans="2:103" s="620" customFormat="1" ht="12" customHeight="1">
      <c r="B372" s="676"/>
      <c r="C372" s="646"/>
      <c r="D372" s="646"/>
      <c r="E372" s="646"/>
      <c r="F372" s="646"/>
      <c r="G372" s="638" t="s">
        <v>190</v>
      </c>
      <c r="H372" s="639"/>
      <c r="I372" s="642"/>
      <c r="J372" s="670">
        <f>SUM(J369:J371)</f>
        <v>4705200</v>
      </c>
      <c r="K372" s="670"/>
      <c r="L372" s="670">
        <f>SUM(L369:L371)</f>
        <v>77600</v>
      </c>
      <c r="M372" s="670">
        <f>SUM(M369:M371)</f>
        <v>7995396.4000000004</v>
      </c>
      <c r="N372" s="671">
        <f>SUM(N369:N371)</f>
        <v>6981407</v>
      </c>
      <c r="O372" s="649"/>
      <c r="P372" s="650"/>
      <c r="Q372" s="650"/>
      <c r="R372" s="650"/>
      <c r="S372" s="650">
        <f>SUM(S12:S371)</f>
        <v>115158</v>
      </c>
      <c r="T372" s="690"/>
      <c r="U372" s="691"/>
      <c r="V372" s="692"/>
      <c r="W372" s="692"/>
      <c r="X372" s="692"/>
      <c r="Y372" s="692"/>
      <c r="Z372" s="692">
        <f t="shared" ref="Z372:AE372" si="581">SUM(Z12:Z371)</f>
        <v>0</v>
      </c>
      <c r="AA372" s="692">
        <f t="shared" si="581"/>
        <v>0</v>
      </c>
      <c r="AB372" s="692">
        <f t="shared" si="581"/>
        <v>0</v>
      </c>
      <c r="AC372" s="692">
        <f t="shared" si="581"/>
        <v>0</v>
      </c>
      <c r="AD372" s="692">
        <f t="shared" si="581"/>
        <v>0</v>
      </c>
      <c r="AE372" s="692">
        <f t="shared" si="581"/>
        <v>0</v>
      </c>
      <c r="AF372" s="633">
        <f t="shared" ref="AF372:AN372" si="582">SUM(AF12:AF246)</f>
        <v>348800</v>
      </c>
      <c r="AG372" s="633">
        <f t="shared" si="582"/>
        <v>848400</v>
      </c>
      <c r="AH372" s="633">
        <f t="shared" si="582"/>
        <v>3057200</v>
      </c>
      <c r="AI372" s="633">
        <f t="shared" si="582"/>
        <v>0</v>
      </c>
      <c r="AJ372" s="633">
        <f t="shared" si="582"/>
        <v>483600</v>
      </c>
      <c r="AK372" s="633">
        <f t="shared" si="582"/>
        <v>0</v>
      </c>
      <c r="AL372" s="633">
        <f t="shared" si="582"/>
        <v>0</v>
      </c>
      <c r="AM372" s="633">
        <f t="shared" si="582"/>
        <v>0</v>
      </c>
      <c r="AN372" s="633">
        <f t="shared" si="582"/>
        <v>0</v>
      </c>
      <c r="AO372" s="633">
        <f>SUM(AO27:AO246)</f>
        <v>0</v>
      </c>
      <c r="AP372" s="633">
        <f t="shared" ref="AP372:BF372" si="583">SUM(AP12:AP246)</f>
        <v>226490</v>
      </c>
      <c r="AQ372" s="633">
        <f t="shared" si="583"/>
        <v>0</v>
      </c>
      <c r="AR372" s="633">
        <f t="shared" si="583"/>
        <v>0</v>
      </c>
      <c r="AS372" s="633">
        <f t="shared" si="583"/>
        <v>0</v>
      </c>
      <c r="AT372" s="633">
        <f t="shared" si="583"/>
        <v>4132090</v>
      </c>
      <c r="AU372" s="633">
        <f t="shared" si="583"/>
        <v>4132090</v>
      </c>
      <c r="AV372" s="633">
        <f t="shared" si="583"/>
        <v>0</v>
      </c>
      <c r="AW372" s="633">
        <f t="shared" si="583"/>
        <v>0</v>
      </c>
      <c r="AX372" s="633">
        <f t="shared" si="583"/>
        <v>4132090</v>
      </c>
      <c r="AY372" s="633">
        <f t="shared" si="583"/>
        <v>823600</v>
      </c>
      <c r="AZ372" s="633">
        <f t="shared" si="583"/>
        <v>2967200</v>
      </c>
      <c r="BA372" s="633">
        <f t="shared" si="583"/>
        <v>0</v>
      </c>
      <c r="BB372" s="633">
        <f t="shared" si="583"/>
        <v>483600</v>
      </c>
      <c r="BC372" s="633">
        <f t="shared" si="583"/>
        <v>0</v>
      </c>
      <c r="BD372" s="633">
        <f t="shared" si="583"/>
        <v>0</v>
      </c>
      <c r="BE372" s="633">
        <f t="shared" si="583"/>
        <v>0</v>
      </c>
      <c r="BF372" s="633">
        <f t="shared" si="583"/>
        <v>0</v>
      </c>
      <c r="BG372" s="633">
        <f>SUM(BG27:BG246)</f>
        <v>0</v>
      </c>
      <c r="BH372" s="633">
        <f t="shared" ref="BH372:BY372" si="584">SUM(BH12:BH246)</f>
        <v>219887</v>
      </c>
      <c r="BI372" s="633">
        <f t="shared" si="584"/>
        <v>0</v>
      </c>
      <c r="BJ372" s="633">
        <f t="shared" si="584"/>
        <v>0</v>
      </c>
      <c r="BK372" s="633">
        <f t="shared" si="584"/>
        <v>0</v>
      </c>
      <c r="BL372" s="633">
        <f t="shared" si="584"/>
        <v>4010687</v>
      </c>
      <c r="BM372" s="633">
        <f t="shared" si="584"/>
        <v>4010687</v>
      </c>
      <c r="BN372" s="633">
        <f t="shared" si="584"/>
        <v>0</v>
      </c>
      <c r="BO372" s="633">
        <f t="shared" si="584"/>
        <v>0</v>
      </c>
      <c r="BP372" s="633">
        <f t="shared" si="584"/>
        <v>4010687</v>
      </c>
      <c r="BQ372" s="633">
        <f t="shared" si="584"/>
        <v>1</v>
      </c>
      <c r="BR372" s="633">
        <f t="shared" si="584"/>
        <v>215</v>
      </c>
      <c r="BS372" s="633">
        <f t="shared" si="584"/>
        <v>0</v>
      </c>
      <c r="BT372" s="633">
        <f t="shared" si="584"/>
        <v>2</v>
      </c>
      <c r="BU372" s="633">
        <f t="shared" si="584"/>
        <v>2</v>
      </c>
      <c r="BV372" s="633">
        <f t="shared" si="584"/>
        <v>218</v>
      </c>
      <c r="BW372" s="633">
        <f t="shared" si="584"/>
        <v>9</v>
      </c>
      <c r="BX372" s="633">
        <f t="shared" si="584"/>
        <v>202</v>
      </c>
      <c r="BY372" s="633">
        <f t="shared" si="584"/>
        <v>0</v>
      </c>
      <c r="BZ372" s="633"/>
      <c r="CB372" s="1097"/>
      <c r="CC372" s="589"/>
      <c r="CD372" s="589"/>
      <c r="CE372" s="589"/>
      <c r="CF372" s="589"/>
      <c r="CG372" s="589"/>
      <c r="CH372" s="589"/>
      <c r="CI372" s="589"/>
      <c r="CJ372" s="589"/>
      <c r="CK372" s="589"/>
      <c r="CL372" s="589"/>
      <c r="CM372" s="589"/>
      <c r="CN372" s="589"/>
      <c r="CO372" s="589"/>
      <c r="CP372" s="589"/>
      <c r="CQ372" s="589"/>
      <c r="CR372" s="589"/>
      <c r="CS372" s="589"/>
      <c r="CT372" s="589"/>
      <c r="CU372" s="589"/>
      <c r="CV372" s="589"/>
      <c r="CW372" s="589"/>
      <c r="CX372" s="589"/>
      <c r="CY372" s="589"/>
    </row>
    <row r="373" spans="2:103" ht="12.75" customHeight="1">
      <c r="B373" s="693"/>
      <c r="C373" s="694"/>
      <c r="D373" s="694"/>
      <c r="E373" s="694"/>
      <c r="F373" s="694"/>
      <c r="G373" s="694"/>
      <c r="H373" s="694"/>
      <c r="I373" s="694"/>
      <c r="J373" s="694"/>
      <c r="K373" s="695"/>
      <c r="L373" s="694"/>
      <c r="M373" s="694"/>
      <c r="N373" s="694"/>
      <c r="O373" s="694"/>
      <c r="P373" s="694"/>
      <c r="Q373" s="694"/>
      <c r="R373" s="694"/>
      <c r="S373" s="694"/>
      <c r="U373" s="694"/>
      <c r="CB373" s="1097"/>
    </row>
    <row r="374" spans="2:103" ht="12.75" customHeight="1">
      <c r="B374" s="693"/>
      <c r="C374" s="694"/>
      <c r="D374" s="696"/>
      <c r="E374" s="696"/>
      <c r="F374" s="696"/>
      <c r="G374" s="696"/>
      <c r="H374" s="694"/>
      <c r="I374" s="694"/>
      <c r="J374" s="694"/>
      <c r="K374" s="695"/>
      <c r="L374" s="694"/>
      <c r="M374" s="1098" t="str">
        <f>Master!E2</f>
        <v>ç/kkukpk;Z]</v>
      </c>
      <c r="N374" s="1098"/>
      <c r="O374" s="1098"/>
      <c r="P374" s="697"/>
      <c r="Q374" s="697"/>
      <c r="R374" s="697"/>
      <c r="S374" s="697"/>
      <c r="U374" s="698"/>
      <c r="CB374" s="1097"/>
    </row>
    <row r="375" spans="2:103" ht="12.75" customHeight="1">
      <c r="B375" s="693"/>
      <c r="C375" s="694"/>
      <c r="D375" s="696"/>
      <c r="E375" s="696"/>
      <c r="F375" s="696"/>
      <c r="G375" s="696"/>
      <c r="H375" s="694"/>
      <c r="I375" s="694"/>
      <c r="J375" s="694"/>
      <c r="K375" s="695"/>
      <c r="L375" s="694"/>
      <c r="M375" s="1099" t="str">
        <f>Master!H2</f>
        <v>jkmekfo jk;eyok³k</v>
      </c>
      <c r="N375" s="1099"/>
      <c r="O375" s="1099"/>
      <c r="P375" s="699"/>
      <c r="Q375" s="699"/>
      <c r="R375" s="699"/>
      <c r="S375" s="699"/>
      <c r="U375" s="700"/>
      <c r="CB375" s="1097"/>
    </row>
    <row r="376" spans="2:103" ht="12.75" customHeight="1">
      <c r="B376" s="693"/>
      <c r="C376" s="694"/>
      <c r="D376" s="696"/>
      <c r="E376" s="696"/>
      <c r="F376" s="696"/>
      <c r="G376" s="696"/>
      <c r="H376" s="694"/>
      <c r="I376" s="694"/>
      <c r="J376" s="694"/>
      <c r="K376" s="695"/>
      <c r="L376" s="694"/>
      <c r="M376" s="1099"/>
      <c r="N376" s="1099"/>
      <c r="O376" s="1099"/>
      <c r="P376" s="699"/>
      <c r="Q376" s="699"/>
      <c r="R376" s="699"/>
      <c r="S376" s="699"/>
      <c r="U376" s="700"/>
      <c r="CB376" s="1097"/>
    </row>
    <row r="377" spans="2:103" ht="12.75" customHeight="1">
      <c r="B377" s="693"/>
      <c r="C377" s="694"/>
      <c r="D377" s="696"/>
      <c r="E377" s="696"/>
      <c r="F377" s="696"/>
      <c r="G377" s="696"/>
      <c r="H377" s="694"/>
      <c r="I377" s="694"/>
      <c r="J377" s="694"/>
      <c r="K377" s="695"/>
      <c r="L377" s="694"/>
      <c r="M377" s="1099"/>
      <c r="N377" s="1099"/>
      <c r="O377" s="1099"/>
      <c r="P377" s="699"/>
      <c r="Q377" s="699"/>
      <c r="R377" s="699"/>
      <c r="S377" s="699"/>
      <c r="U377" s="700"/>
      <c r="CB377" s="1097"/>
    </row>
    <row r="378" spans="2:103" hidden="1">
      <c r="D378" s="584"/>
      <c r="E378" s="584"/>
      <c r="F378" s="584"/>
      <c r="G378" s="584"/>
    </row>
    <row r="379" spans="2:103" hidden="1">
      <c r="D379" s="584"/>
      <c r="E379" s="584"/>
      <c r="F379" s="584"/>
      <c r="G379" s="584"/>
    </row>
    <row r="380" spans="2:103" hidden="1">
      <c r="D380" s="584"/>
      <c r="E380" s="584"/>
      <c r="F380" s="584"/>
      <c r="G380" s="584"/>
    </row>
    <row r="381" spans="2:103" hidden="1">
      <c r="D381" s="584"/>
      <c r="E381" s="584"/>
      <c r="F381" s="584"/>
      <c r="G381" s="584"/>
    </row>
    <row r="382" spans="2:103" hidden="1">
      <c r="D382" s="584"/>
      <c r="E382" s="584"/>
      <c r="F382" s="584"/>
      <c r="G382" s="584"/>
    </row>
    <row r="383" spans="2:103" hidden="1">
      <c r="D383" s="584"/>
      <c r="E383" s="584"/>
      <c r="F383" s="584"/>
      <c r="G383" s="584"/>
    </row>
    <row r="384" spans="2:103" hidden="1">
      <c r="D384" s="584"/>
      <c r="E384" s="584"/>
      <c r="F384" s="584"/>
      <c r="G384" s="584"/>
    </row>
    <row r="385" spans="4:7" hidden="1">
      <c r="D385" s="584"/>
      <c r="E385" s="584"/>
      <c r="F385" s="584"/>
      <c r="G385" s="584"/>
    </row>
    <row r="386" spans="4:7" hidden="1">
      <c r="D386" s="584"/>
      <c r="E386" s="584"/>
      <c r="F386" s="584"/>
      <c r="G386" s="584"/>
    </row>
    <row r="387" spans="4:7" hidden="1">
      <c r="D387" s="584"/>
      <c r="E387" s="584"/>
      <c r="F387" s="584"/>
      <c r="G387" s="584"/>
    </row>
    <row r="388" spans="4:7" hidden="1">
      <c r="D388" s="584"/>
      <c r="E388" s="584"/>
      <c r="F388" s="584"/>
      <c r="G388" s="584"/>
    </row>
    <row r="389" spans="4:7" hidden="1">
      <c r="D389" s="584"/>
      <c r="E389" s="584"/>
      <c r="F389" s="584"/>
      <c r="G389" s="584"/>
    </row>
    <row r="390" spans="4:7" hidden="1">
      <c r="D390" s="584"/>
      <c r="E390" s="584"/>
      <c r="F390" s="584"/>
      <c r="G390" s="584"/>
    </row>
    <row r="391" spans="4:7" hidden="1">
      <c r="D391" s="584"/>
      <c r="E391" s="584"/>
      <c r="F391" s="584"/>
      <c r="G391" s="584"/>
    </row>
    <row r="392" spans="4:7" hidden="1"/>
    <row r="393" spans="4:7" hidden="1"/>
    <row r="394" spans="4:7" hidden="1"/>
    <row r="395" spans="4:7" hidden="1"/>
    <row r="396" spans="4:7" hidden="1"/>
    <row r="397" spans="4:7" hidden="1"/>
    <row r="398" spans="4:7" hidden="1"/>
    <row r="399" spans="4:7" hidden="1"/>
    <row r="400" spans="4:7"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spans="6:6" hidden="1"/>
    <row r="706" spans="6:6" hidden="1"/>
    <row r="707" spans="6:6" hidden="1"/>
    <row r="708" spans="6:6" hidden="1"/>
    <row r="709" spans="6:6" hidden="1"/>
    <row r="710" spans="6:6" hidden="1"/>
    <row r="711" spans="6:6" hidden="1"/>
    <row r="712" spans="6:6" hidden="1"/>
    <row r="713" spans="6:6" hidden="1"/>
    <row r="714" spans="6:6" hidden="1"/>
    <row r="715" spans="6:6" hidden="1"/>
    <row r="716" spans="6:6" hidden="1"/>
    <row r="717" spans="6:6" ht="15.75" hidden="1">
      <c r="F717" s="702"/>
    </row>
    <row r="718" spans="6:6" hidden="1"/>
    <row r="719" spans="6:6" hidden="1"/>
    <row r="720" spans="6:6" hidden="1"/>
    <row r="721" spans="5:7" hidden="1"/>
    <row r="722" spans="5:7" hidden="1"/>
    <row r="723" spans="5:7" hidden="1"/>
    <row r="724" spans="5:7" hidden="1"/>
    <row r="725" spans="5:7" hidden="1"/>
    <row r="726" spans="5:7" hidden="1"/>
    <row r="727" spans="5:7" ht="15.75" hidden="1">
      <c r="E727" s="702" t="s">
        <v>191</v>
      </c>
      <c r="F727" s="703" t="s">
        <v>54</v>
      </c>
      <c r="G727" s="704">
        <v>6600</v>
      </c>
    </row>
    <row r="728" spans="5:7" ht="15.75" hidden="1">
      <c r="E728" s="702" t="s">
        <v>192</v>
      </c>
      <c r="F728" s="703" t="s">
        <v>193</v>
      </c>
      <c r="G728" s="704">
        <v>5400</v>
      </c>
    </row>
    <row r="729" spans="5:7" ht="15.75" hidden="1">
      <c r="E729" s="702" t="s">
        <v>194</v>
      </c>
      <c r="F729" s="703" t="s">
        <v>195</v>
      </c>
      <c r="G729" s="704">
        <v>4800</v>
      </c>
    </row>
    <row r="730" spans="5:7" ht="15.75" hidden="1">
      <c r="E730" s="702" t="s">
        <v>196</v>
      </c>
      <c r="F730" s="703" t="s">
        <v>197</v>
      </c>
      <c r="G730" s="704">
        <v>4800</v>
      </c>
    </row>
    <row r="731" spans="5:7" ht="15.75" hidden="1">
      <c r="E731" s="702" t="s">
        <v>198</v>
      </c>
      <c r="F731" s="703" t="s">
        <v>199</v>
      </c>
      <c r="G731" s="704">
        <v>4800</v>
      </c>
    </row>
    <row r="732" spans="5:7" ht="15.75" hidden="1">
      <c r="E732" s="702" t="s">
        <v>200</v>
      </c>
      <c r="F732" s="703" t="s">
        <v>57</v>
      </c>
      <c r="G732" s="704">
        <v>4800</v>
      </c>
    </row>
    <row r="733" spans="5:7" ht="15.75" hidden="1">
      <c r="E733" s="702" t="s">
        <v>201</v>
      </c>
      <c r="F733" s="703" t="s">
        <v>202</v>
      </c>
      <c r="G733" s="704">
        <v>4800</v>
      </c>
    </row>
    <row r="734" spans="5:7" ht="15.75" hidden="1">
      <c r="E734" s="702" t="s">
        <v>203</v>
      </c>
      <c r="F734" s="703" t="s">
        <v>204</v>
      </c>
      <c r="G734" s="704">
        <v>4800</v>
      </c>
    </row>
    <row r="735" spans="5:7" ht="15.75" hidden="1">
      <c r="E735" s="702" t="s">
        <v>205</v>
      </c>
      <c r="F735" s="703" t="s">
        <v>58</v>
      </c>
      <c r="G735" s="704">
        <v>4200</v>
      </c>
    </row>
    <row r="736" spans="5:7" ht="15.75" hidden="1">
      <c r="E736" s="702" t="s">
        <v>206</v>
      </c>
      <c r="F736" s="705" t="s">
        <v>207</v>
      </c>
      <c r="G736" s="704">
        <v>4200</v>
      </c>
    </row>
    <row r="737" spans="5:7" ht="15.75" hidden="1">
      <c r="E737" s="702" t="s">
        <v>208</v>
      </c>
      <c r="F737" s="703" t="s">
        <v>61</v>
      </c>
      <c r="G737" s="704">
        <v>4200</v>
      </c>
    </row>
    <row r="738" spans="5:7" ht="15.75" hidden="1">
      <c r="E738" s="702" t="s">
        <v>209</v>
      </c>
      <c r="F738" s="703" t="s">
        <v>210</v>
      </c>
      <c r="G738" s="704">
        <v>3600</v>
      </c>
    </row>
    <row r="739" spans="5:7" ht="15.75" hidden="1">
      <c r="E739" s="702" t="s">
        <v>211</v>
      </c>
      <c r="F739" s="703" t="s">
        <v>60</v>
      </c>
      <c r="G739" s="704">
        <v>3600</v>
      </c>
    </row>
    <row r="740" spans="5:7" ht="15.75" hidden="1">
      <c r="E740" s="702" t="s">
        <v>212</v>
      </c>
      <c r="F740" s="703" t="s">
        <v>213</v>
      </c>
      <c r="G740" s="704">
        <v>3600</v>
      </c>
    </row>
    <row r="741" spans="5:7" ht="15.75" hidden="1">
      <c r="E741" s="702" t="s">
        <v>214</v>
      </c>
      <c r="F741" s="703" t="s">
        <v>215</v>
      </c>
      <c r="G741" s="704">
        <v>3600</v>
      </c>
    </row>
    <row r="742" spans="5:7" ht="15.75" hidden="1">
      <c r="E742" s="702" t="s">
        <v>216</v>
      </c>
      <c r="F742" s="703" t="s">
        <v>217</v>
      </c>
      <c r="G742" s="704">
        <v>2800</v>
      </c>
    </row>
    <row r="743" spans="5:7" ht="15.75" hidden="1">
      <c r="E743" s="702" t="s">
        <v>218</v>
      </c>
      <c r="F743" s="703" t="s">
        <v>219</v>
      </c>
      <c r="G743" s="704">
        <v>2800</v>
      </c>
    </row>
    <row r="744" spans="5:7" ht="15.75" hidden="1">
      <c r="E744" s="702" t="s">
        <v>220</v>
      </c>
      <c r="F744" s="703" t="s">
        <v>221</v>
      </c>
      <c r="G744" s="704">
        <v>2400</v>
      </c>
    </row>
    <row r="745" spans="5:7" ht="15.75" hidden="1">
      <c r="E745" s="702" t="s">
        <v>222</v>
      </c>
      <c r="F745" s="703" t="s">
        <v>62</v>
      </c>
      <c r="G745" s="704">
        <v>2400</v>
      </c>
    </row>
    <row r="746" spans="5:7" ht="15.75" hidden="1">
      <c r="E746" s="702" t="s">
        <v>223</v>
      </c>
      <c r="F746" s="703" t="s">
        <v>63</v>
      </c>
      <c r="G746" s="704">
        <v>1700</v>
      </c>
    </row>
    <row r="747" spans="5:7" ht="15.75" hidden="1">
      <c r="E747" s="702" t="s">
        <v>224</v>
      </c>
      <c r="F747" s="703" t="s">
        <v>225</v>
      </c>
      <c r="G747" s="704">
        <v>1700</v>
      </c>
    </row>
    <row r="748" spans="5:7" ht="15.75" hidden="1">
      <c r="E748" s="702" t="s">
        <v>226</v>
      </c>
      <c r="F748" s="703" t="s">
        <v>227</v>
      </c>
      <c r="G748" s="704">
        <v>1700</v>
      </c>
    </row>
  </sheetData>
  <sheetProtection password="E8FA" sheet="1" objects="1" scenarios="1" formatColumns="0" formatRows="0"/>
  <protectedRanges>
    <protectedRange sqref="G12:G25 V12:Y25 G228:G235 G238:G337 X238:Y337 X347:Y361 G27:G213 X27:Y213" name="Range1_3"/>
    <protectedRange sqref="H228:H235 H238:H337" name="Range1"/>
    <protectedRange sqref="H12:I25 H27:I213" name="Range1_3_1"/>
    <protectedRange sqref="H341:H344" name="Range1_1"/>
    <protectedRange sqref="H347:H366" name="Range1_2"/>
  </protectedRanges>
  <mergeCells count="38">
    <mergeCell ref="B6:O6"/>
    <mergeCell ref="M1:O1"/>
    <mergeCell ref="B2:O2"/>
    <mergeCell ref="B3:O3"/>
    <mergeCell ref="B4:O4"/>
    <mergeCell ref="B5:O5"/>
    <mergeCell ref="C346:O346"/>
    <mergeCell ref="Z9:AA9"/>
    <mergeCell ref="AB9:AC9"/>
    <mergeCell ref="AD9:AE9"/>
    <mergeCell ref="B26:E26"/>
    <mergeCell ref="E218:G218"/>
    <mergeCell ref="O9:O10"/>
    <mergeCell ref="U9:U10"/>
    <mergeCell ref="V9:V10"/>
    <mergeCell ref="W9:W10"/>
    <mergeCell ref="X9:X10"/>
    <mergeCell ref="Y9:Y10"/>
    <mergeCell ref="I9:I10"/>
    <mergeCell ref="J9:J10"/>
    <mergeCell ref="K9:L9"/>
    <mergeCell ref="M9:M10"/>
    <mergeCell ref="CB1:CB377"/>
    <mergeCell ref="M374:O374"/>
    <mergeCell ref="M375:O377"/>
    <mergeCell ref="B7:N8"/>
    <mergeCell ref="O7:O8"/>
    <mergeCell ref="B226:E226"/>
    <mergeCell ref="N9:N10"/>
    <mergeCell ref="B9:B10"/>
    <mergeCell ref="C9:C10"/>
    <mergeCell ref="D9:D10"/>
    <mergeCell ref="E9:E10"/>
    <mergeCell ref="F9:F10"/>
    <mergeCell ref="G9:G10"/>
    <mergeCell ref="C237:O237"/>
    <mergeCell ref="B227:O227"/>
    <mergeCell ref="B340:O340"/>
  </mergeCells>
  <conditionalFormatting sqref="D1:D6 D228:D236 D341:D345 D238:D339 D9:D226 D347:D1048576">
    <cfRule type="containsText" dxfId="8" priority="3" operator="containsText" text="in fjDr">
      <formula>NOT(ISERROR(SEARCH("in fjDr",D1)))</formula>
    </cfRule>
  </conditionalFormatting>
  <pageMargins left="0.41" right="0.2" top="0.23" bottom="0.22" header="0.2" footer="0.19"/>
  <pageSetup paperSize="9" scale="77" orientation="landscape" r:id="rId1"/>
</worksheet>
</file>

<file path=xl/worksheets/sheet13.xml><?xml version="1.0" encoding="utf-8"?>
<worksheet xmlns="http://schemas.openxmlformats.org/spreadsheetml/2006/main" xmlns:r="http://schemas.openxmlformats.org/officeDocument/2006/relationships">
  <sheetPr>
    <tabColor rgb="FF7030A0"/>
  </sheetPr>
  <dimension ref="A1:XFC51"/>
  <sheetViews>
    <sheetView workbookViewId="0">
      <selection activeCell="L16" sqref="L16"/>
    </sheetView>
  </sheetViews>
  <sheetFormatPr defaultColWidth="0" defaultRowHeight="15" zeroHeight="1"/>
  <cols>
    <col min="1" max="10" width="9.140625" customWidth="1"/>
    <col min="11" max="11" width="9.140625" bestFit="1" customWidth="1"/>
    <col min="12" max="20" width="9.140625" customWidth="1"/>
    <col min="21" max="21" width="2.140625" customWidth="1"/>
    <col min="22" max="16383" width="9.140625" hidden="1"/>
    <col min="16384" max="16384" width="2.7109375" hidden="1"/>
  </cols>
  <sheetData>
    <row r="1" spans="1:21" ht="20.25">
      <c r="A1" s="48"/>
      <c r="B1" s="48"/>
      <c r="C1" s="48"/>
      <c r="D1" s="48"/>
      <c r="E1" s="48"/>
      <c r="F1" s="48"/>
      <c r="G1" s="48"/>
      <c r="H1" s="48"/>
      <c r="I1" s="48"/>
      <c r="J1" s="48"/>
      <c r="K1" s="48"/>
      <c r="L1" s="48"/>
      <c r="M1" s="48"/>
      <c r="N1" s="48"/>
      <c r="O1" s="48"/>
      <c r="P1" s="1136">
        <f>Summary!$C$1</f>
        <v>12345</v>
      </c>
      <c r="Q1" s="1136"/>
      <c r="R1" s="1136"/>
      <c r="S1" s="1136"/>
      <c r="T1" s="1136"/>
      <c r="U1" s="904"/>
    </row>
    <row r="2" spans="1:21" ht="26.25">
      <c r="A2" s="1137" t="str">
        <f>'Cover Page'!A1</f>
        <v>ç/kkukpk;Z] jkmekfo jk;eyok³k ¼vkWfQl vkbZ-Mh- la[;k %&amp;12345½</v>
      </c>
      <c r="B2" s="1137"/>
      <c r="C2" s="1137"/>
      <c r="D2" s="1137"/>
      <c r="E2" s="1137"/>
      <c r="F2" s="1137"/>
      <c r="G2" s="1137"/>
      <c r="H2" s="1137"/>
      <c r="I2" s="1137"/>
      <c r="J2" s="1137"/>
      <c r="K2" s="1137"/>
      <c r="L2" s="1137"/>
      <c r="M2" s="1137"/>
      <c r="N2" s="1137"/>
      <c r="O2" s="1137"/>
      <c r="P2" s="1137"/>
      <c r="Q2" s="1137"/>
      <c r="R2" s="1137"/>
      <c r="S2" s="1137"/>
      <c r="T2" s="1137"/>
      <c r="U2" s="904"/>
    </row>
    <row r="3" spans="1:21" ht="20.25">
      <c r="A3" s="925" t="s">
        <v>251</v>
      </c>
      <c r="B3" s="925"/>
      <c r="C3" s="925"/>
      <c r="D3" s="925"/>
      <c r="E3" s="925"/>
      <c r="F3" s="925"/>
      <c r="G3" s="925"/>
      <c r="H3" s="925"/>
      <c r="I3" s="925"/>
      <c r="J3" s="925"/>
      <c r="K3" s="925"/>
      <c r="L3" s="925"/>
      <c r="M3" s="925"/>
      <c r="N3" s="925"/>
      <c r="O3" s="925"/>
      <c r="P3" s="925"/>
      <c r="Q3" s="925"/>
      <c r="R3" s="925"/>
      <c r="S3" s="925"/>
      <c r="T3" s="925"/>
      <c r="U3" s="904"/>
    </row>
    <row r="4" spans="1:21" ht="20.25">
      <c r="A4" s="925" t="s">
        <v>252</v>
      </c>
      <c r="B4" s="925"/>
      <c r="C4" s="925"/>
      <c r="D4" s="925"/>
      <c r="E4" s="925"/>
      <c r="F4" s="925"/>
      <c r="G4" s="925"/>
      <c r="H4" s="925"/>
      <c r="I4" s="925"/>
      <c r="J4" s="925"/>
      <c r="K4" s="925"/>
      <c r="L4" s="925"/>
      <c r="M4" s="925"/>
      <c r="N4" s="925"/>
      <c r="O4" s="925"/>
      <c r="P4" s="925"/>
      <c r="Q4" s="925"/>
      <c r="R4" s="925"/>
      <c r="S4" s="925"/>
      <c r="T4" s="925"/>
      <c r="U4" s="904"/>
    </row>
    <row r="5" spans="1:21" ht="20.25">
      <c r="A5" s="49"/>
      <c r="B5" s="50"/>
      <c r="C5" s="50"/>
      <c r="D5" s="50"/>
      <c r="E5" s="50"/>
      <c r="F5" s="50"/>
      <c r="G5" s="50"/>
      <c r="H5" s="1135" t="s">
        <v>253</v>
      </c>
      <c r="I5" s="1135"/>
      <c r="J5" s="51" t="str">
        <f>G9</f>
        <v>2023-24</v>
      </c>
      <c r="K5" s="1134" t="s">
        <v>71</v>
      </c>
      <c r="L5" s="1134"/>
      <c r="M5" s="1134"/>
      <c r="N5" s="1134"/>
      <c r="O5" s="50"/>
      <c r="P5" s="50"/>
      <c r="Q5" s="50"/>
      <c r="R5" s="50"/>
      <c r="S5" s="50"/>
      <c r="T5" s="50"/>
      <c r="U5" s="904"/>
    </row>
    <row r="6" spans="1:21" ht="20.25">
      <c r="A6" s="49"/>
      <c r="B6" s="49"/>
      <c r="C6" s="925" t="str">
        <f>A2</f>
        <v>ç/kkukpk;Z] jkmekfo jk;eyok³k ¼vkWfQl vkbZ-Mh- la[;k %&amp;12345½</v>
      </c>
      <c r="D6" s="925"/>
      <c r="E6" s="925"/>
      <c r="F6" s="925"/>
      <c r="G6" s="925"/>
      <c r="H6" s="925"/>
      <c r="I6" s="925"/>
      <c r="J6" s="925"/>
      <c r="K6" s="925"/>
      <c r="L6" s="925"/>
      <c r="M6" s="925"/>
      <c r="N6" s="925"/>
      <c r="O6" s="925"/>
      <c r="P6" s="925" t="s">
        <v>254</v>
      </c>
      <c r="Q6" s="925"/>
      <c r="R6" s="925"/>
      <c r="S6" s="925"/>
      <c r="T6" s="49"/>
      <c r="U6" s="904"/>
    </row>
    <row r="7" spans="1:21" ht="15.75">
      <c r="A7" s="1133" t="str">
        <f>Summary!A5</f>
        <v>BUDGET HEAD : 2202 -सामान्य शिक्षा-02-109 -राजकीय माध्यमिक विद्यालय-07 -राष्ट्रीय माध्यमिक शिक्षा अभियान-01 -माध्यमिक शिक्षा अभियान- सामान्य व्यय (S.F. + C.A.)</v>
      </c>
      <c r="B7" s="1133"/>
      <c r="C7" s="1133"/>
      <c r="D7" s="1133"/>
      <c r="E7" s="1133"/>
      <c r="F7" s="1133"/>
      <c r="G7" s="1133"/>
      <c r="H7" s="1133"/>
      <c r="I7" s="1133"/>
      <c r="J7" s="1133"/>
      <c r="K7" s="1133"/>
      <c r="L7" s="1133"/>
      <c r="M7" s="1133"/>
      <c r="N7" s="1133"/>
      <c r="O7" s="1133"/>
      <c r="P7" s="1133"/>
      <c r="Q7" s="1133"/>
      <c r="R7" s="1133"/>
      <c r="S7" s="1133"/>
      <c r="T7" s="1133"/>
      <c r="U7" s="904"/>
    </row>
    <row r="8" spans="1:21" ht="47.25">
      <c r="A8" s="1132" t="s">
        <v>6</v>
      </c>
      <c r="B8" s="1132" t="s">
        <v>7</v>
      </c>
      <c r="C8" s="1132" t="s">
        <v>255</v>
      </c>
      <c r="D8" s="1138" t="s">
        <v>256</v>
      </c>
      <c r="E8" s="1138"/>
      <c r="F8" s="1138"/>
      <c r="G8" s="52" t="s">
        <v>74</v>
      </c>
      <c r="H8" s="1138" t="s">
        <v>257</v>
      </c>
      <c r="I8" s="1138"/>
      <c r="J8" s="1138"/>
      <c r="K8" s="1132" t="s">
        <v>258</v>
      </c>
      <c r="L8" s="1132" t="s">
        <v>259</v>
      </c>
      <c r="M8" s="1138" t="s">
        <v>260</v>
      </c>
      <c r="N8" s="1138"/>
      <c r="O8" s="1138"/>
      <c r="P8" s="1138" t="s">
        <v>79</v>
      </c>
      <c r="Q8" s="1138"/>
      <c r="R8" s="1138"/>
      <c r="S8" s="1132" t="s">
        <v>261</v>
      </c>
      <c r="T8" s="1132" t="s">
        <v>131</v>
      </c>
      <c r="U8" s="904"/>
    </row>
    <row r="9" spans="1:21" ht="38.25">
      <c r="A9" s="1132"/>
      <c r="B9" s="1132"/>
      <c r="C9" s="1132"/>
      <c r="D9" s="53" t="str">
        <f>CONCATENATE((MID(Master!E4,1,4)-3),"-",(MID(Master!E4,6,2)-3))</f>
        <v>2020-21</v>
      </c>
      <c r="E9" s="53" t="str">
        <f>CONCATENATE((MID(Master!E4,1,4)-2),"-",(MID(Master!E4,6,2)-2))</f>
        <v>2021-22</v>
      </c>
      <c r="F9" s="53" t="str">
        <f>CONCATENATE((MID(Master!E4,1,4)-1),"-",(MID(Master!E4,6,2)-1))</f>
        <v>2022-23</v>
      </c>
      <c r="G9" s="53" t="str">
        <f>CONCATENATE((MID(Master!E4,1,4)),"-",(MID(Master!E4,6,2)))</f>
        <v>2023-24</v>
      </c>
      <c r="H9" s="54" t="s">
        <v>262</v>
      </c>
      <c r="I9" s="54" t="s">
        <v>263</v>
      </c>
      <c r="J9" s="54" t="s">
        <v>264</v>
      </c>
      <c r="K9" s="1132"/>
      <c r="L9" s="1132"/>
      <c r="M9" s="54" t="s">
        <v>265</v>
      </c>
      <c r="N9" s="54" t="s">
        <v>266</v>
      </c>
      <c r="O9" s="54" t="s">
        <v>267</v>
      </c>
      <c r="P9" s="54" t="s">
        <v>268</v>
      </c>
      <c r="Q9" s="54" t="s">
        <v>269</v>
      </c>
      <c r="R9" s="54" t="s">
        <v>270</v>
      </c>
      <c r="S9" s="1132"/>
      <c r="T9" s="1132"/>
      <c r="U9" s="904"/>
    </row>
    <row r="10" spans="1:21">
      <c r="A10" s="53">
        <v>1</v>
      </c>
      <c r="B10" s="53">
        <v>2</v>
      </c>
      <c r="C10" s="53">
        <v>3</v>
      </c>
      <c r="D10" s="53">
        <v>4</v>
      </c>
      <c r="E10" s="53">
        <v>5</v>
      </c>
      <c r="F10" s="53">
        <v>6</v>
      </c>
      <c r="G10" s="53">
        <v>7</v>
      </c>
      <c r="H10" s="53">
        <v>8</v>
      </c>
      <c r="I10" s="53">
        <v>9</v>
      </c>
      <c r="J10" s="53">
        <v>10</v>
      </c>
      <c r="K10" s="53">
        <v>11</v>
      </c>
      <c r="L10" s="53">
        <v>12</v>
      </c>
      <c r="M10" s="53">
        <v>13</v>
      </c>
      <c r="N10" s="53">
        <v>14</v>
      </c>
      <c r="O10" s="53">
        <v>15</v>
      </c>
      <c r="P10" s="53">
        <v>16</v>
      </c>
      <c r="Q10" s="53">
        <v>17</v>
      </c>
      <c r="R10" s="53">
        <v>18</v>
      </c>
      <c r="S10" s="53">
        <v>19</v>
      </c>
      <c r="T10" s="53">
        <v>20</v>
      </c>
      <c r="U10" s="904"/>
    </row>
    <row r="11" spans="1:21" ht="17.25" customHeight="1">
      <c r="A11" s="55">
        <v>1</v>
      </c>
      <c r="B11" s="56" t="s">
        <v>271</v>
      </c>
      <c r="C11" s="54"/>
      <c r="D11" s="403">
        <f>Master!F11</f>
        <v>0</v>
      </c>
      <c r="E11" s="403">
        <f>Master!G11</f>
        <v>0</v>
      </c>
      <c r="F11" s="403">
        <f>Master!J11</f>
        <v>0</v>
      </c>
      <c r="G11" s="403">
        <f>Master!E11</f>
        <v>0</v>
      </c>
      <c r="H11" s="403">
        <f>Master!I11</f>
        <v>0</v>
      </c>
      <c r="I11" s="403">
        <f>Master!K11</f>
        <v>0</v>
      </c>
      <c r="J11" s="565">
        <f>H11+I11</f>
        <v>0</v>
      </c>
      <c r="K11" s="566">
        <f>'Formet 8'!N369-'Formet 9'!I11</f>
        <v>6981407</v>
      </c>
      <c r="L11" s="403">
        <f>I11+K11</f>
        <v>6981407</v>
      </c>
      <c r="M11" s="403">
        <f>'Formet 8'!M369</f>
        <v>7945396.4000000004</v>
      </c>
      <c r="N11" s="403">
        <v>0</v>
      </c>
      <c r="O11" s="403">
        <f>SUM(M11:N11)</f>
        <v>7945396.4000000004</v>
      </c>
      <c r="P11" s="403">
        <f>L11-I11</f>
        <v>6981407</v>
      </c>
      <c r="Q11" s="403">
        <f>L11-J11</f>
        <v>6981407</v>
      </c>
      <c r="R11" s="403">
        <f>L11-M11</f>
        <v>-963989.40000000037</v>
      </c>
      <c r="S11" s="406" t="s">
        <v>272</v>
      </c>
      <c r="T11" s="404"/>
      <c r="U11" s="904"/>
    </row>
    <row r="12" spans="1:21" ht="17.25" customHeight="1">
      <c r="A12" s="53">
        <v>2</v>
      </c>
      <c r="B12" s="58" t="s">
        <v>273</v>
      </c>
      <c r="C12" s="54"/>
      <c r="D12" s="403">
        <f>Master!F12</f>
        <v>0</v>
      </c>
      <c r="E12" s="403">
        <f>Master!G12</f>
        <v>0</v>
      </c>
      <c r="F12" s="403">
        <f>Master!J12</f>
        <v>0</v>
      </c>
      <c r="G12" s="403">
        <f>Master!E12</f>
        <v>0</v>
      </c>
      <c r="H12" s="403">
        <f>Master!I12</f>
        <v>0</v>
      </c>
      <c r="I12" s="403">
        <f>Master!K12</f>
        <v>0</v>
      </c>
      <c r="J12" s="565">
        <f>H12+I12</f>
        <v>0</v>
      </c>
      <c r="K12" s="566">
        <f t="shared" ref="K12:K28" si="0">G12-I12</f>
        <v>0</v>
      </c>
      <c r="L12" s="403">
        <f>I12+K12</f>
        <v>0</v>
      </c>
      <c r="M12" s="403">
        <v>50000</v>
      </c>
      <c r="N12" s="403">
        <v>0</v>
      </c>
      <c r="O12" s="403">
        <f>SUM(M12:N12)</f>
        <v>50000</v>
      </c>
      <c r="P12" s="403">
        <f>L12-I12</f>
        <v>0</v>
      </c>
      <c r="Q12" s="403">
        <f>L12-J12</f>
        <v>0</v>
      </c>
      <c r="R12" s="403">
        <f>L12-M12</f>
        <v>-50000</v>
      </c>
      <c r="S12" s="406" t="s">
        <v>272</v>
      </c>
      <c r="T12" s="404"/>
      <c r="U12" s="904"/>
    </row>
    <row r="13" spans="1:21" ht="17.25" customHeight="1">
      <c r="A13" s="53">
        <v>3</v>
      </c>
      <c r="B13" s="58" t="s">
        <v>274</v>
      </c>
      <c r="C13" s="54"/>
      <c r="D13" s="403">
        <f>Master!F13</f>
        <v>0</v>
      </c>
      <c r="E13" s="403">
        <f>Master!G13</f>
        <v>0</v>
      </c>
      <c r="F13" s="403">
        <f>Master!J13</f>
        <v>0</v>
      </c>
      <c r="G13" s="403">
        <f>Master!E13</f>
        <v>0</v>
      </c>
      <c r="H13" s="403">
        <f>Master!I13</f>
        <v>0</v>
      </c>
      <c r="I13" s="403">
        <f>Master!K13</f>
        <v>0</v>
      </c>
      <c r="J13" s="565">
        <f>H13+I13</f>
        <v>0</v>
      </c>
      <c r="K13" s="566">
        <f>G13</f>
        <v>0</v>
      </c>
      <c r="L13" s="403">
        <f>I13+K13</f>
        <v>0</v>
      </c>
      <c r="M13" s="403">
        <f>G13</f>
        <v>0</v>
      </c>
      <c r="N13" s="403">
        <v>0</v>
      </c>
      <c r="O13" s="403">
        <f>SUM(M13:N13)</f>
        <v>0</v>
      </c>
      <c r="P13" s="403">
        <f>L13-I13</f>
        <v>0</v>
      </c>
      <c r="Q13" s="403">
        <f>L13-J13</f>
        <v>0</v>
      </c>
      <c r="R13" s="403">
        <f>L13-M13</f>
        <v>0</v>
      </c>
      <c r="S13" s="406" t="s">
        <v>272</v>
      </c>
      <c r="T13" s="404"/>
      <c r="U13" s="904"/>
    </row>
    <row r="14" spans="1:21" ht="17.25" customHeight="1">
      <c r="A14" s="59"/>
      <c r="B14" s="56" t="s">
        <v>13</v>
      </c>
      <c r="C14" s="54"/>
      <c r="D14" s="567">
        <f>SUM(D11:D13)</f>
        <v>0</v>
      </c>
      <c r="E14" s="567">
        <f t="shared" ref="E14:R14" si="1">SUM(E11:E13)</f>
        <v>0</v>
      </c>
      <c r="F14" s="567">
        <f t="shared" si="1"/>
        <v>0</v>
      </c>
      <c r="G14" s="567">
        <f t="shared" si="1"/>
        <v>0</v>
      </c>
      <c r="H14" s="567">
        <f t="shared" si="1"/>
        <v>0</v>
      </c>
      <c r="I14" s="567">
        <f t="shared" si="1"/>
        <v>0</v>
      </c>
      <c r="J14" s="567">
        <f t="shared" si="1"/>
        <v>0</v>
      </c>
      <c r="K14" s="567">
        <f t="shared" si="1"/>
        <v>6981407</v>
      </c>
      <c r="L14" s="567">
        <f t="shared" si="1"/>
        <v>6981407</v>
      </c>
      <c r="M14" s="567">
        <f t="shared" si="1"/>
        <v>7995396.4000000004</v>
      </c>
      <c r="N14" s="567">
        <f t="shared" si="1"/>
        <v>0</v>
      </c>
      <c r="O14" s="567">
        <f t="shared" si="1"/>
        <v>7995396.4000000004</v>
      </c>
      <c r="P14" s="567">
        <f t="shared" si="1"/>
        <v>6981407</v>
      </c>
      <c r="Q14" s="567">
        <f t="shared" si="1"/>
        <v>6981407</v>
      </c>
      <c r="R14" s="567">
        <f t="shared" si="1"/>
        <v>-1013989.4000000004</v>
      </c>
      <c r="S14" s="57"/>
      <c r="T14" s="57"/>
      <c r="U14" s="904"/>
    </row>
    <row r="15" spans="1:21" ht="17.25" customHeight="1">
      <c r="A15" s="55"/>
      <c r="B15" s="56" t="s">
        <v>275</v>
      </c>
      <c r="C15" s="54"/>
      <c r="D15" s="568">
        <f>Master!F15</f>
        <v>0</v>
      </c>
      <c r="E15" s="566">
        <f>Master!G15</f>
        <v>0</v>
      </c>
      <c r="F15" s="566">
        <f>Master!J15</f>
        <v>0</v>
      </c>
      <c r="G15" s="568">
        <f>Master!E15</f>
        <v>0</v>
      </c>
      <c r="H15" s="566">
        <f>Master!I15</f>
        <v>0</v>
      </c>
      <c r="I15" s="566">
        <f>Master!K15</f>
        <v>0</v>
      </c>
      <c r="J15" s="566">
        <v>0</v>
      </c>
      <c r="K15" s="566">
        <f t="shared" si="0"/>
        <v>0</v>
      </c>
      <c r="L15" s="566">
        <v>2500</v>
      </c>
      <c r="M15" s="566">
        <v>2500</v>
      </c>
      <c r="N15" s="566">
        <v>0</v>
      </c>
      <c r="O15" s="566">
        <v>0</v>
      </c>
      <c r="P15" s="566">
        <v>0</v>
      </c>
      <c r="Q15" s="566">
        <v>0</v>
      </c>
      <c r="R15" s="566">
        <v>0</v>
      </c>
      <c r="S15" s="405"/>
      <c r="T15" s="405"/>
      <c r="U15" s="904"/>
    </row>
    <row r="16" spans="1:21" ht="17.25" customHeight="1">
      <c r="A16" s="55">
        <v>1</v>
      </c>
      <c r="B16" s="60" t="s">
        <v>15</v>
      </c>
      <c r="C16" s="54"/>
      <c r="D16" s="566">
        <f>Master!F16</f>
        <v>0</v>
      </c>
      <c r="E16" s="403">
        <f>Master!G16</f>
        <v>0</v>
      </c>
      <c r="F16" s="403">
        <f>Master!J16</f>
        <v>0</v>
      </c>
      <c r="G16" s="403">
        <f>Master!E16</f>
        <v>0</v>
      </c>
      <c r="H16" s="403">
        <f>Master!I16</f>
        <v>0</v>
      </c>
      <c r="I16" s="403">
        <f>Master!K16</f>
        <v>0</v>
      </c>
      <c r="J16" s="568">
        <f t="shared" ref="J16:J23" si="2">SUM(H16:I16)</f>
        <v>0</v>
      </c>
      <c r="K16" s="566">
        <f t="shared" si="0"/>
        <v>0</v>
      </c>
      <c r="L16" s="566">
        <f t="shared" ref="L16:L22" si="3">I16+K16</f>
        <v>0</v>
      </c>
      <c r="M16" s="566">
        <f>L16</f>
        <v>0</v>
      </c>
      <c r="N16" s="566">
        <v>0</v>
      </c>
      <c r="O16" s="403">
        <f t="shared" ref="O16:O23" si="4">SUM(M16:N16)</f>
        <v>0</v>
      </c>
      <c r="P16" s="403">
        <f t="shared" ref="P16:P23" si="5">L16-I16</f>
        <v>0</v>
      </c>
      <c r="Q16" s="403">
        <f t="shared" ref="Q16:Q23" si="6">L16-J16</f>
        <v>0</v>
      </c>
      <c r="R16" s="403">
        <f t="shared" ref="R16:R23" si="7">L16-M16</f>
        <v>0</v>
      </c>
      <c r="S16" s="406" t="s">
        <v>272</v>
      </c>
      <c r="T16" s="405"/>
      <c r="U16" s="904"/>
    </row>
    <row r="17" spans="1:21" ht="17.25" customHeight="1">
      <c r="A17" s="55">
        <v>2</v>
      </c>
      <c r="B17" s="60" t="s">
        <v>16</v>
      </c>
      <c r="C17" s="54"/>
      <c r="D17" s="566">
        <f>Master!F17</f>
        <v>0</v>
      </c>
      <c r="E17" s="403">
        <f>Master!G17</f>
        <v>0</v>
      </c>
      <c r="F17" s="403">
        <f>Master!J17</f>
        <v>0</v>
      </c>
      <c r="G17" s="403">
        <f>Master!E17</f>
        <v>0</v>
      </c>
      <c r="H17" s="403">
        <f>Master!I17</f>
        <v>0</v>
      </c>
      <c r="I17" s="403">
        <f>Master!K17</f>
        <v>0</v>
      </c>
      <c r="J17" s="568">
        <f t="shared" si="2"/>
        <v>0</v>
      </c>
      <c r="K17" s="566">
        <f t="shared" si="0"/>
        <v>0</v>
      </c>
      <c r="L17" s="566">
        <f t="shared" si="3"/>
        <v>0</v>
      </c>
      <c r="M17" s="566">
        <f t="shared" ref="M17:N28" si="8">L17</f>
        <v>0</v>
      </c>
      <c r="N17" s="566">
        <f t="shared" si="8"/>
        <v>0</v>
      </c>
      <c r="O17" s="403">
        <f t="shared" si="4"/>
        <v>0</v>
      </c>
      <c r="P17" s="403">
        <f t="shared" si="5"/>
        <v>0</v>
      </c>
      <c r="Q17" s="403">
        <f t="shared" si="6"/>
        <v>0</v>
      </c>
      <c r="R17" s="403">
        <f t="shared" si="7"/>
        <v>0</v>
      </c>
      <c r="S17" s="406" t="s">
        <v>272</v>
      </c>
      <c r="T17" s="405"/>
      <c r="U17" s="904"/>
    </row>
    <row r="18" spans="1:21" ht="17.25" customHeight="1">
      <c r="A18" s="55">
        <v>3</v>
      </c>
      <c r="B18" s="60" t="s">
        <v>17</v>
      </c>
      <c r="C18" s="54"/>
      <c r="D18" s="566">
        <f>Master!F18</f>
        <v>0</v>
      </c>
      <c r="E18" s="403">
        <f>Master!G18</f>
        <v>0</v>
      </c>
      <c r="F18" s="403">
        <f>Master!J18</f>
        <v>0</v>
      </c>
      <c r="G18" s="403">
        <f>Master!E18</f>
        <v>0</v>
      </c>
      <c r="H18" s="403">
        <f>Master!I18</f>
        <v>0</v>
      </c>
      <c r="I18" s="403">
        <f>Master!K18</f>
        <v>0</v>
      </c>
      <c r="J18" s="568">
        <f t="shared" si="2"/>
        <v>0</v>
      </c>
      <c r="K18" s="566">
        <f t="shared" si="0"/>
        <v>0</v>
      </c>
      <c r="L18" s="566">
        <f t="shared" si="3"/>
        <v>0</v>
      </c>
      <c r="M18" s="566">
        <f t="shared" si="8"/>
        <v>0</v>
      </c>
      <c r="N18" s="566">
        <f t="shared" si="8"/>
        <v>0</v>
      </c>
      <c r="O18" s="403">
        <f t="shared" si="4"/>
        <v>0</v>
      </c>
      <c r="P18" s="403">
        <f t="shared" si="5"/>
        <v>0</v>
      </c>
      <c r="Q18" s="403">
        <f t="shared" si="6"/>
        <v>0</v>
      </c>
      <c r="R18" s="403">
        <f t="shared" si="7"/>
        <v>0</v>
      </c>
      <c r="S18" s="406" t="s">
        <v>272</v>
      </c>
      <c r="T18" s="405"/>
      <c r="U18" s="904"/>
    </row>
    <row r="19" spans="1:21" ht="17.25" customHeight="1">
      <c r="A19" s="55">
        <v>4</v>
      </c>
      <c r="B19" s="60" t="s">
        <v>18</v>
      </c>
      <c r="C19" s="54"/>
      <c r="D19" s="566">
        <f>Master!F19</f>
        <v>0</v>
      </c>
      <c r="E19" s="403">
        <f>Master!G19</f>
        <v>0</v>
      </c>
      <c r="F19" s="403">
        <f>Master!J19</f>
        <v>0</v>
      </c>
      <c r="G19" s="403">
        <f>Master!E19</f>
        <v>0</v>
      </c>
      <c r="H19" s="403">
        <f>Master!I19</f>
        <v>0</v>
      </c>
      <c r="I19" s="403">
        <f>Master!K19</f>
        <v>0</v>
      </c>
      <c r="J19" s="568">
        <f t="shared" si="2"/>
        <v>0</v>
      </c>
      <c r="K19" s="566">
        <f t="shared" si="0"/>
        <v>0</v>
      </c>
      <c r="L19" s="566">
        <f t="shared" si="3"/>
        <v>0</v>
      </c>
      <c r="M19" s="566">
        <f t="shared" si="8"/>
        <v>0</v>
      </c>
      <c r="N19" s="566">
        <f t="shared" si="8"/>
        <v>0</v>
      </c>
      <c r="O19" s="403">
        <f t="shared" si="4"/>
        <v>0</v>
      </c>
      <c r="P19" s="403">
        <f t="shared" si="5"/>
        <v>0</v>
      </c>
      <c r="Q19" s="403">
        <f t="shared" si="6"/>
        <v>0</v>
      </c>
      <c r="R19" s="403">
        <f t="shared" si="7"/>
        <v>0</v>
      </c>
      <c r="S19" s="406" t="s">
        <v>272</v>
      </c>
      <c r="T19" s="405"/>
      <c r="U19" s="904"/>
    </row>
    <row r="20" spans="1:21" ht="17.25" customHeight="1">
      <c r="A20" s="55">
        <v>5</v>
      </c>
      <c r="B20" s="60" t="s">
        <v>19</v>
      </c>
      <c r="C20" s="54"/>
      <c r="D20" s="566">
        <f>Master!F20</f>
        <v>0</v>
      </c>
      <c r="E20" s="403">
        <f>Master!G20</f>
        <v>0</v>
      </c>
      <c r="F20" s="403">
        <f>Master!J20</f>
        <v>0</v>
      </c>
      <c r="G20" s="403">
        <f>Master!E20</f>
        <v>0</v>
      </c>
      <c r="H20" s="403">
        <f>Master!I20</f>
        <v>0</v>
      </c>
      <c r="I20" s="403">
        <f>Master!K20</f>
        <v>0</v>
      </c>
      <c r="J20" s="568">
        <f t="shared" si="2"/>
        <v>0</v>
      </c>
      <c r="K20" s="566">
        <f t="shared" si="0"/>
        <v>0</v>
      </c>
      <c r="L20" s="566">
        <f t="shared" si="3"/>
        <v>0</v>
      </c>
      <c r="M20" s="566">
        <f t="shared" si="8"/>
        <v>0</v>
      </c>
      <c r="N20" s="566">
        <f t="shared" si="8"/>
        <v>0</v>
      </c>
      <c r="O20" s="403">
        <f t="shared" si="4"/>
        <v>0</v>
      </c>
      <c r="P20" s="403">
        <f t="shared" si="5"/>
        <v>0</v>
      </c>
      <c r="Q20" s="403">
        <f t="shared" si="6"/>
        <v>0</v>
      </c>
      <c r="R20" s="403">
        <f t="shared" si="7"/>
        <v>0</v>
      </c>
      <c r="S20" s="406" t="s">
        <v>272</v>
      </c>
      <c r="T20" s="405"/>
      <c r="U20" s="904"/>
    </row>
    <row r="21" spans="1:21" ht="17.25" customHeight="1">
      <c r="A21" s="55">
        <v>6</v>
      </c>
      <c r="B21" s="60" t="s">
        <v>20</v>
      </c>
      <c r="C21" s="54"/>
      <c r="D21" s="566">
        <f>Master!F21</f>
        <v>0</v>
      </c>
      <c r="E21" s="403">
        <f>Master!G21</f>
        <v>0</v>
      </c>
      <c r="F21" s="403">
        <f>Master!J21</f>
        <v>0</v>
      </c>
      <c r="G21" s="403">
        <f>Master!E21</f>
        <v>0</v>
      </c>
      <c r="H21" s="403">
        <f>Master!I21</f>
        <v>0</v>
      </c>
      <c r="I21" s="403">
        <f>Master!K21</f>
        <v>0</v>
      </c>
      <c r="J21" s="568">
        <f t="shared" si="2"/>
        <v>0</v>
      </c>
      <c r="K21" s="566">
        <f t="shared" si="0"/>
        <v>0</v>
      </c>
      <c r="L21" s="566">
        <f t="shared" si="3"/>
        <v>0</v>
      </c>
      <c r="M21" s="566">
        <f t="shared" si="8"/>
        <v>0</v>
      </c>
      <c r="N21" s="566">
        <v>0</v>
      </c>
      <c r="O21" s="403">
        <f t="shared" si="4"/>
        <v>0</v>
      </c>
      <c r="P21" s="403">
        <f t="shared" si="5"/>
        <v>0</v>
      </c>
      <c r="Q21" s="403">
        <f t="shared" si="6"/>
        <v>0</v>
      </c>
      <c r="R21" s="403">
        <f t="shared" si="7"/>
        <v>0</v>
      </c>
      <c r="S21" s="406" t="s">
        <v>272</v>
      </c>
      <c r="T21" s="405"/>
      <c r="U21" s="904"/>
    </row>
    <row r="22" spans="1:21" ht="17.25" customHeight="1">
      <c r="A22" s="55">
        <v>7</v>
      </c>
      <c r="B22" s="60" t="s">
        <v>21</v>
      </c>
      <c r="C22" s="54"/>
      <c r="D22" s="566">
        <f>Master!F22</f>
        <v>0</v>
      </c>
      <c r="E22" s="403">
        <f>Master!G22</f>
        <v>0</v>
      </c>
      <c r="F22" s="403">
        <f>Master!J22</f>
        <v>0</v>
      </c>
      <c r="G22" s="403">
        <f>Master!E22</f>
        <v>0</v>
      </c>
      <c r="H22" s="403">
        <f>Master!I22</f>
        <v>0</v>
      </c>
      <c r="I22" s="403">
        <f>Master!K22</f>
        <v>0</v>
      </c>
      <c r="J22" s="568">
        <f t="shared" si="2"/>
        <v>0</v>
      </c>
      <c r="K22" s="566">
        <f t="shared" si="0"/>
        <v>0</v>
      </c>
      <c r="L22" s="566">
        <f t="shared" si="3"/>
        <v>0</v>
      </c>
      <c r="M22" s="566">
        <f t="shared" si="8"/>
        <v>0</v>
      </c>
      <c r="N22" s="566">
        <v>0</v>
      </c>
      <c r="O22" s="403">
        <f t="shared" si="4"/>
        <v>0</v>
      </c>
      <c r="P22" s="403">
        <f t="shared" si="5"/>
        <v>0</v>
      </c>
      <c r="Q22" s="403">
        <f t="shared" si="6"/>
        <v>0</v>
      </c>
      <c r="R22" s="403">
        <f t="shared" si="7"/>
        <v>0</v>
      </c>
      <c r="S22" s="406" t="s">
        <v>272</v>
      </c>
      <c r="T22" s="405"/>
      <c r="U22" s="904"/>
    </row>
    <row r="23" spans="1:21" ht="17.25" customHeight="1">
      <c r="A23" s="55">
        <v>8</v>
      </c>
      <c r="B23" s="60" t="s">
        <v>22</v>
      </c>
      <c r="C23" s="54"/>
      <c r="D23" s="566">
        <f>Master!F23</f>
        <v>0</v>
      </c>
      <c r="E23" s="403">
        <f>Master!G23</f>
        <v>0</v>
      </c>
      <c r="F23" s="403">
        <f>Master!J23</f>
        <v>0</v>
      </c>
      <c r="G23" s="403">
        <f>Master!E23</f>
        <v>0</v>
      </c>
      <c r="H23" s="403">
        <f>Master!I23</f>
        <v>0</v>
      </c>
      <c r="I23" s="403">
        <f>Master!K23</f>
        <v>0</v>
      </c>
      <c r="J23" s="568">
        <f t="shared" si="2"/>
        <v>0</v>
      </c>
      <c r="K23" s="566">
        <f t="shared" si="0"/>
        <v>0</v>
      </c>
      <c r="L23" s="566">
        <f>I23+K23</f>
        <v>0</v>
      </c>
      <c r="M23" s="566">
        <f t="shared" si="8"/>
        <v>0</v>
      </c>
      <c r="N23" s="566">
        <f t="shared" si="8"/>
        <v>0</v>
      </c>
      <c r="O23" s="403">
        <f t="shared" si="4"/>
        <v>0</v>
      </c>
      <c r="P23" s="403">
        <f t="shared" si="5"/>
        <v>0</v>
      </c>
      <c r="Q23" s="403">
        <f t="shared" si="6"/>
        <v>0</v>
      </c>
      <c r="R23" s="403">
        <f t="shared" si="7"/>
        <v>0</v>
      </c>
      <c r="S23" s="406" t="s">
        <v>272</v>
      </c>
      <c r="T23" s="405"/>
      <c r="U23" s="904"/>
    </row>
    <row r="24" spans="1:21" ht="17.25" customHeight="1">
      <c r="A24" s="55"/>
      <c r="B24" s="56" t="s">
        <v>23</v>
      </c>
      <c r="C24" s="54"/>
      <c r="D24" s="569">
        <f>SUM(D15:D23)</f>
        <v>0</v>
      </c>
      <c r="E24" s="569">
        <f t="shared" ref="E24:R24" si="9">SUM(E15:E23)</f>
        <v>0</v>
      </c>
      <c r="F24" s="569">
        <f t="shared" si="9"/>
        <v>0</v>
      </c>
      <c r="G24" s="569">
        <f t="shared" si="9"/>
        <v>0</v>
      </c>
      <c r="H24" s="569">
        <f t="shared" si="9"/>
        <v>0</v>
      </c>
      <c r="I24" s="569">
        <f t="shared" si="9"/>
        <v>0</v>
      </c>
      <c r="J24" s="569">
        <f t="shared" si="9"/>
        <v>0</v>
      </c>
      <c r="K24" s="569">
        <f t="shared" si="9"/>
        <v>0</v>
      </c>
      <c r="L24" s="569">
        <f t="shared" si="9"/>
        <v>2500</v>
      </c>
      <c r="M24" s="569">
        <f t="shared" si="9"/>
        <v>2500</v>
      </c>
      <c r="N24" s="569">
        <f t="shared" si="9"/>
        <v>0</v>
      </c>
      <c r="O24" s="569">
        <f t="shared" si="9"/>
        <v>0</v>
      </c>
      <c r="P24" s="569">
        <f t="shared" si="9"/>
        <v>0</v>
      </c>
      <c r="Q24" s="569">
        <f t="shared" si="9"/>
        <v>0</v>
      </c>
      <c r="R24" s="569">
        <f t="shared" si="9"/>
        <v>0</v>
      </c>
      <c r="S24" s="59"/>
      <c r="T24" s="59"/>
      <c r="U24" s="904"/>
    </row>
    <row r="25" spans="1:21" ht="17.25" customHeight="1">
      <c r="A25" s="55">
        <v>1</v>
      </c>
      <c r="B25" s="60" t="s">
        <v>276</v>
      </c>
      <c r="C25" s="54"/>
      <c r="D25" s="566">
        <f>Master!F25</f>
        <v>0</v>
      </c>
      <c r="E25" s="403">
        <f>Master!G25</f>
        <v>0</v>
      </c>
      <c r="F25" s="403">
        <f>Master!J25</f>
        <v>0</v>
      </c>
      <c r="G25" s="403">
        <f>Master!E25</f>
        <v>0</v>
      </c>
      <c r="H25" s="403">
        <f>Master!I25</f>
        <v>0</v>
      </c>
      <c r="I25" s="403">
        <f>Master!K25</f>
        <v>0</v>
      </c>
      <c r="J25" s="568">
        <f>SUM(H25:I25)</f>
        <v>0</v>
      </c>
      <c r="K25" s="566">
        <f t="shared" si="0"/>
        <v>0</v>
      </c>
      <c r="L25" s="566">
        <f>I25+K25</f>
        <v>0</v>
      </c>
      <c r="M25" s="566">
        <f t="shared" si="8"/>
        <v>0</v>
      </c>
      <c r="N25" s="566">
        <f t="shared" si="8"/>
        <v>0</v>
      </c>
      <c r="O25" s="403">
        <f>SUM(M25:N25)</f>
        <v>0</v>
      </c>
      <c r="P25" s="403">
        <f>L25-I25</f>
        <v>0</v>
      </c>
      <c r="Q25" s="403">
        <f>L25-J25</f>
        <v>0</v>
      </c>
      <c r="R25" s="403">
        <f>L25-M25</f>
        <v>0</v>
      </c>
      <c r="S25" s="406" t="s">
        <v>272</v>
      </c>
      <c r="T25" s="405"/>
      <c r="U25" s="904"/>
    </row>
    <row r="26" spans="1:21" ht="17.25" customHeight="1">
      <c r="A26" s="55">
        <v>2</v>
      </c>
      <c r="B26" s="60" t="s">
        <v>277</v>
      </c>
      <c r="C26" s="54"/>
      <c r="D26" s="566">
        <f>Master!F26</f>
        <v>0</v>
      </c>
      <c r="E26" s="403">
        <f>Master!G26</f>
        <v>0</v>
      </c>
      <c r="F26" s="403">
        <f>Master!J26</f>
        <v>0</v>
      </c>
      <c r="G26" s="403">
        <f>Master!E26</f>
        <v>0</v>
      </c>
      <c r="H26" s="403">
        <f>Master!I26</f>
        <v>0</v>
      </c>
      <c r="I26" s="403">
        <f>Master!K26</f>
        <v>0</v>
      </c>
      <c r="J26" s="568">
        <f>SUM(H26:I26)</f>
        <v>0</v>
      </c>
      <c r="K26" s="566">
        <f t="shared" si="0"/>
        <v>0</v>
      </c>
      <c r="L26" s="566">
        <f>I26+K26</f>
        <v>0</v>
      </c>
      <c r="M26" s="566">
        <f t="shared" si="8"/>
        <v>0</v>
      </c>
      <c r="N26" s="566">
        <v>0</v>
      </c>
      <c r="O26" s="403">
        <f>SUM(M26:N26)</f>
        <v>0</v>
      </c>
      <c r="P26" s="403">
        <f>L26-I26</f>
        <v>0</v>
      </c>
      <c r="Q26" s="403">
        <f>L26-J26</f>
        <v>0</v>
      </c>
      <c r="R26" s="403">
        <f>L26-M26</f>
        <v>0</v>
      </c>
      <c r="S26" s="406" t="s">
        <v>272</v>
      </c>
      <c r="T26" s="405"/>
      <c r="U26" s="904"/>
    </row>
    <row r="27" spans="1:21" ht="17.25" customHeight="1">
      <c r="A27" s="55">
        <v>3</v>
      </c>
      <c r="B27" s="60" t="s">
        <v>278</v>
      </c>
      <c r="C27" s="54"/>
      <c r="D27" s="566">
        <f>Master!F27</f>
        <v>0</v>
      </c>
      <c r="E27" s="403">
        <f>Master!G27</f>
        <v>0</v>
      </c>
      <c r="F27" s="403">
        <f>Master!J27</f>
        <v>0</v>
      </c>
      <c r="G27" s="403">
        <f>Master!E27</f>
        <v>0</v>
      </c>
      <c r="H27" s="403">
        <f>Master!I27</f>
        <v>0</v>
      </c>
      <c r="I27" s="403">
        <f>Master!K27</f>
        <v>0</v>
      </c>
      <c r="J27" s="568">
        <f>SUM(H27:I27)</f>
        <v>0</v>
      </c>
      <c r="K27" s="566">
        <f t="shared" si="0"/>
        <v>0</v>
      </c>
      <c r="L27" s="566">
        <f>I27+K27</f>
        <v>0</v>
      </c>
      <c r="M27" s="566">
        <f t="shared" si="8"/>
        <v>0</v>
      </c>
      <c r="N27" s="566">
        <f t="shared" si="8"/>
        <v>0</v>
      </c>
      <c r="O27" s="403">
        <f>SUM(M27:N27)</f>
        <v>0</v>
      </c>
      <c r="P27" s="403">
        <f>L27-I27</f>
        <v>0</v>
      </c>
      <c r="Q27" s="403">
        <f>L27-J27</f>
        <v>0</v>
      </c>
      <c r="R27" s="403">
        <f>L27-M27</f>
        <v>0</v>
      </c>
      <c r="S27" s="406" t="s">
        <v>272</v>
      </c>
      <c r="T27" s="405"/>
      <c r="U27" s="904"/>
    </row>
    <row r="28" spans="1:21" ht="17.25" customHeight="1">
      <c r="A28" s="55">
        <v>4</v>
      </c>
      <c r="B28" s="60" t="s">
        <v>279</v>
      </c>
      <c r="C28" s="54"/>
      <c r="D28" s="566">
        <f>Master!F28</f>
        <v>0</v>
      </c>
      <c r="E28" s="403">
        <f>Master!G28</f>
        <v>0</v>
      </c>
      <c r="F28" s="403">
        <f>Master!J28</f>
        <v>0</v>
      </c>
      <c r="G28" s="403">
        <f>Master!E28</f>
        <v>0</v>
      </c>
      <c r="H28" s="403">
        <f>Master!I28</f>
        <v>0</v>
      </c>
      <c r="I28" s="403">
        <f>Master!K28</f>
        <v>0</v>
      </c>
      <c r="J28" s="568">
        <f>SUM(H28:I28)</f>
        <v>0</v>
      </c>
      <c r="K28" s="566">
        <f t="shared" si="0"/>
        <v>0</v>
      </c>
      <c r="L28" s="566">
        <f>I28+K28</f>
        <v>0</v>
      </c>
      <c r="M28" s="566">
        <f t="shared" si="8"/>
        <v>0</v>
      </c>
      <c r="N28" s="566">
        <v>0</v>
      </c>
      <c r="O28" s="403">
        <f>SUM(M28:N28)</f>
        <v>0</v>
      </c>
      <c r="P28" s="403">
        <f>L28-I28</f>
        <v>0</v>
      </c>
      <c r="Q28" s="403">
        <f>L28-J28</f>
        <v>0</v>
      </c>
      <c r="R28" s="403">
        <f>L28-M28</f>
        <v>0</v>
      </c>
      <c r="S28" s="406" t="s">
        <v>272</v>
      </c>
      <c r="T28" s="405"/>
      <c r="U28" s="904"/>
    </row>
    <row r="29" spans="1:21" ht="17.25" customHeight="1">
      <c r="A29" s="55">
        <v>5</v>
      </c>
      <c r="B29" s="60" t="s">
        <v>280</v>
      </c>
      <c r="C29" s="54"/>
      <c r="D29" s="566">
        <f>Master!F29</f>
        <v>0</v>
      </c>
      <c r="E29" s="403">
        <f>Master!G29</f>
        <v>0</v>
      </c>
      <c r="F29" s="403">
        <f>Master!J29</f>
        <v>0</v>
      </c>
      <c r="G29" s="403">
        <f>Master!E29</f>
        <v>0</v>
      </c>
      <c r="H29" s="403">
        <f>Master!I29</f>
        <v>0</v>
      </c>
      <c r="I29" s="403">
        <f>Master!K29</f>
        <v>0</v>
      </c>
      <c r="J29" s="568">
        <f>SUM(H29:I29)</f>
        <v>0</v>
      </c>
      <c r="K29" s="566">
        <v>0</v>
      </c>
      <c r="L29" s="566">
        <f>I29+K29</f>
        <v>0</v>
      </c>
      <c r="M29" s="566">
        <v>0</v>
      </c>
      <c r="N29" s="566">
        <v>0</v>
      </c>
      <c r="O29" s="403">
        <f>SUM(M29:N29)</f>
        <v>0</v>
      </c>
      <c r="P29" s="403">
        <f>L29-I29</f>
        <v>0</v>
      </c>
      <c r="Q29" s="403">
        <f>L29-J29</f>
        <v>0</v>
      </c>
      <c r="R29" s="403">
        <f>L29-M29</f>
        <v>0</v>
      </c>
      <c r="S29" s="406" t="s">
        <v>272</v>
      </c>
      <c r="T29" s="405"/>
      <c r="U29" s="904"/>
    </row>
    <row r="30" spans="1:21" ht="17.25" customHeight="1">
      <c r="A30" s="55"/>
      <c r="B30" s="56" t="s">
        <v>29</v>
      </c>
      <c r="C30" s="54"/>
      <c r="D30" s="567">
        <f>SUM(D25:D29)</f>
        <v>0</v>
      </c>
      <c r="E30" s="567">
        <f t="shared" ref="E30:R30" si="10">SUM(E25:E29)</f>
        <v>0</v>
      </c>
      <c r="F30" s="567">
        <f t="shared" si="10"/>
        <v>0</v>
      </c>
      <c r="G30" s="567">
        <f t="shared" si="10"/>
        <v>0</v>
      </c>
      <c r="H30" s="567">
        <f t="shared" si="10"/>
        <v>0</v>
      </c>
      <c r="I30" s="567">
        <f t="shared" si="10"/>
        <v>0</v>
      </c>
      <c r="J30" s="567">
        <f t="shared" si="10"/>
        <v>0</v>
      </c>
      <c r="K30" s="567">
        <f t="shared" si="10"/>
        <v>0</v>
      </c>
      <c r="L30" s="567">
        <f t="shared" si="10"/>
        <v>0</v>
      </c>
      <c r="M30" s="567">
        <f t="shared" si="10"/>
        <v>0</v>
      </c>
      <c r="N30" s="567">
        <f t="shared" si="10"/>
        <v>0</v>
      </c>
      <c r="O30" s="567">
        <f t="shared" si="10"/>
        <v>0</v>
      </c>
      <c r="P30" s="567">
        <f t="shared" si="10"/>
        <v>0</v>
      </c>
      <c r="Q30" s="567">
        <f t="shared" si="10"/>
        <v>0</v>
      </c>
      <c r="R30" s="567">
        <f t="shared" si="10"/>
        <v>0</v>
      </c>
      <c r="S30" s="57">
        <f t="shared" ref="S30" si="11">SUM(S25:S29)</f>
        <v>0</v>
      </c>
      <c r="T30" s="57"/>
      <c r="U30" s="904"/>
    </row>
    <row r="31" spans="1:21" ht="17.25" customHeight="1">
      <c r="A31" s="55"/>
      <c r="B31" s="56" t="s">
        <v>30</v>
      </c>
      <c r="C31" s="54"/>
      <c r="D31" s="567">
        <f>SUM(D24,D30)</f>
        <v>0</v>
      </c>
      <c r="E31" s="567">
        <f t="shared" ref="E31:R31" si="12">SUM(E24,E30)</f>
        <v>0</v>
      </c>
      <c r="F31" s="567">
        <f t="shared" si="12"/>
        <v>0</v>
      </c>
      <c r="G31" s="567">
        <f t="shared" si="12"/>
        <v>0</v>
      </c>
      <c r="H31" s="567">
        <f t="shared" si="12"/>
        <v>0</v>
      </c>
      <c r="I31" s="567">
        <f t="shared" si="12"/>
        <v>0</v>
      </c>
      <c r="J31" s="567">
        <f t="shared" si="12"/>
        <v>0</v>
      </c>
      <c r="K31" s="567">
        <f t="shared" si="12"/>
        <v>0</v>
      </c>
      <c r="L31" s="567">
        <f t="shared" si="12"/>
        <v>2500</v>
      </c>
      <c r="M31" s="567">
        <f t="shared" si="12"/>
        <v>2500</v>
      </c>
      <c r="N31" s="567">
        <f t="shared" si="12"/>
        <v>0</v>
      </c>
      <c r="O31" s="567">
        <f t="shared" si="12"/>
        <v>0</v>
      </c>
      <c r="P31" s="567">
        <f t="shared" si="12"/>
        <v>0</v>
      </c>
      <c r="Q31" s="567">
        <f t="shared" si="12"/>
        <v>0</v>
      </c>
      <c r="R31" s="567">
        <f t="shared" si="12"/>
        <v>0</v>
      </c>
      <c r="S31" s="57"/>
      <c r="T31" s="57"/>
      <c r="U31" s="904"/>
    </row>
    <row r="32" spans="1:21" ht="17.25" customHeight="1">
      <c r="A32" s="55"/>
      <c r="B32" s="1130" t="s">
        <v>31</v>
      </c>
      <c r="C32" s="1131"/>
      <c r="D32" s="567">
        <f>SUM(D31,D14)</f>
        <v>0</v>
      </c>
      <c r="E32" s="567">
        <f t="shared" ref="E32:R32" si="13">SUM(E31,E14)</f>
        <v>0</v>
      </c>
      <c r="F32" s="567">
        <f t="shared" si="13"/>
        <v>0</v>
      </c>
      <c r="G32" s="567">
        <f t="shared" si="13"/>
        <v>0</v>
      </c>
      <c r="H32" s="567">
        <f t="shared" si="13"/>
        <v>0</v>
      </c>
      <c r="I32" s="567">
        <f t="shared" si="13"/>
        <v>0</v>
      </c>
      <c r="J32" s="567">
        <f t="shared" si="13"/>
        <v>0</v>
      </c>
      <c r="K32" s="567">
        <f t="shared" si="13"/>
        <v>6981407</v>
      </c>
      <c r="L32" s="567">
        <f t="shared" si="13"/>
        <v>6983907</v>
      </c>
      <c r="M32" s="567">
        <f t="shared" si="13"/>
        <v>7997896.4000000004</v>
      </c>
      <c r="N32" s="567">
        <f t="shared" si="13"/>
        <v>0</v>
      </c>
      <c r="O32" s="567">
        <f t="shared" si="13"/>
        <v>7995396.4000000004</v>
      </c>
      <c r="P32" s="567">
        <f t="shared" si="13"/>
        <v>6981407</v>
      </c>
      <c r="Q32" s="567">
        <f t="shared" si="13"/>
        <v>6981407</v>
      </c>
      <c r="R32" s="567">
        <f t="shared" si="13"/>
        <v>-1013989.4000000004</v>
      </c>
      <c r="S32" s="57"/>
      <c r="T32" s="57"/>
      <c r="U32" s="904"/>
    </row>
    <row r="33" spans="1:21" ht="15" customHeight="1">
      <c r="A33" s="61"/>
      <c r="B33" s="61"/>
      <c r="C33" s="61"/>
      <c r="D33" s="48"/>
      <c r="E33" s="48"/>
      <c r="F33" s="48"/>
      <c r="G33" s="48"/>
      <c r="H33" s="48"/>
      <c r="I33" s="48"/>
      <c r="J33" s="48"/>
      <c r="K33" s="48"/>
      <c r="L33" s="48"/>
      <c r="M33" s="48"/>
      <c r="N33" s="48"/>
      <c r="O33" s="48"/>
      <c r="P33" s="61"/>
      <c r="Q33" s="61"/>
      <c r="R33" s="61"/>
      <c r="S33" s="61"/>
      <c r="T33" s="61"/>
      <c r="U33" s="904"/>
    </row>
    <row r="34" spans="1:21" ht="15" customHeight="1">
      <c r="A34" s="61"/>
      <c r="B34" s="61"/>
      <c r="C34" s="61"/>
      <c r="D34" s="48"/>
      <c r="E34" s="48"/>
      <c r="F34" s="48"/>
      <c r="G34" s="48"/>
      <c r="H34" s="48"/>
      <c r="I34" s="48"/>
      <c r="J34" s="48"/>
      <c r="K34" s="48"/>
      <c r="L34" s="48"/>
      <c r="M34" s="48"/>
      <c r="N34" s="48"/>
      <c r="O34" s="48"/>
      <c r="P34" s="919" t="str">
        <f>Master!E2</f>
        <v>ç/kkukpk;Z]</v>
      </c>
      <c r="Q34" s="919"/>
      <c r="R34" s="919"/>
      <c r="S34" s="919"/>
      <c r="T34" s="61"/>
      <c r="U34" s="904"/>
    </row>
    <row r="35" spans="1:21" ht="15" customHeight="1">
      <c r="A35" s="61"/>
      <c r="B35" s="61"/>
      <c r="C35" s="61"/>
      <c r="D35" s="48"/>
      <c r="E35" s="48"/>
      <c r="F35" s="48"/>
      <c r="G35" s="48"/>
      <c r="H35" s="48"/>
      <c r="I35" s="48"/>
      <c r="J35" s="48"/>
      <c r="K35" s="48"/>
      <c r="L35" s="48"/>
      <c r="M35" s="48"/>
      <c r="N35" s="48"/>
      <c r="O35" s="48"/>
      <c r="P35" s="920" t="str">
        <f>Master!H2</f>
        <v>jkmekfo jk;eyok³k</v>
      </c>
      <c r="Q35" s="920"/>
      <c r="R35" s="920"/>
      <c r="S35" s="920"/>
      <c r="T35" s="61"/>
      <c r="U35" s="904"/>
    </row>
    <row r="36" spans="1:21" ht="15" customHeight="1">
      <c r="A36" s="61"/>
      <c r="B36" s="61"/>
      <c r="C36" s="61"/>
      <c r="D36" s="48"/>
      <c r="E36" s="48"/>
      <c r="F36" s="48"/>
      <c r="G36" s="48"/>
      <c r="H36" s="48"/>
      <c r="I36" s="48"/>
      <c r="J36" s="48"/>
      <c r="K36" s="48"/>
      <c r="L36" s="48"/>
      <c r="M36" s="48"/>
      <c r="N36" s="48"/>
      <c r="O36" s="48"/>
      <c r="P36" s="920"/>
      <c r="Q36" s="920"/>
      <c r="R36" s="920"/>
      <c r="S36" s="920"/>
      <c r="T36" s="61"/>
      <c r="U36" s="904"/>
    </row>
    <row r="37" spans="1:21" ht="15" hidden="1" customHeight="1">
      <c r="A37" s="61"/>
      <c r="B37" s="61"/>
      <c r="C37" s="61"/>
      <c r="D37" s="48"/>
      <c r="E37" s="48"/>
      <c r="F37" s="48"/>
      <c r="G37" s="48"/>
      <c r="H37" s="48"/>
      <c r="I37" s="48"/>
      <c r="J37" s="48"/>
      <c r="K37" s="48"/>
      <c r="L37" s="48"/>
      <c r="M37" s="48"/>
      <c r="N37" s="48"/>
      <c r="O37" s="36"/>
      <c r="P37" s="920"/>
      <c r="Q37" s="920"/>
      <c r="R37" s="920"/>
      <c r="S37" s="920"/>
      <c r="T37" s="61"/>
    </row>
    <row r="38" spans="1:21" hidden="1">
      <c r="A38" s="37"/>
      <c r="B38" s="37"/>
      <c r="C38" s="37"/>
      <c r="D38" s="35"/>
      <c r="E38" s="35"/>
      <c r="F38" s="35"/>
      <c r="G38" s="35"/>
      <c r="H38" s="35"/>
      <c r="I38" s="35"/>
      <c r="J38" s="35"/>
      <c r="K38" s="35"/>
      <c r="L38" s="35"/>
      <c r="M38" s="35"/>
      <c r="N38" s="35"/>
      <c r="O38" s="35"/>
      <c r="P38" s="37"/>
      <c r="Q38" s="37"/>
      <c r="R38" s="37"/>
      <c r="S38" s="37"/>
      <c r="T38" s="37"/>
    </row>
    <row r="39" spans="1:21" hidden="1"/>
    <row r="40" spans="1:21" hidden="1"/>
    <row r="41" spans="1:21" hidden="1"/>
    <row r="42" spans="1:21" hidden="1"/>
    <row r="43" spans="1:21" hidden="1"/>
    <row r="44" spans="1:21" hidden="1"/>
    <row r="45" spans="1:21" hidden="1"/>
    <row r="46" spans="1:21" hidden="1"/>
    <row r="47" spans="1:21" hidden="1"/>
    <row r="48" spans="1:21" hidden="1"/>
    <row r="49" hidden="1"/>
    <row r="50" hidden="1"/>
    <row r="51" hidden="1"/>
  </sheetData>
  <sheetProtection password="E8FA" sheet="1" objects="1" scenarios="1" formatColumns="0" formatRows="0"/>
  <protectedRanges>
    <protectedRange sqref="D16:D23 D25:D29" name="Range1"/>
  </protectedRanges>
  <mergeCells count="24">
    <mergeCell ref="M8:O8"/>
    <mergeCell ref="P8:R8"/>
    <mergeCell ref="S8:S9"/>
    <mergeCell ref="C8:C9"/>
    <mergeCell ref="D8:F8"/>
    <mergeCell ref="H8:J8"/>
    <mergeCell ref="K8:K9"/>
    <mergeCell ref="L8:L9"/>
    <mergeCell ref="B32:C32"/>
    <mergeCell ref="U1:U36"/>
    <mergeCell ref="T8:T9"/>
    <mergeCell ref="A7:T7"/>
    <mergeCell ref="C6:O6"/>
    <mergeCell ref="P6:S6"/>
    <mergeCell ref="K5:N5"/>
    <mergeCell ref="H5:I5"/>
    <mergeCell ref="P34:S34"/>
    <mergeCell ref="P35:S37"/>
    <mergeCell ref="P1:T1"/>
    <mergeCell ref="A2:T2"/>
    <mergeCell ref="A3:T3"/>
    <mergeCell ref="A4:T4"/>
    <mergeCell ref="A8:A9"/>
    <mergeCell ref="B8:B9"/>
  </mergeCells>
  <pageMargins left="0.45" right="0.2" top="0.25" bottom="0.25" header="0.3" footer="0.3"/>
  <pageSetup paperSize="9" scale="77" orientation="landscape"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XFC24"/>
  <sheetViews>
    <sheetView topLeftCell="A6" workbookViewId="0">
      <selection activeCell="K12" sqref="K12"/>
    </sheetView>
  </sheetViews>
  <sheetFormatPr defaultColWidth="0" defaultRowHeight="15" zeroHeight="1"/>
  <cols>
    <col min="1" max="1" width="6.42578125" style="218" customWidth="1"/>
    <col min="2" max="2" width="14" style="218" customWidth="1"/>
    <col min="3" max="4" width="9.140625" style="218" customWidth="1"/>
    <col min="5" max="5" width="10.28515625" style="218" customWidth="1"/>
    <col min="6" max="6" width="9.7109375" style="218" customWidth="1"/>
    <col min="7" max="8" width="9.140625" style="218" customWidth="1"/>
    <col min="9" max="9" width="9.85546875" style="218" customWidth="1"/>
    <col min="10" max="10" width="10" style="218" customWidth="1"/>
    <col min="11" max="11" width="10.85546875" style="218" customWidth="1"/>
    <col min="12" max="12" width="11.28515625" style="218" bestFit="1" customWidth="1"/>
    <col min="13" max="13" width="10" style="218" customWidth="1"/>
    <col min="14" max="14" width="10.28515625" style="218" bestFit="1" customWidth="1"/>
    <col min="15" max="15" width="3" style="216" customWidth="1"/>
    <col min="16" max="257" width="9.140625" style="216" hidden="1"/>
    <col min="258" max="258" width="15.7109375" style="216" hidden="1"/>
    <col min="259" max="261" width="9.140625" style="216" hidden="1"/>
    <col min="262" max="262" width="9.7109375" style="216" hidden="1"/>
    <col min="263" max="265" width="9.140625" style="216" hidden="1"/>
    <col min="266" max="266" width="10" style="216" hidden="1"/>
    <col min="267" max="267" width="9.140625" style="216" hidden="1"/>
    <col min="268" max="268" width="7.85546875" style="216" hidden="1"/>
    <col min="269" max="270" width="8.28515625" style="216" hidden="1"/>
    <col min="271" max="513" width="9.140625" style="216" hidden="1"/>
    <col min="514" max="514" width="15.7109375" style="216" hidden="1"/>
    <col min="515" max="517" width="9.140625" style="216" hidden="1"/>
    <col min="518" max="518" width="9.7109375" style="216" hidden="1"/>
    <col min="519" max="521" width="9.140625" style="216" hidden="1"/>
    <col min="522" max="522" width="10" style="216" hidden="1"/>
    <col min="523" max="523" width="9.140625" style="216" hidden="1"/>
    <col min="524" max="524" width="7.85546875" style="216" hidden="1"/>
    <col min="525" max="526" width="8.28515625" style="216" hidden="1"/>
    <col min="527" max="769" width="9.140625" style="216" hidden="1"/>
    <col min="770" max="770" width="15.7109375" style="216" hidden="1"/>
    <col min="771" max="773" width="9.140625" style="216" hidden="1"/>
    <col min="774" max="774" width="9.7109375" style="216" hidden="1"/>
    <col min="775" max="777" width="9.140625" style="216" hidden="1"/>
    <col min="778" max="778" width="10" style="216" hidden="1"/>
    <col min="779" max="779" width="9.140625" style="216" hidden="1"/>
    <col min="780" max="780" width="7.85546875" style="216" hidden="1"/>
    <col min="781" max="782" width="8.28515625" style="216" hidden="1"/>
    <col min="783" max="1025" width="9.140625" style="216" hidden="1"/>
    <col min="1026" max="1026" width="15.7109375" style="216" hidden="1"/>
    <col min="1027" max="1029" width="9.140625" style="216" hidden="1"/>
    <col min="1030" max="1030" width="9.7109375" style="216" hidden="1"/>
    <col min="1031" max="1033" width="9.140625" style="216" hidden="1"/>
    <col min="1034" max="1034" width="10" style="216" hidden="1"/>
    <col min="1035" max="1035" width="9.140625" style="216" hidden="1"/>
    <col min="1036" max="1036" width="7.85546875" style="216" hidden="1"/>
    <col min="1037" max="1038" width="8.28515625" style="216" hidden="1"/>
    <col min="1039" max="1281" width="9.140625" style="216" hidden="1"/>
    <col min="1282" max="1282" width="15.7109375" style="216" hidden="1"/>
    <col min="1283" max="1285" width="9.140625" style="216" hidden="1"/>
    <col min="1286" max="1286" width="9.7109375" style="216" hidden="1"/>
    <col min="1287" max="1289" width="9.140625" style="216" hidden="1"/>
    <col min="1290" max="1290" width="10" style="216" hidden="1"/>
    <col min="1291" max="1291" width="9.140625" style="216" hidden="1"/>
    <col min="1292" max="1292" width="7.85546875" style="216" hidden="1"/>
    <col min="1293" max="1294" width="8.28515625" style="216" hidden="1"/>
    <col min="1295" max="1537" width="9.140625" style="216" hidden="1"/>
    <col min="1538" max="1538" width="15.7109375" style="216" hidden="1"/>
    <col min="1539" max="1541" width="9.140625" style="216" hidden="1"/>
    <col min="1542" max="1542" width="9.7109375" style="216" hidden="1"/>
    <col min="1543" max="1545" width="9.140625" style="216" hidden="1"/>
    <col min="1546" max="1546" width="10" style="216" hidden="1"/>
    <col min="1547" max="1547" width="9.140625" style="216" hidden="1"/>
    <col min="1548" max="1548" width="7.85546875" style="216" hidden="1"/>
    <col min="1549" max="1550" width="8.28515625" style="216" hidden="1"/>
    <col min="1551" max="1793" width="9.140625" style="216" hidden="1"/>
    <col min="1794" max="1794" width="15.7109375" style="216" hidden="1"/>
    <col min="1795" max="1797" width="9.140625" style="216" hidden="1"/>
    <col min="1798" max="1798" width="9.7109375" style="216" hidden="1"/>
    <col min="1799" max="1801" width="9.140625" style="216" hidden="1"/>
    <col min="1802" max="1802" width="10" style="216" hidden="1"/>
    <col min="1803" max="1803" width="9.140625" style="216" hidden="1"/>
    <col min="1804" max="1804" width="7.85546875" style="216" hidden="1"/>
    <col min="1805" max="1806" width="8.28515625" style="216" hidden="1"/>
    <col min="1807" max="2049" width="9.140625" style="216" hidden="1"/>
    <col min="2050" max="2050" width="15.7109375" style="216" hidden="1"/>
    <col min="2051" max="2053" width="9.140625" style="216" hidden="1"/>
    <col min="2054" max="2054" width="9.7109375" style="216" hidden="1"/>
    <col min="2055" max="2057" width="9.140625" style="216" hidden="1"/>
    <col min="2058" max="2058" width="10" style="216" hidden="1"/>
    <col min="2059" max="2059" width="9.140625" style="216" hidden="1"/>
    <col min="2060" max="2060" width="7.85546875" style="216" hidden="1"/>
    <col min="2061" max="2062" width="8.28515625" style="216" hidden="1"/>
    <col min="2063" max="2305" width="9.140625" style="216" hidden="1"/>
    <col min="2306" max="2306" width="15.7109375" style="216" hidden="1"/>
    <col min="2307" max="2309" width="9.140625" style="216" hidden="1"/>
    <col min="2310" max="2310" width="9.7109375" style="216" hidden="1"/>
    <col min="2311" max="2313" width="9.140625" style="216" hidden="1"/>
    <col min="2314" max="2314" width="10" style="216" hidden="1"/>
    <col min="2315" max="2315" width="9.140625" style="216" hidden="1"/>
    <col min="2316" max="2316" width="7.85546875" style="216" hidden="1"/>
    <col min="2317" max="2318" width="8.28515625" style="216" hidden="1"/>
    <col min="2319" max="2561" width="9.140625" style="216" hidden="1"/>
    <col min="2562" max="2562" width="15.7109375" style="216" hidden="1"/>
    <col min="2563" max="2565" width="9.140625" style="216" hidden="1"/>
    <col min="2566" max="2566" width="9.7109375" style="216" hidden="1"/>
    <col min="2567" max="2569" width="9.140625" style="216" hidden="1"/>
    <col min="2570" max="2570" width="10" style="216" hidden="1"/>
    <col min="2571" max="2571" width="9.140625" style="216" hidden="1"/>
    <col min="2572" max="2572" width="7.85546875" style="216" hidden="1"/>
    <col min="2573" max="2574" width="8.28515625" style="216" hidden="1"/>
    <col min="2575" max="2817" width="9.140625" style="216" hidden="1"/>
    <col min="2818" max="2818" width="15.7109375" style="216" hidden="1"/>
    <col min="2819" max="2821" width="9.140625" style="216" hidden="1"/>
    <col min="2822" max="2822" width="9.7109375" style="216" hidden="1"/>
    <col min="2823" max="2825" width="9.140625" style="216" hidden="1"/>
    <col min="2826" max="2826" width="10" style="216" hidden="1"/>
    <col min="2827" max="2827" width="9.140625" style="216" hidden="1"/>
    <col min="2828" max="2828" width="7.85546875" style="216" hidden="1"/>
    <col min="2829" max="2830" width="8.28515625" style="216" hidden="1"/>
    <col min="2831" max="3073" width="9.140625" style="216" hidden="1"/>
    <col min="3074" max="3074" width="15.7109375" style="216" hidden="1"/>
    <col min="3075" max="3077" width="9.140625" style="216" hidden="1"/>
    <col min="3078" max="3078" width="9.7109375" style="216" hidden="1"/>
    <col min="3079" max="3081" width="9.140625" style="216" hidden="1"/>
    <col min="3082" max="3082" width="10" style="216" hidden="1"/>
    <col min="3083" max="3083" width="9.140625" style="216" hidden="1"/>
    <col min="3084" max="3084" width="7.85546875" style="216" hidden="1"/>
    <col min="3085" max="3086" width="8.28515625" style="216" hidden="1"/>
    <col min="3087" max="3329" width="9.140625" style="216" hidden="1"/>
    <col min="3330" max="3330" width="15.7109375" style="216" hidden="1"/>
    <col min="3331" max="3333" width="9.140625" style="216" hidden="1"/>
    <col min="3334" max="3334" width="9.7109375" style="216" hidden="1"/>
    <col min="3335" max="3337" width="9.140625" style="216" hidden="1"/>
    <col min="3338" max="3338" width="10" style="216" hidden="1"/>
    <col min="3339" max="3339" width="9.140625" style="216" hidden="1"/>
    <col min="3340" max="3340" width="7.85546875" style="216" hidden="1"/>
    <col min="3341" max="3342" width="8.28515625" style="216" hidden="1"/>
    <col min="3343" max="3585" width="9.140625" style="216" hidden="1"/>
    <col min="3586" max="3586" width="15.7109375" style="216" hidden="1"/>
    <col min="3587" max="3589" width="9.140625" style="216" hidden="1"/>
    <col min="3590" max="3590" width="9.7109375" style="216" hidden="1"/>
    <col min="3591" max="3593" width="9.140625" style="216" hidden="1"/>
    <col min="3594" max="3594" width="10" style="216" hidden="1"/>
    <col min="3595" max="3595" width="9.140625" style="216" hidden="1"/>
    <col min="3596" max="3596" width="7.85546875" style="216" hidden="1"/>
    <col min="3597" max="3598" width="8.28515625" style="216" hidden="1"/>
    <col min="3599" max="3841" width="9.140625" style="216" hidden="1"/>
    <col min="3842" max="3842" width="15.7109375" style="216" hidden="1"/>
    <col min="3843" max="3845" width="9.140625" style="216" hidden="1"/>
    <col min="3846" max="3846" width="9.7109375" style="216" hidden="1"/>
    <col min="3847" max="3849" width="9.140625" style="216" hidden="1"/>
    <col min="3850" max="3850" width="10" style="216" hidden="1"/>
    <col min="3851" max="3851" width="9.140625" style="216" hidden="1"/>
    <col min="3852" max="3852" width="7.85546875" style="216" hidden="1"/>
    <col min="3853" max="3854" width="8.28515625" style="216" hidden="1"/>
    <col min="3855" max="4097" width="9.140625" style="216" hidden="1"/>
    <col min="4098" max="4098" width="15.7109375" style="216" hidden="1"/>
    <col min="4099" max="4101" width="9.140625" style="216" hidden="1"/>
    <col min="4102" max="4102" width="9.7109375" style="216" hidden="1"/>
    <col min="4103" max="4105" width="9.140625" style="216" hidden="1"/>
    <col min="4106" max="4106" width="10" style="216" hidden="1"/>
    <col min="4107" max="4107" width="9.140625" style="216" hidden="1"/>
    <col min="4108" max="4108" width="7.85546875" style="216" hidden="1"/>
    <col min="4109" max="4110" width="8.28515625" style="216" hidden="1"/>
    <col min="4111" max="4353" width="9.140625" style="216" hidden="1"/>
    <col min="4354" max="4354" width="15.7109375" style="216" hidden="1"/>
    <col min="4355" max="4357" width="9.140625" style="216" hidden="1"/>
    <col min="4358" max="4358" width="9.7109375" style="216" hidden="1"/>
    <col min="4359" max="4361" width="9.140625" style="216" hidden="1"/>
    <col min="4362" max="4362" width="10" style="216" hidden="1"/>
    <col min="4363" max="4363" width="9.140625" style="216" hidden="1"/>
    <col min="4364" max="4364" width="7.85546875" style="216" hidden="1"/>
    <col min="4365" max="4366" width="8.28515625" style="216" hidden="1"/>
    <col min="4367" max="4609" width="9.140625" style="216" hidden="1"/>
    <col min="4610" max="4610" width="15.7109375" style="216" hidden="1"/>
    <col min="4611" max="4613" width="9.140625" style="216" hidden="1"/>
    <col min="4614" max="4614" width="9.7109375" style="216" hidden="1"/>
    <col min="4615" max="4617" width="9.140625" style="216" hidden="1"/>
    <col min="4618" max="4618" width="10" style="216" hidden="1"/>
    <col min="4619" max="4619" width="9.140625" style="216" hidden="1"/>
    <col min="4620" max="4620" width="7.85546875" style="216" hidden="1"/>
    <col min="4621" max="4622" width="8.28515625" style="216" hidden="1"/>
    <col min="4623" max="4865" width="9.140625" style="216" hidden="1"/>
    <col min="4866" max="4866" width="15.7109375" style="216" hidden="1"/>
    <col min="4867" max="4869" width="9.140625" style="216" hidden="1"/>
    <col min="4870" max="4870" width="9.7109375" style="216" hidden="1"/>
    <col min="4871" max="4873" width="9.140625" style="216" hidden="1"/>
    <col min="4874" max="4874" width="10" style="216" hidden="1"/>
    <col min="4875" max="4875" width="9.140625" style="216" hidden="1"/>
    <col min="4876" max="4876" width="7.85546875" style="216" hidden="1"/>
    <col min="4877" max="4878" width="8.28515625" style="216" hidden="1"/>
    <col min="4879" max="5121" width="9.140625" style="216" hidden="1"/>
    <col min="5122" max="5122" width="15.7109375" style="216" hidden="1"/>
    <col min="5123" max="5125" width="9.140625" style="216" hidden="1"/>
    <col min="5126" max="5126" width="9.7109375" style="216" hidden="1"/>
    <col min="5127" max="5129" width="9.140625" style="216" hidden="1"/>
    <col min="5130" max="5130" width="10" style="216" hidden="1"/>
    <col min="5131" max="5131" width="9.140625" style="216" hidden="1"/>
    <col min="5132" max="5132" width="7.85546875" style="216" hidden="1"/>
    <col min="5133" max="5134" width="8.28515625" style="216" hidden="1"/>
    <col min="5135" max="5377" width="9.140625" style="216" hidden="1"/>
    <col min="5378" max="5378" width="15.7109375" style="216" hidden="1"/>
    <col min="5379" max="5381" width="9.140625" style="216" hidden="1"/>
    <col min="5382" max="5382" width="9.7109375" style="216" hidden="1"/>
    <col min="5383" max="5385" width="9.140625" style="216" hidden="1"/>
    <col min="5386" max="5386" width="10" style="216" hidden="1"/>
    <col min="5387" max="5387" width="9.140625" style="216" hidden="1"/>
    <col min="5388" max="5388" width="7.85546875" style="216" hidden="1"/>
    <col min="5389" max="5390" width="8.28515625" style="216" hidden="1"/>
    <col min="5391" max="5633" width="9.140625" style="216" hidden="1"/>
    <col min="5634" max="5634" width="15.7109375" style="216" hidden="1"/>
    <col min="5635" max="5637" width="9.140625" style="216" hidden="1"/>
    <col min="5638" max="5638" width="9.7109375" style="216" hidden="1"/>
    <col min="5639" max="5641" width="9.140625" style="216" hidden="1"/>
    <col min="5642" max="5642" width="10" style="216" hidden="1"/>
    <col min="5643" max="5643" width="9.140625" style="216" hidden="1"/>
    <col min="5644" max="5644" width="7.85546875" style="216" hidden="1"/>
    <col min="5645" max="5646" width="8.28515625" style="216" hidden="1"/>
    <col min="5647" max="5889" width="9.140625" style="216" hidden="1"/>
    <col min="5890" max="5890" width="15.7109375" style="216" hidden="1"/>
    <col min="5891" max="5893" width="9.140625" style="216" hidden="1"/>
    <col min="5894" max="5894" width="9.7109375" style="216" hidden="1"/>
    <col min="5895" max="5897" width="9.140625" style="216" hidden="1"/>
    <col min="5898" max="5898" width="10" style="216" hidden="1"/>
    <col min="5899" max="5899" width="9.140625" style="216" hidden="1"/>
    <col min="5900" max="5900" width="7.85546875" style="216" hidden="1"/>
    <col min="5901" max="5902" width="8.28515625" style="216" hidden="1"/>
    <col min="5903" max="6145" width="9.140625" style="216" hidden="1"/>
    <col min="6146" max="6146" width="15.7109375" style="216" hidden="1"/>
    <col min="6147" max="6149" width="9.140625" style="216" hidden="1"/>
    <col min="6150" max="6150" width="9.7109375" style="216" hidden="1"/>
    <col min="6151" max="6153" width="9.140625" style="216" hidden="1"/>
    <col min="6154" max="6154" width="10" style="216" hidden="1"/>
    <col min="6155" max="6155" width="9.140625" style="216" hidden="1"/>
    <col min="6156" max="6156" width="7.85546875" style="216" hidden="1"/>
    <col min="6157" max="6158" width="8.28515625" style="216" hidden="1"/>
    <col min="6159" max="6401" width="9.140625" style="216" hidden="1"/>
    <col min="6402" max="6402" width="15.7109375" style="216" hidden="1"/>
    <col min="6403" max="6405" width="9.140625" style="216" hidden="1"/>
    <col min="6406" max="6406" width="9.7109375" style="216" hidden="1"/>
    <col min="6407" max="6409" width="9.140625" style="216" hidden="1"/>
    <col min="6410" max="6410" width="10" style="216" hidden="1"/>
    <col min="6411" max="6411" width="9.140625" style="216" hidden="1"/>
    <col min="6412" max="6412" width="7.85546875" style="216" hidden="1"/>
    <col min="6413" max="6414" width="8.28515625" style="216" hidden="1"/>
    <col min="6415" max="6657" width="9.140625" style="216" hidden="1"/>
    <col min="6658" max="6658" width="15.7109375" style="216" hidden="1"/>
    <col min="6659" max="6661" width="9.140625" style="216" hidden="1"/>
    <col min="6662" max="6662" width="9.7109375" style="216" hidden="1"/>
    <col min="6663" max="6665" width="9.140625" style="216" hidden="1"/>
    <col min="6666" max="6666" width="10" style="216" hidden="1"/>
    <col min="6667" max="6667" width="9.140625" style="216" hidden="1"/>
    <col min="6668" max="6668" width="7.85546875" style="216" hidden="1"/>
    <col min="6669" max="6670" width="8.28515625" style="216" hidden="1"/>
    <col min="6671" max="6913" width="9.140625" style="216" hidden="1"/>
    <col min="6914" max="6914" width="15.7109375" style="216" hidden="1"/>
    <col min="6915" max="6917" width="9.140625" style="216" hidden="1"/>
    <col min="6918" max="6918" width="9.7109375" style="216" hidden="1"/>
    <col min="6919" max="6921" width="9.140625" style="216" hidden="1"/>
    <col min="6922" max="6922" width="10" style="216" hidden="1"/>
    <col min="6923" max="6923" width="9.140625" style="216" hidden="1"/>
    <col min="6924" max="6924" width="7.85546875" style="216" hidden="1"/>
    <col min="6925" max="6926" width="8.28515625" style="216" hidden="1"/>
    <col min="6927" max="7169" width="9.140625" style="216" hidden="1"/>
    <col min="7170" max="7170" width="15.7109375" style="216" hidden="1"/>
    <col min="7171" max="7173" width="9.140625" style="216" hidden="1"/>
    <col min="7174" max="7174" width="9.7109375" style="216" hidden="1"/>
    <col min="7175" max="7177" width="9.140625" style="216" hidden="1"/>
    <col min="7178" max="7178" width="10" style="216" hidden="1"/>
    <col min="7179" max="7179" width="9.140625" style="216" hidden="1"/>
    <col min="7180" max="7180" width="7.85546875" style="216" hidden="1"/>
    <col min="7181" max="7182" width="8.28515625" style="216" hidden="1"/>
    <col min="7183" max="7425" width="9.140625" style="216" hidden="1"/>
    <col min="7426" max="7426" width="15.7109375" style="216" hidden="1"/>
    <col min="7427" max="7429" width="9.140625" style="216" hidden="1"/>
    <col min="7430" max="7430" width="9.7109375" style="216" hidden="1"/>
    <col min="7431" max="7433" width="9.140625" style="216" hidden="1"/>
    <col min="7434" max="7434" width="10" style="216" hidden="1"/>
    <col min="7435" max="7435" width="9.140625" style="216" hidden="1"/>
    <col min="7436" max="7436" width="7.85546875" style="216" hidden="1"/>
    <col min="7437" max="7438" width="8.28515625" style="216" hidden="1"/>
    <col min="7439" max="7681" width="9.140625" style="216" hidden="1"/>
    <col min="7682" max="7682" width="15.7109375" style="216" hidden="1"/>
    <col min="7683" max="7685" width="9.140625" style="216" hidden="1"/>
    <col min="7686" max="7686" width="9.7109375" style="216" hidden="1"/>
    <col min="7687" max="7689" width="9.140625" style="216" hidden="1"/>
    <col min="7690" max="7690" width="10" style="216" hidden="1"/>
    <col min="7691" max="7691" width="9.140625" style="216" hidden="1"/>
    <col min="7692" max="7692" width="7.85546875" style="216" hidden="1"/>
    <col min="7693" max="7694" width="8.28515625" style="216" hidden="1"/>
    <col min="7695" max="7937" width="9.140625" style="216" hidden="1"/>
    <col min="7938" max="7938" width="15.7109375" style="216" hidden="1"/>
    <col min="7939" max="7941" width="9.140625" style="216" hidden="1"/>
    <col min="7942" max="7942" width="9.7109375" style="216" hidden="1"/>
    <col min="7943" max="7945" width="9.140625" style="216" hidden="1"/>
    <col min="7946" max="7946" width="10" style="216" hidden="1"/>
    <col min="7947" max="7947" width="9.140625" style="216" hidden="1"/>
    <col min="7948" max="7948" width="7.85546875" style="216" hidden="1"/>
    <col min="7949" max="7950" width="8.28515625" style="216" hidden="1"/>
    <col min="7951" max="8193" width="9.140625" style="216" hidden="1"/>
    <col min="8194" max="8194" width="15.7109375" style="216" hidden="1"/>
    <col min="8195" max="8197" width="9.140625" style="216" hidden="1"/>
    <col min="8198" max="8198" width="9.7109375" style="216" hidden="1"/>
    <col min="8199" max="8201" width="9.140625" style="216" hidden="1"/>
    <col min="8202" max="8202" width="10" style="216" hidden="1"/>
    <col min="8203" max="8203" width="9.140625" style="216" hidden="1"/>
    <col min="8204" max="8204" width="7.85546875" style="216" hidden="1"/>
    <col min="8205" max="8206" width="8.28515625" style="216" hidden="1"/>
    <col min="8207" max="8449" width="9.140625" style="216" hidden="1"/>
    <col min="8450" max="8450" width="15.7109375" style="216" hidden="1"/>
    <col min="8451" max="8453" width="9.140625" style="216" hidden="1"/>
    <col min="8454" max="8454" width="9.7109375" style="216" hidden="1"/>
    <col min="8455" max="8457" width="9.140625" style="216" hidden="1"/>
    <col min="8458" max="8458" width="10" style="216" hidden="1"/>
    <col min="8459" max="8459" width="9.140625" style="216" hidden="1"/>
    <col min="8460" max="8460" width="7.85546875" style="216" hidden="1"/>
    <col min="8461" max="8462" width="8.28515625" style="216" hidden="1"/>
    <col min="8463" max="8705" width="9.140625" style="216" hidden="1"/>
    <col min="8706" max="8706" width="15.7109375" style="216" hidden="1"/>
    <col min="8707" max="8709" width="9.140625" style="216" hidden="1"/>
    <col min="8710" max="8710" width="9.7109375" style="216" hidden="1"/>
    <col min="8711" max="8713" width="9.140625" style="216" hidden="1"/>
    <col min="8714" max="8714" width="10" style="216" hidden="1"/>
    <col min="8715" max="8715" width="9.140625" style="216" hidden="1"/>
    <col min="8716" max="8716" width="7.85546875" style="216" hidden="1"/>
    <col min="8717" max="8718" width="8.28515625" style="216" hidden="1"/>
    <col min="8719" max="8961" width="9.140625" style="216" hidden="1"/>
    <col min="8962" max="8962" width="15.7109375" style="216" hidden="1"/>
    <col min="8963" max="8965" width="9.140625" style="216" hidden="1"/>
    <col min="8966" max="8966" width="9.7109375" style="216" hidden="1"/>
    <col min="8967" max="8969" width="9.140625" style="216" hidden="1"/>
    <col min="8970" max="8970" width="10" style="216" hidden="1"/>
    <col min="8971" max="8971" width="9.140625" style="216" hidden="1"/>
    <col min="8972" max="8972" width="7.85546875" style="216" hidden="1"/>
    <col min="8973" max="8974" width="8.28515625" style="216" hidden="1"/>
    <col min="8975" max="9217" width="9.140625" style="216" hidden="1"/>
    <col min="9218" max="9218" width="15.7109375" style="216" hidden="1"/>
    <col min="9219" max="9221" width="9.140625" style="216" hidden="1"/>
    <col min="9222" max="9222" width="9.7109375" style="216" hidden="1"/>
    <col min="9223" max="9225" width="9.140625" style="216" hidden="1"/>
    <col min="9226" max="9226" width="10" style="216" hidden="1"/>
    <col min="9227" max="9227" width="9.140625" style="216" hidden="1"/>
    <col min="9228" max="9228" width="7.85546875" style="216" hidden="1"/>
    <col min="9229" max="9230" width="8.28515625" style="216" hidden="1"/>
    <col min="9231" max="9473" width="9.140625" style="216" hidden="1"/>
    <col min="9474" max="9474" width="15.7109375" style="216" hidden="1"/>
    <col min="9475" max="9477" width="9.140625" style="216" hidden="1"/>
    <col min="9478" max="9478" width="9.7109375" style="216" hidden="1"/>
    <col min="9479" max="9481" width="9.140625" style="216" hidden="1"/>
    <col min="9482" max="9482" width="10" style="216" hidden="1"/>
    <col min="9483" max="9483" width="9.140625" style="216" hidden="1"/>
    <col min="9484" max="9484" width="7.85546875" style="216" hidden="1"/>
    <col min="9485" max="9486" width="8.28515625" style="216" hidden="1"/>
    <col min="9487" max="9729" width="9.140625" style="216" hidden="1"/>
    <col min="9730" max="9730" width="15.7109375" style="216" hidden="1"/>
    <col min="9731" max="9733" width="9.140625" style="216" hidden="1"/>
    <col min="9734" max="9734" width="9.7109375" style="216" hidden="1"/>
    <col min="9735" max="9737" width="9.140625" style="216" hidden="1"/>
    <col min="9738" max="9738" width="10" style="216" hidden="1"/>
    <col min="9739" max="9739" width="9.140625" style="216" hidden="1"/>
    <col min="9740" max="9740" width="7.85546875" style="216" hidden="1"/>
    <col min="9741" max="9742" width="8.28515625" style="216" hidden="1"/>
    <col min="9743" max="9985" width="9.140625" style="216" hidden="1"/>
    <col min="9986" max="9986" width="15.7109375" style="216" hidden="1"/>
    <col min="9987" max="9989" width="9.140625" style="216" hidden="1"/>
    <col min="9990" max="9990" width="9.7109375" style="216" hidden="1"/>
    <col min="9991" max="9993" width="9.140625" style="216" hidden="1"/>
    <col min="9994" max="9994" width="10" style="216" hidden="1"/>
    <col min="9995" max="9995" width="9.140625" style="216" hidden="1"/>
    <col min="9996" max="9996" width="7.85546875" style="216" hidden="1"/>
    <col min="9997" max="9998" width="8.28515625" style="216" hidden="1"/>
    <col min="9999" max="10241" width="9.140625" style="216" hidden="1"/>
    <col min="10242" max="10242" width="15.7109375" style="216" hidden="1"/>
    <col min="10243" max="10245" width="9.140625" style="216" hidden="1"/>
    <col min="10246" max="10246" width="9.7109375" style="216" hidden="1"/>
    <col min="10247" max="10249" width="9.140625" style="216" hidden="1"/>
    <col min="10250" max="10250" width="10" style="216" hidden="1"/>
    <col min="10251" max="10251" width="9.140625" style="216" hidden="1"/>
    <col min="10252" max="10252" width="7.85546875" style="216" hidden="1"/>
    <col min="10253" max="10254" width="8.28515625" style="216" hidden="1"/>
    <col min="10255" max="10497" width="9.140625" style="216" hidden="1"/>
    <col min="10498" max="10498" width="15.7109375" style="216" hidden="1"/>
    <col min="10499" max="10501" width="9.140625" style="216" hidden="1"/>
    <col min="10502" max="10502" width="9.7109375" style="216" hidden="1"/>
    <col min="10503" max="10505" width="9.140625" style="216" hidden="1"/>
    <col min="10506" max="10506" width="10" style="216" hidden="1"/>
    <col min="10507" max="10507" width="9.140625" style="216" hidden="1"/>
    <col min="10508" max="10508" width="7.85546875" style="216" hidden="1"/>
    <col min="10509" max="10510" width="8.28515625" style="216" hidden="1"/>
    <col min="10511" max="10753" width="9.140625" style="216" hidden="1"/>
    <col min="10754" max="10754" width="15.7109375" style="216" hidden="1"/>
    <col min="10755" max="10757" width="9.140625" style="216" hidden="1"/>
    <col min="10758" max="10758" width="9.7109375" style="216" hidden="1"/>
    <col min="10759" max="10761" width="9.140625" style="216" hidden="1"/>
    <col min="10762" max="10762" width="10" style="216" hidden="1"/>
    <col min="10763" max="10763" width="9.140625" style="216" hidden="1"/>
    <col min="10764" max="10764" width="7.85546875" style="216" hidden="1"/>
    <col min="10765" max="10766" width="8.28515625" style="216" hidden="1"/>
    <col min="10767" max="11009" width="9.140625" style="216" hidden="1"/>
    <col min="11010" max="11010" width="15.7109375" style="216" hidden="1"/>
    <col min="11011" max="11013" width="9.140625" style="216" hidden="1"/>
    <col min="11014" max="11014" width="9.7109375" style="216" hidden="1"/>
    <col min="11015" max="11017" width="9.140625" style="216" hidden="1"/>
    <col min="11018" max="11018" width="10" style="216" hidden="1"/>
    <col min="11019" max="11019" width="9.140625" style="216" hidden="1"/>
    <col min="11020" max="11020" width="7.85546875" style="216" hidden="1"/>
    <col min="11021" max="11022" width="8.28515625" style="216" hidden="1"/>
    <col min="11023" max="11265" width="9.140625" style="216" hidden="1"/>
    <col min="11266" max="11266" width="15.7109375" style="216" hidden="1"/>
    <col min="11267" max="11269" width="9.140625" style="216" hidden="1"/>
    <col min="11270" max="11270" width="9.7109375" style="216" hidden="1"/>
    <col min="11271" max="11273" width="9.140625" style="216" hidden="1"/>
    <col min="11274" max="11274" width="10" style="216" hidden="1"/>
    <col min="11275" max="11275" width="9.140625" style="216" hidden="1"/>
    <col min="11276" max="11276" width="7.85546875" style="216" hidden="1"/>
    <col min="11277" max="11278" width="8.28515625" style="216" hidden="1"/>
    <col min="11279" max="11521" width="9.140625" style="216" hidden="1"/>
    <col min="11522" max="11522" width="15.7109375" style="216" hidden="1"/>
    <col min="11523" max="11525" width="9.140625" style="216" hidden="1"/>
    <col min="11526" max="11526" width="9.7109375" style="216" hidden="1"/>
    <col min="11527" max="11529" width="9.140625" style="216" hidden="1"/>
    <col min="11530" max="11530" width="10" style="216" hidden="1"/>
    <col min="11531" max="11531" width="9.140625" style="216" hidden="1"/>
    <col min="11532" max="11532" width="7.85546875" style="216" hidden="1"/>
    <col min="11533" max="11534" width="8.28515625" style="216" hidden="1"/>
    <col min="11535" max="11777" width="9.140625" style="216" hidden="1"/>
    <col min="11778" max="11778" width="15.7109375" style="216" hidden="1"/>
    <col min="11779" max="11781" width="9.140625" style="216" hidden="1"/>
    <col min="11782" max="11782" width="9.7109375" style="216" hidden="1"/>
    <col min="11783" max="11785" width="9.140625" style="216" hidden="1"/>
    <col min="11786" max="11786" width="10" style="216" hidden="1"/>
    <col min="11787" max="11787" width="9.140625" style="216" hidden="1"/>
    <col min="11788" max="11788" width="7.85546875" style="216" hidden="1"/>
    <col min="11789" max="11790" width="8.28515625" style="216" hidden="1"/>
    <col min="11791" max="12033" width="9.140625" style="216" hidden="1"/>
    <col min="12034" max="12034" width="15.7109375" style="216" hidden="1"/>
    <col min="12035" max="12037" width="9.140625" style="216" hidden="1"/>
    <col min="12038" max="12038" width="9.7109375" style="216" hidden="1"/>
    <col min="12039" max="12041" width="9.140625" style="216" hidden="1"/>
    <col min="12042" max="12042" width="10" style="216" hidden="1"/>
    <col min="12043" max="12043" width="9.140625" style="216" hidden="1"/>
    <col min="12044" max="12044" width="7.85546875" style="216" hidden="1"/>
    <col min="12045" max="12046" width="8.28515625" style="216" hidden="1"/>
    <col min="12047" max="12289" width="9.140625" style="216" hidden="1"/>
    <col min="12290" max="12290" width="15.7109375" style="216" hidden="1"/>
    <col min="12291" max="12293" width="9.140625" style="216" hidden="1"/>
    <col min="12294" max="12294" width="9.7109375" style="216" hidden="1"/>
    <col min="12295" max="12297" width="9.140625" style="216" hidden="1"/>
    <col min="12298" max="12298" width="10" style="216" hidden="1"/>
    <col min="12299" max="12299" width="9.140625" style="216" hidden="1"/>
    <col min="12300" max="12300" width="7.85546875" style="216" hidden="1"/>
    <col min="12301" max="12302" width="8.28515625" style="216" hidden="1"/>
    <col min="12303" max="12545" width="9.140625" style="216" hidden="1"/>
    <col min="12546" max="12546" width="15.7109375" style="216" hidden="1"/>
    <col min="12547" max="12549" width="9.140625" style="216" hidden="1"/>
    <col min="12550" max="12550" width="9.7109375" style="216" hidden="1"/>
    <col min="12551" max="12553" width="9.140625" style="216" hidden="1"/>
    <col min="12554" max="12554" width="10" style="216" hidden="1"/>
    <col min="12555" max="12555" width="9.140625" style="216" hidden="1"/>
    <col min="12556" max="12556" width="7.85546875" style="216" hidden="1"/>
    <col min="12557" max="12558" width="8.28515625" style="216" hidden="1"/>
    <col min="12559" max="12801" width="9.140625" style="216" hidden="1"/>
    <col min="12802" max="12802" width="15.7109375" style="216" hidden="1"/>
    <col min="12803" max="12805" width="9.140625" style="216" hidden="1"/>
    <col min="12806" max="12806" width="9.7109375" style="216" hidden="1"/>
    <col min="12807" max="12809" width="9.140625" style="216" hidden="1"/>
    <col min="12810" max="12810" width="10" style="216" hidden="1"/>
    <col min="12811" max="12811" width="9.140625" style="216" hidden="1"/>
    <col min="12812" max="12812" width="7.85546875" style="216" hidden="1"/>
    <col min="12813" max="12814" width="8.28515625" style="216" hidden="1"/>
    <col min="12815" max="13057" width="9.140625" style="216" hidden="1"/>
    <col min="13058" max="13058" width="15.7109375" style="216" hidden="1"/>
    <col min="13059" max="13061" width="9.140625" style="216" hidden="1"/>
    <col min="13062" max="13062" width="9.7109375" style="216" hidden="1"/>
    <col min="13063" max="13065" width="9.140625" style="216" hidden="1"/>
    <col min="13066" max="13066" width="10" style="216" hidden="1"/>
    <col min="13067" max="13067" width="9.140625" style="216" hidden="1"/>
    <col min="13068" max="13068" width="7.85546875" style="216" hidden="1"/>
    <col min="13069" max="13070" width="8.28515625" style="216" hidden="1"/>
    <col min="13071" max="13313" width="9.140625" style="216" hidden="1"/>
    <col min="13314" max="13314" width="15.7109375" style="216" hidden="1"/>
    <col min="13315" max="13317" width="9.140625" style="216" hidden="1"/>
    <col min="13318" max="13318" width="9.7109375" style="216" hidden="1"/>
    <col min="13319" max="13321" width="9.140625" style="216" hidden="1"/>
    <col min="13322" max="13322" width="10" style="216" hidden="1"/>
    <col min="13323" max="13323" width="9.140625" style="216" hidden="1"/>
    <col min="13324" max="13324" width="7.85546875" style="216" hidden="1"/>
    <col min="13325" max="13326" width="8.28515625" style="216" hidden="1"/>
    <col min="13327" max="13569" width="9.140625" style="216" hidden="1"/>
    <col min="13570" max="13570" width="15.7109375" style="216" hidden="1"/>
    <col min="13571" max="13573" width="9.140625" style="216" hidden="1"/>
    <col min="13574" max="13574" width="9.7109375" style="216" hidden="1"/>
    <col min="13575" max="13577" width="9.140625" style="216" hidden="1"/>
    <col min="13578" max="13578" width="10" style="216" hidden="1"/>
    <col min="13579" max="13579" width="9.140625" style="216" hidden="1"/>
    <col min="13580" max="13580" width="7.85546875" style="216" hidden="1"/>
    <col min="13581" max="13582" width="8.28515625" style="216" hidden="1"/>
    <col min="13583" max="13825" width="9.140625" style="216" hidden="1"/>
    <col min="13826" max="13826" width="15.7109375" style="216" hidden="1"/>
    <col min="13827" max="13829" width="9.140625" style="216" hidden="1"/>
    <col min="13830" max="13830" width="9.7109375" style="216" hidden="1"/>
    <col min="13831" max="13833" width="9.140625" style="216" hidden="1"/>
    <col min="13834" max="13834" width="10" style="216" hidden="1"/>
    <col min="13835" max="13835" width="9.140625" style="216" hidden="1"/>
    <col min="13836" max="13836" width="7.85546875" style="216" hidden="1"/>
    <col min="13837" max="13838" width="8.28515625" style="216" hidden="1"/>
    <col min="13839" max="14081" width="9.140625" style="216" hidden="1"/>
    <col min="14082" max="14082" width="15.7109375" style="216" hidden="1"/>
    <col min="14083" max="14085" width="9.140625" style="216" hidden="1"/>
    <col min="14086" max="14086" width="9.7109375" style="216" hidden="1"/>
    <col min="14087" max="14089" width="9.140625" style="216" hidden="1"/>
    <col min="14090" max="14090" width="10" style="216" hidden="1"/>
    <col min="14091" max="14091" width="9.140625" style="216" hidden="1"/>
    <col min="14092" max="14092" width="7.85546875" style="216" hidden="1"/>
    <col min="14093" max="14094" width="8.28515625" style="216" hidden="1"/>
    <col min="14095" max="14337" width="9.140625" style="216" hidden="1"/>
    <col min="14338" max="14338" width="15.7109375" style="216" hidden="1"/>
    <col min="14339" max="14341" width="9.140625" style="216" hidden="1"/>
    <col min="14342" max="14342" width="9.7109375" style="216" hidden="1"/>
    <col min="14343" max="14345" width="9.140625" style="216" hidden="1"/>
    <col min="14346" max="14346" width="10" style="216" hidden="1"/>
    <col min="14347" max="14347" width="9.140625" style="216" hidden="1"/>
    <col min="14348" max="14348" width="7.85546875" style="216" hidden="1"/>
    <col min="14349" max="14350" width="8.28515625" style="216" hidden="1"/>
    <col min="14351" max="14593" width="9.140625" style="216" hidden="1"/>
    <col min="14594" max="14594" width="15.7109375" style="216" hidden="1"/>
    <col min="14595" max="14597" width="9.140625" style="216" hidden="1"/>
    <col min="14598" max="14598" width="9.7109375" style="216" hidden="1"/>
    <col min="14599" max="14601" width="9.140625" style="216" hidden="1"/>
    <col min="14602" max="14602" width="10" style="216" hidden="1"/>
    <col min="14603" max="14603" width="9.140625" style="216" hidden="1"/>
    <col min="14604" max="14604" width="7.85546875" style="216" hidden="1"/>
    <col min="14605" max="14606" width="8.28515625" style="216" hidden="1"/>
    <col min="14607" max="14849" width="9.140625" style="216" hidden="1"/>
    <col min="14850" max="14850" width="15.7109375" style="216" hidden="1"/>
    <col min="14851" max="14853" width="9.140625" style="216" hidden="1"/>
    <col min="14854" max="14854" width="9.7109375" style="216" hidden="1"/>
    <col min="14855" max="14857" width="9.140625" style="216" hidden="1"/>
    <col min="14858" max="14858" width="10" style="216" hidden="1"/>
    <col min="14859" max="14859" width="9.140625" style="216" hidden="1"/>
    <col min="14860" max="14860" width="7.85546875" style="216" hidden="1"/>
    <col min="14861" max="14862" width="8.28515625" style="216" hidden="1"/>
    <col min="14863" max="15105" width="9.140625" style="216" hidden="1"/>
    <col min="15106" max="15106" width="15.7109375" style="216" hidden="1"/>
    <col min="15107" max="15109" width="9.140625" style="216" hidden="1"/>
    <col min="15110" max="15110" width="9.7109375" style="216" hidden="1"/>
    <col min="15111" max="15113" width="9.140625" style="216" hidden="1"/>
    <col min="15114" max="15114" width="10" style="216" hidden="1"/>
    <col min="15115" max="15115" width="9.140625" style="216" hidden="1"/>
    <col min="15116" max="15116" width="7.85546875" style="216" hidden="1"/>
    <col min="15117" max="15118" width="8.28515625" style="216" hidden="1"/>
    <col min="15119" max="15361" width="9.140625" style="216" hidden="1"/>
    <col min="15362" max="15362" width="15.7109375" style="216" hidden="1"/>
    <col min="15363" max="15365" width="9.140625" style="216" hidden="1"/>
    <col min="15366" max="15366" width="9.7109375" style="216" hidden="1"/>
    <col min="15367" max="15369" width="9.140625" style="216" hidden="1"/>
    <col min="15370" max="15370" width="10" style="216" hidden="1"/>
    <col min="15371" max="15371" width="9.140625" style="216" hidden="1"/>
    <col min="15372" max="15372" width="7.85546875" style="216" hidden="1"/>
    <col min="15373" max="15374" width="8.28515625" style="216" hidden="1"/>
    <col min="15375" max="15617" width="9.140625" style="216" hidden="1"/>
    <col min="15618" max="15618" width="15.7109375" style="216" hidden="1"/>
    <col min="15619" max="15621" width="9.140625" style="216" hidden="1"/>
    <col min="15622" max="15622" width="9.7109375" style="216" hidden="1"/>
    <col min="15623" max="15625" width="9.140625" style="216" hidden="1"/>
    <col min="15626" max="15626" width="10" style="216" hidden="1"/>
    <col min="15627" max="15627" width="9.140625" style="216" hidden="1"/>
    <col min="15628" max="15628" width="7.85546875" style="216" hidden="1"/>
    <col min="15629" max="15630" width="8.28515625" style="216" hidden="1"/>
    <col min="15631" max="15873" width="9.140625" style="216" hidden="1"/>
    <col min="15874" max="15874" width="15.7109375" style="216" hidden="1"/>
    <col min="15875" max="15877" width="9.140625" style="216" hidden="1"/>
    <col min="15878" max="15878" width="9.7109375" style="216" hidden="1"/>
    <col min="15879" max="15881" width="9.140625" style="216" hidden="1"/>
    <col min="15882" max="15882" width="10" style="216" hidden="1"/>
    <col min="15883" max="15883" width="9.140625" style="216" hidden="1"/>
    <col min="15884" max="15884" width="7.85546875" style="216" hidden="1"/>
    <col min="15885" max="15886" width="8.28515625" style="216" hidden="1"/>
    <col min="15887" max="16129" width="9.140625" style="216" hidden="1"/>
    <col min="16130" max="16130" width="15.7109375" style="216" hidden="1"/>
    <col min="16131" max="16133" width="9.140625" style="216" hidden="1"/>
    <col min="16134" max="16134" width="9.7109375" style="216" hidden="1"/>
    <col min="16135" max="16137" width="9.140625" style="216" hidden="1"/>
    <col min="16138" max="16138" width="10" style="216" hidden="1"/>
    <col min="16139" max="16139" width="9.140625" style="216" hidden="1"/>
    <col min="16140" max="16140" width="7.85546875" style="216" hidden="1"/>
    <col min="16141" max="16142" width="8.28515625" style="216" hidden="1"/>
    <col min="16143" max="16383" width="9.140625" style="216" hidden="1"/>
    <col min="16384" max="16384" width="5" style="216" hidden="1"/>
  </cols>
  <sheetData>
    <row r="1" spans="1:15" ht="30.75">
      <c r="A1" s="1147" t="s">
        <v>529</v>
      </c>
      <c r="B1" s="1147"/>
      <c r="C1" s="1147"/>
      <c r="D1" s="1147"/>
      <c r="E1" s="1147"/>
      <c r="F1" s="1147"/>
      <c r="G1" s="1147"/>
      <c r="H1" s="1147"/>
      <c r="I1" s="1147"/>
      <c r="J1" s="1147"/>
      <c r="K1" s="1147"/>
      <c r="L1" s="1147"/>
      <c r="M1" s="1145" t="s">
        <v>507</v>
      </c>
      <c r="N1" s="1145"/>
      <c r="O1" s="904"/>
    </row>
    <row r="2" spans="1:15" ht="20.25">
      <c r="A2" s="1148" t="s">
        <v>530</v>
      </c>
      <c r="B2" s="1148"/>
      <c r="C2" s="1148"/>
      <c r="D2" s="1148"/>
      <c r="E2" s="1148"/>
      <c r="F2" s="1148"/>
      <c r="G2" s="1148"/>
      <c r="H2" s="1148"/>
      <c r="I2" s="1148"/>
      <c r="J2" s="1148"/>
      <c r="K2" s="1148"/>
      <c r="L2" s="1148"/>
      <c r="M2" s="1149" t="s">
        <v>508</v>
      </c>
      <c r="N2" s="1149"/>
      <c r="O2" s="904"/>
    </row>
    <row r="3" spans="1:15" ht="16.5">
      <c r="A3" s="1150" t="s">
        <v>825</v>
      </c>
      <c r="B3" s="1150"/>
      <c r="C3" s="1150"/>
      <c r="D3" s="1150"/>
      <c r="E3" s="1150"/>
      <c r="F3" s="1150"/>
      <c r="G3" s="1150"/>
      <c r="H3" s="1150"/>
      <c r="I3" s="1150"/>
      <c r="J3" s="1150"/>
      <c r="K3" s="1150"/>
      <c r="L3" s="1150"/>
      <c r="M3" s="1150"/>
      <c r="N3" s="1150"/>
      <c r="O3" s="904"/>
    </row>
    <row r="4" spans="1:15" ht="18.75">
      <c r="A4" s="1145" t="s">
        <v>509</v>
      </c>
      <c r="B4" s="1145"/>
      <c r="C4" s="1145"/>
      <c r="D4" s="1146" t="str">
        <f>Summary!A5</f>
        <v>BUDGET HEAD : 2202 -सामान्य शिक्षा-02-109 -राजकीय माध्यमिक विद्यालय-07 -राष्ट्रीय माध्यमिक शिक्षा अभियान-01 -माध्यमिक शिक्षा अभियान- सामान्य व्यय (S.F. + C.A.)</v>
      </c>
      <c r="E4" s="1146"/>
      <c r="F4" s="1146"/>
      <c r="G4" s="1146"/>
      <c r="H4" s="1146"/>
      <c r="I4" s="1146"/>
      <c r="J4" s="1146"/>
      <c r="K4" s="1146"/>
      <c r="L4" s="1146"/>
      <c r="M4" s="1146"/>
      <c r="N4" s="1146"/>
      <c r="O4" s="904"/>
    </row>
    <row r="5" spans="1:15" ht="20.25">
      <c r="A5" s="1145" t="s">
        <v>510</v>
      </c>
      <c r="B5" s="1145"/>
      <c r="C5" s="1145"/>
      <c r="D5" s="1140" t="s">
        <v>531</v>
      </c>
      <c r="E5" s="1140"/>
      <c r="F5" s="1139" t="str">
        <f>'Cover Page'!A1</f>
        <v>ç/kkukpk;Z] jkmekfo jk;eyok³k ¼vkWfQl vkbZ-Mh- la[;k %&amp;12345½</v>
      </c>
      <c r="G5" s="1139"/>
      <c r="H5" s="1139"/>
      <c r="I5" s="1139"/>
      <c r="J5" s="1139"/>
      <c r="K5" s="1139"/>
      <c r="L5" s="1139"/>
      <c r="M5" s="1139"/>
      <c r="N5" s="1139"/>
      <c r="O5" s="904"/>
    </row>
    <row r="6" spans="1:15" s="232" customFormat="1" ht="40.5" customHeight="1">
      <c r="A6" s="1143" t="s">
        <v>352</v>
      </c>
      <c r="B6" s="1143" t="s">
        <v>511</v>
      </c>
      <c r="C6" s="1142" t="s">
        <v>512</v>
      </c>
      <c r="D6" s="1143"/>
      <c r="E6" s="1143"/>
      <c r="F6" s="351" t="s">
        <v>800</v>
      </c>
      <c r="G6" s="1142" t="s">
        <v>513</v>
      </c>
      <c r="H6" s="1143"/>
      <c r="I6" s="1143"/>
      <c r="J6" s="1142" t="s">
        <v>826</v>
      </c>
      <c r="K6" s="1142" t="s">
        <v>827</v>
      </c>
      <c r="L6" s="1142" t="s">
        <v>514</v>
      </c>
      <c r="M6" s="1143"/>
      <c r="N6" s="1143"/>
      <c r="O6" s="904"/>
    </row>
    <row r="7" spans="1:15" s="232" customFormat="1" ht="40.5" customHeight="1">
      <c r="A7" s="1143"/>
      <c r="B7" s="1143"/>
      <c r="C7" s="284" t="str">
        <f>Master!F8</f>
        <v>2020-21</v>
      </c>
      <c r="D7" s="345" t="str">
        <f>Master!G8</f>
        <v>2021-22</v>
      </c>
      <c r="E7" s="345" t="str">
        <f>Master!H8</f>
        <v>2022-23</v>
      </c>
      <c r="F7" s="352" t="str">
        <f>Master!K8</f>
        <v>2023-24</v>
      </c>
      <c r="G7" s="344" t="s">
        <v>262</v>
      </c>
      <c r="H7" s="344" t="s">
        <v>263</v>
      </c>
      <c r="I7" s="243" t="s">
        <v>515</v>
      </c>
      <c r="J7" s="1143"/>
      <c r="K7" s="1143"/>
      <c r="L7" s="225" t="s">
        <v>516</v>
      </c>
      <c r="M7" s="225" t="s">
        <v>517</v>
      </c>
      <c r="N7" s="225" t="s">
        <v>518</v>
      </c>
      <c r="O7" s="904"/>
    </row>
    <row r="8" spans="1:15" s="238" customFormat="1">
      <c r="A8" s="219">
        <v>1</v>
      </c>
      <c r="B8" s="219">
        <v>2</v>
      </c>
      <c r="C8" s="219">
        <v>3</v>
      </c>
      <c r="D8" s="219">
        <v>4</v>
      </c>
      <c r="E8" s="219">
        <v>5</v>
      </c>
      <c r="F8" s="219">
        <v>6</v>
      </c>
      <c r="G8" s="219">
        <v>7</v>
      </c>
      <c r="H8" s="219">
        <v>8</v>
      </c>
      <c r="I8" s="219">
        <v>9</v>
      </c>
      <c r="J8" s="219">
        <v>10</v>
      </c>
      <c r="K8" s="219">
        <v>11</v>
      </c>
      <c r="L8" s="219">
        <v>12</v>
      </c>
      <c r="M8" s="219">
        <v>13</v>
      </c>
      <c r="N8" s="219">
        <v>14</v>
      </c>
      <c r="O8" s="904"/>
    </row>
    <row r="9" spans="1:15" s="232" customFormat="1" ht="20.25" customHeight="1">
      <c r="A9" s="225">
        <v>1</v>
      </c>
      <c r="B9" s="225" t="s">
        <v>519</v>
      </c>
      <c r="C9" s="407">
        <f>'Formet 9'!D11</f>
        <v>0</v>
      </c>
      <c r="D9" s="407">
        <f>'Formet 9'!E11</f>
        <v>0</v>
      </c>
      <c r="E9" s="407">
        <f>'Formet 9'!F11</f>
        <v>0</v>
      </c>
      <c r="F9" s="407">
        <f>'Formet 9'!G11</f>
        <v>0</v>
      </c>
      <c r="G9" s="407">
        <f>'Formet 9'!H11</f>
        <v>0</v>
      </c>
      <c r="H9" s="407">
        <f>'Formet 9'!I11</f>
        <v>0</v>
      </c>
      <c r="I9" s="407">
        <f>G9+H9</f>
        <v>0</v>
      </c>
      <c r="J9" s="757">
        <f>'Formet 9'!L11</f>
        <v>6981407</v>
      </c>
      <c r="K9" s="757">
        <f>'Formet 9'!M11</f>
        <v>7945396.4000000004</v>
      </c>
      <c r="L9" s="757">
        <f>F9-J9</f>
        <v>-6981407</v>
      </c>
      <c r="M9" s="757">
        <f t="shared" ref="M9:N11" si="0">I9-J9</f>
        <v>-6981407</v>
      </c>
      <c r="N9" s="757">
        <f t="shared" si="0"/>
        <v>-963989.40000000037</v>
      </c>
      <c r="O9" s="904"/>
    </row>
    <row r="10" spans="1:15" s="232" customFormat="1" ht="20.25" customHeight="1">
      <c r="A10" s="225">
        <v>2</v>
      </c>
      <c r="B10" s="225" t="s">
        <v>520</v>
      </c>
      <c r="C10" s="407">
        <f>'Formet 9'!D12</f>
        <v>0</v>
      </c>
      <c r="D10" s="407">
        <f>'Formet 9'!E12</f>
        <v>0</v>
      </c>
      <c r="E10" s="407">
        <f>'Formet 9'!F12</f>
        <v>0</v>
      </c>
      <c r="F10" s="407">
        <f>'Formet 9'!G12</f>
        <v>0</v>
      </c>
      <c r="G10" s="407">
        <f>'Formet 9'!H12</f>
        <v>0</v>
      </c>
      <c r="H10" s="407">
        <f>'Formet 9'!I12</f>
        <v>0</v>
      </c>
      <c r="I10" s="407">
        <f>G10+H10</f>
        <v>0</v>
      </c>
      <c r="J10" s="757">
        <f>'Formet 9'!L12</f>
        <v>0</v>
      </c>
      <c r="K10" s="757">
        <f>'Formet 9'!M12</f>
        <v>50000</v>
      </c>
      <c r="L10" s="757">
        <f>F10-J10</f>
        <v>0</v>
      </c>
      <c r="M10" s="757">
        <f t="shared" si="0"/>
        <v>0</v>
      </c>
      <c r="N10" s="757">
        <f t="shared" si="0"/>
        <v>-50000</v>
      </c>
      <c r="O10" s="904"/>
    </row>
    <row r="11" spans="1:15" s="232" customFormat="1" ht="20.25" customHeight="1">
      <c r="A11" s="225">
        <v>3</v>
      </c>
      <c r="B11" s="225" t="s">
        <v>521</v>
      </c>
      <c r="C11" s="407">
        <f>'Formet 9'!D13</f>
        <v>0</v>
      </c>
      <c r="D11" s="407">
        <f>'Formet 9'!E13</f>
        <v>0</v>
      </c>
      <c r="E11" s="407">
        <f>'Formet 9'!F13</f>
        <v>0</v>
      </c>
      <c r="F11" s="407">
        <f>'Formet 9'!G13</f>
        <v>0</v>
      </c>
      <c r="G11" s="407">
        <f>'Formet 9'!H13</f>
        <v>0</v>
      </c>
      <c r="H11" s="407">
        <f>'Formet 9'!I13</f>
        <v>0</v>
      </c>
      <c r="I11" s="407">
        <f>G11+H11</f>
        <v>0</v>
      </c>
      <c r="J11" s="757">
        <f>F11</f>
        <v>0</v>
      </c>
      <c r="K11" s="757">
        <f>J11</f>
        <v>0</v>
      </c>
      <c r="L11" s="757">
        <f>F11-J11</f>
        <v>0</v>
      </c>
      <c r="M11" s="757">
        <f t="shared" si="0"/>
        <v>0</v>
      </c>
      <c r="N11" s="757">
        <f t="shared" si="0"/>
        <v>0</v>
      </c>
      <c r="O11" s="904"/>
    </row>
    <row r="12" spans="1:15" s="232" customFormat="1" ht="20.25" customHeight="1">
      <c r="A12" s="225">
        <v>4</v>
      </c>
      <c r="B12" s="225" t="s">
        <v>522</v>
      </c>
      <c r="C12" s="407">
        <v>0</v>
      </c>
      <c r="D12" s="407">
        <v>0</v>
      </c>
      <c r="E12" s="407">
        <v>0</v>
      </c>
      <c r="F12" s="407">
        <v>0</v>
      </c>
      <c r="G12" s="407">
        <v>0</v>
      </c>
      <c r="H12" s="407">
        <v>0</v>
      </c>
      <c r="I12" s="407">
        <v>0</v>
      </c>
      <c r="J12" s="757">
        <f>'Formet 9'!L15</f>
        <v>2500</v>
      </c>
      <c r="K12" s="757">
        <f>'Formet 9'!M15</f>
        <v>2500</v>
      </c>
      <c r="L12" s="757">
        <v>0</v>
      </c>
      <c r="M12" s="757">
        <v>0</v>
      </c>
      <c r="N12" s="757">
        <v>0</v>
      </c>
      <c r="O12" s="904"/>
    </row>
    <row r="13" spans="1:15" s="232" customFormat="1" ht="20.25" customHeight="1">
      <c r="A13" s="225">
        <v>5</v>
      </c>
      <c r="B13" s="237" t="s">
        <v>523</v>
      </c>
      <c r="C13" s="407">
        <v>0</v>
      </c>
      <c r="D13" s="407">
        <v>0</v>
      </c>
      <c r="E13" s="407">
        <v>0</v>
      </c>
      <c r="F13" s="407">
        <v>0</v>
      </c>
      <c r="G13" s="407">
        <v>0</v>
      </c>
      <c r="H13" s="407">
        <v>0</v>
      </c>
      <c r="I13" s="407">
        <v>0</v>
      </c>
      <c r="J13" s="757">
        <v>0</v>
      </c>
      <c r="K13" s="757">
        <v>0</v>
      </c>
      <c r="L13" s="757">
        <v>0</v>
      </c>
      <c r="M13" s="757">
        <v>0</v>
      </c>
      <c r="N13" s="757">
        <v>0</v>
      </c>
      <c r="O13" s="904"/>
    </row>
    <row r="14" spans="1:15" s="232" customFormat="1" ht="20.25" customHeight="1">
      <c r="A14" s="225">
        <v>6</v>
      </c>
      <c r="B14" s="225" t="s">
        <v>524</v>
      </c>
      <c r="C14" s="407">
        <v>0</v>
      </c>
      <c r="D14" s="407">
        <v>0</v>
      </c>
      <c r="E14" s="407">
        <v>0</v>
      </c>
      <c r="F14" s="407">
        <v>0</v>
      </c>
      <c r="G14" s="407">
        <v>0</v>
      </c>
      <c r="H14" s="407">
        <v>0</v>
      </c>
      <c r="I14" s="407">
        <v>0</v>
      </c>
      <c r="J14" s="757">
        <v>0</v>
      </c>
      <c r="K14" s="757">
        <v>0</v>
      </c>
      <c r="L14" s="757">
        <v>0</v>
      </c>
      <c r="M14" s="757">
        <v>0</v>
      </c>
      <c r="N14" s="757">
        <v>0</v>
      </c>
      <c r="O14" s="904"/>
    </row>
    <row r="15" spans="1:15" s="232" customFormat="1" ht="20.25" customHeight="1">
      <c r="A15" s="225">
        <v>7</v>
      </c>
      <c r="B15" s="225" t="s">
        <v>525</v>
      </c>
      <c r="C15" s="407">
        <v>0</v>
      </c>
      <c r="D15" s="407">
        <v>0</v>
      </c>
      <c r="E15" s="407">
        <v>0</v>
      </c>
      <c r="F15" s="407">
        <v>0</v>
      </c>
      <c r="G15" s="407">
        <v>0</v>
      </c>
      <c r="H15" s="407">
        <v>0</v>
      </c>
      <c r="I15" s="407">
        <v>0</v>
      </c>
      <c r="J15" s="757">
        <v>0</v>
      </c>
      <c r="K15" s="757">
        <v>0</v>
      </c>
      <c r="L15" s="757">
        <v>0</v>
      </c>
      <c r="M15" s="757">
        <v>0</v>
      </c>
      <c r="N15" s="757">
        <v>0</v>
      </c>
      <c r="O15" s="904"/>
    </row>
    <row r="16" spans="1:15" s="232" customFormat="1" ht="20.25" customHeight="1">
      <c r="A16" s="225">
        <v>8</v>
      </c>
      <c r="B16" s="225" t="s">
        <v>526</v>
      </c>
      <c r="C16" s="407">
        <v>0</v>
      </c>
      <c r="D16" s="407">
        <v>0</v>
      </c>
      <c r="E16" s="407">
        <v>0</v>
      </c>
      <c r="F16" s="407">
        <v>0</v>
      </c>
      <c r="G16" s="407">
        <v>0</v>
      </c>
      <c r="H16" s="407">
        <v>0</v>
      </c>
      <c r="I16" s="407">
        <v>0</v>
      </c>
      <c r="J16" s="757">
        <v>0</v>
      </c>
      <c r="K16" s="757">
        <v>0</v>
      </c>
      <c r="L16" s="757">
        <v>0</v>
      </c>
      <c r="M16" s="757">
        <v>0</v>
      </c>
      <c r="N16" s="757">
        <v>0</v>
      </c>
      <c r="O16" s="904"/>
    </row>
    <row r="17" spans="1:15" s="232" customFormat="1" ht="20.25" customHeight="1">
      <c r="A17" s="225">
        <v>9</v>
      </c>
      <c r="B17" s="225" t="s">
        <v>527</v>
      </c>
      <c r="C17" s="407">
        <v>0</v>
      </c>
      <c r="D17" s="407">
        <v>0</v>
      </c>
      <c r="E17" s="407">
        <v>0</v>
      </c>
      <c r="F17" s="407">
        <v>0</v>
      </c>
      <c r="G17" s="407">
        <v>0</v>
      </c>
      <c r="H17" s="407">
        <v>0</v>
      </c>
      <c r="I17" s="407">
        <v>0</v>
      </c>
      <c r="J17" s="757">
        <v>0</v>
      </c>
      <c r="K17" s="757">
        <v>0</v>
      </c>
      <c r="L17" s="757">
        <v>0</v>
      </c>
      <c r="M17" s="757">
        <v>0</v>
      </c>
      <c r="N17" s="757">
        <v>0</v>
      </c>
      <c r="O17" s="904"/>
    </row>
    <row r="18" spans="1:15" s="232" customFormat="1" ht="20.25" customHeight="1">
      <c r="A18" s="225">
        <v>10</v>
      </c>
      <c r="B18" s="225" t="s">
        <v>528</v>
      </c>
      <c r="C18" s="407">
        <v>0</v>
      </c>
      <c r="D18" s="407">
        <v>0</v>
      </c>
      <c r="E18" s="407">
        <v>0</v>
      </c>
      <c r="F18" s="407">
        <v>0</v>
      </c>
      <c r="G18" s="407">
        <v>0</v>
      </c>
      <c r="H18" s="407">
        <v>0</v>
      </c>
      <c r="I18" s="407">
        <v>0</v>
      </c>
      <c r="J18" s="757">
        <v>0</v>
      </c>
      <c r="K18" s="757">
        <v>0</v>
      </c>
      <c r="L18" s="757">
        <v>0</v>
      </c>
      <c r="M18" s="757">
        <v>0</v>
      </c>
      <c r="N18" s="757">
        <v>0</v>
      </c>
      <c r="O18" s="904"/>
    </row>
    <row r="19" spans="1:15" s="240" customFormat="1" ht="21.75" customHeight="1">
      <c r="A19" s="239"/>
      <c r="B19" s="239" t="s">
        <v>344</v>
      </c>
      <c r="C19" s="711">
        <f>SUM(C9:C18)</f>
        <v>0</v>
      </c>
      <c r="D19" s="711">
        <f t="shared" ref="D19:N19" si="1">SUM(D9:D18)</f>
        <v>0</v>
      </c>
      <c r="E19" s="711">
        <f t="shared" si="1"/>
        <v>0</v>
      </c>
      <c r="F19" s="711">
        <f t="shared" si="1"/>
        <v>0</v>
      </c>
      <c r="G19" s="711">
        <f t="shared" si="1"/>
        <v>0</v>
      </c>
      <c r="H19" s="711">
        <f t="shared" si="1"/>
        <v>0</v>
      </c>
      <c r="I19" s="711">
        <f t="shared" si="1"/>
        <v>0</v>
      </c>
      <c r="J19" s="711">
        <f t="shared" si="1"/>
        <v>6983907</v>
      </c>
      <c r="K19" s="711">
        <f t="shared" si="1"/>
        <v>7997896.4000000004</v>
      </c>
      <c r="L19" s="711">
        <f t="shared" si="1"/>
        <v>-6981407</v>
      </c>
      <c r="M19" s="711">
        <f t="shared" si="1"/>
        <v>-6981407</v>
      </c>
      <c r="N19" s="711">
        <f t="shared" si="1"/>
        <v>-1013989.4000000004</v>
      </c>
      <c r="O19" s="904"/>
    </row>
    <row r="20" spans="1:15">
      <c r="A20" s="1144"/>
      <c r="B20" s="1144"/>
      <c r="C20" s="1144"/>
      <c r="D20" s="1144"/>
      <c r="E20" s="1144"/>
      <c r="F20" s="1144"/>
      <c r="G20" s="1144"/>
      <c r="H20" s="1144"/>
      <c r="I20" s="1144"/>
      <c r="J20" s="1144"/>
      <c r="K20" s="1144"/>
      <c r="L20" s="1144"/>
      <c r="M20" s="1144"/>
      <c r="N20" s="1144"/>
      <c r="O20" s="904"/>
    </row>
    <row r="21" spans="1:15" ht="18.75">
      <c r="A21" s="904"/>
      <c r="B21" s="904"/>
      <c r="C21" s="904"/>
      <c r="D21" s="904"/>
      <c r="E21" s="904"/>
      <c r="F21" s="904"/>
      <c r="G21" s="904"/>
      <c r="H21" s="904"/>
      <c r="I21" s="904"/>
      <c r="J21" s="904"/>
      <c r="K21" s="919" t="str">
        <f>Master!E2</f>
        <v>ç/kkukpk;Z]</v>
      </c>
      <c r="L21" s="919"/>
      <c r="M21" s="919"/>
      <c r="N21" s="919"/>
      <c r="O21" s="904"/>
    </row>
    <row r="22" spans="1:15" ht="9" hidden="1" customHeight="1">
      <c r="A22" s="904"/>
      <c r="B22" s="904"/>
      <c r="C22" s="904"/>
      <c r="D22" s="904"/>
      <c r="E22" s="904"/>
      <c r="F22" s="904"/>
      <c r="G22" s="904"/>
      <c r="H22" s="904"/>
      <c r="I22" s="904"/>
      <c r="J22" s="904"/>
      <c r="K22" s="1141" t="str">
        <f>Master!H2</f>
        <v>jkmekfo jk;eyok³k</v>
      </c>
      <c r="L22" s="1141"/>
      <c r="M22" s="1141"/>
      <c r="N22" s="1141"/>
      <c r="O22" s="904"/>
    </row>
    <row r="23" spans="1:15" ht="15" customHeight="1">
      <c r="A23" s="904"/>
      <c r="B23" s="904"/>
      <c r="C23" s="904"/>
      <c r="D23" s="904"/>
      <c r="E23" s="904"/>
      <c r="F23" s="904"/>
      <c r="G23" s="904"/>
      <c r="H23" s="904"/>
      <c r="I23" s="904"/>
      <c r="J23" s="904"/>
      <c r="K23" s="1141"/>
      <c r="L23" s="1141"/>
      <c r="M23" s="1141"/>
      <c r="N23" s="1141"/>
      <c r="O23" s="904"/>
    </row>
    <row r="24" spans="1:15" ht="15.75" hidden="1">
      <c r="K24" s="241"/>
    </row>
  </sheetData>
  <sheetProtection password="E8FA" sheet="1" objects="1" scenarios="1" formatColumns="0" formatRows="0"/>
  <mergeCells count="22">
    <mergeCell ref="A3:N3"/>
    <mergeCell ref="A5:C5"/>
    <mergeCell ref="A6:A7"/>
    <mergeCell ref="B6:B7"/>
    <mergeCell ref="C6:E6"/>
    <mergeCell ref="G6:I6"/>
    <mergeCell ref="O1:O23"/>
    <mergeCell ref="F5:N5"/>
    <mergeCell ref="D5:E5"/>
    <mergeCell ref="K21:N21"/>
    <mergeCell ref="K22:N23"/>
    <mergeCell ref="J6:J7"/>
    <mergeCell ref="K6:K7"/>
    <mergeCell ref="L6:N6"/>
    <mergeCell ref="K20:N20"/>
    <mergeCell ref="A20:J23"/>
    <mergeCell ref="A4:C4"/>
    <mergeCell ref="D4:N4"/>
    <mergeCell ref="A1:L1"/>
    <mergeCell ref="M1:N1"/>
    <mergeCell ref="A2:L2"/>
    <mergeCell ref="M2:N2"/>
  </mergeCells>
  <pageMargins left="0.7" right="0.21" top="0.37" bottom="0.75" header="0.3" footer="0.3"/>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sheetPr>
    <tabColor rgb="FF00B050"/>
  </sheetPr>
  <dimension ref="A1:WVV22"/>
  <sheetViews>
    <sheetView workbookViewId="0">
      <selection activeCell="J14" sqref="J14"/>
    </sheetView>
  </sheetViews>
  <sheetFormatPr defaultColWidth="0" defaultRowHeight="15" zeroHeight="1"/>
  <cols>
    <col min="1" max="1" width="5.140625" style="218" customWidth="1"/>
    <col min="2" max="2" width="17.140625" style="216" customWidth="1"/>
    <col min="3" max="5" width="9.140625" style="218" customWidth="1"/>
    <col min="6" max="6" width="10.28515625" style="218" customWidth="1"/>
    <col min="7" max="9" width="9.140625" style="218" customWidth="1"/>
    <col min="10" max="10" width="9.85546875" style="218" customWidth="1"/>
    <col min="11" max="11" width="9.140625" style="218" customWidth="1"/>
    <col min="12" max="14" width="10" style="218" customWidth="1"/>
    <col min="15" max="15" width="3" style="216" customWidth="1"/>
    <col min="16" max="256" width="9.140625" style="216" hidden="1"/>
    <col min="257" max="257" width="5.140625" style="216" hidden="1"/>
    <col min="258" max="258" width="17.140625" style="216" hidden="1"/>
    <col min="259" max="261" width="9.140625" style="216" hidden="1"/>
    <col min="262" max="262" width="10.28515625" style="216" hidden="1"/>
    <col min="263" max="265" width="9.140625" style="216" hidden="1"/>
    <col min="266" max="266" width="9.85546875" style="216" hidden="1"/>
    <col min="267" max="267" width="9.140625" style="216" hidden="1"/>
    <col min="268" max="270" width="10" style="216" hidden="1"/>
    <col min="271" max="512" width="9.140625" style="216" hidden="1"/>
    <col min="513" max="513" width="5.140625" style="216" hidden="1"/>
    <col min="514" max="514" width="17.140625" style="216" hidden="1"/>
    <col min="515" max="517" width="9.140625" style="216" hidden="1"/>
    <col min="518" max="518" width="10.28515625" style="216" hidden="1"/>
    <col min="519" max="521" width="9.140625" style="216" hidden="1"/>
    <col min="522" max="522" width="9.85546875" style="216" hidden="1"/>
    <col min="523" max="523" width="9.140625" style="216" hidden="1"/>
    <col min="524" max="526" width="10" style="216" hidden="1"/>
    <col min="527" max="768" width="9.140625" style="216" hidden="1"/>
    <col min="769" max="769" width="5.140625" style="216" hidden="1"/>
    <col min="770" max="770" width="17.140625" style="216" hidden="1"/>
    <col min="771" max="773" width="9.140625" style="216" hidden="1"/>
    <col min="774" max="774" width="10.28515625" style="216" hidden="1"/>
    <col min="775" max="777" width="9.140625" style="216" hidden="1"/>
    <col min="778" max="778" width="9.85546875" style="216" hidden="1"/>
    <col min="779" max="779" width="9.140625" style="216" hidden="1"/>
    <col min="780" max="782" width="10" style="216" hidden="1"/>
    <col min="783" max="1024" width="9.140625" style="216" hidden="1"/>
    <col min="1025" max="1025" width="5.140625" style="216" hidden="1"/>
    <col min="1026" max="1026" width="17.140625" style="216" hidden="1"/>
    <col min="1027" max="1029" width="9.140625" style="216" hidden="1"/>
    <col min="1030" max="1030" width="10.28515625" style="216" hidden="1"/>
    <col min="1031" max="1033" width="9.140625" style="216" hidden="1"/>
    <col min="1034" max="1034" width="9.85546875" style="216" hidden="1"/>
    <col min="1035" max="1035" width="9.140625" style="216" hidden="1"/>
    <col min="1036" max="1038" width="10" style="216" hidden="1"/>
    <col min="1039" max="1280" width="9.140625" style="216" hidden="1"/>
    <col min="1281" max="1281" width="5.140625" style="216" hidden="1"/>
    <col min="1282" max="1282" width="17.140625" style="216" hidden="1"/>
    <col min="1283" max="1285" width="9.140625" style="216" hidden="1"/>
    <col min="1286" max="1286" width="10.28515625" style="216" hidden="1"/>
    <col min="1287" max="1289" width="9.140625" style="216" hidden="1"/>
    <col min="1290" max="1290" width="9.85546875" style="216" hidden="1"/>
    <col min="1291" max="1291" width="9.140625" style="216" hidden="1"/>
    <col min="1292" max="1294" width="10" style="216" hidden="1"/>
    <col min="1295" max="1536" width="9.140625" style="216" hidden="1"/>
    <col min="1537" max="1537" width="5.140625" style="216" hidden="1"/>
    <col min="1538" max="1538" width="17.140625" style="216" hidden="1"/>
    <col min="1539" max="1541" width="9.140625" style="216" hidden="1"/>
    <col min="1542" max="1542" width="10.28515625" style="216" hidden="1"/>
    <col min="1543" max="1545" width="9.140625" style="216" hidden="1"/>
    <col min="1546" max="1546" width="9.85546875" style="216" hidden="1"/>
    <col min="1547" max="1547" width="9.140625" style="216" hidden="1"/>
    <col min="1548" max="1550" width="10" style="216" hidden="1"/>
    <col min="1551" max="1792" width="9.140625" style="216" hidden="1"/>
    <col min="1793" max="1793" width="5.140625" style="216" hidden="1"/>
    <col min="1794" max="1794" width="17.140625" style="216" hidden="1"/>
    <col min="1795" max="1797" width="9.140625" style="216" hidden="1"/>
    <col min="1798" max="1798" width="10.28515625" style="216" hidden="1"/>
    <col min="1799" max="1801" width="9.140625" style="216" hidden="1"/>
    <col min="1802" max="1802" width="9.85546875" style="216" hidden="1"/>
    <col min="1803" max="1803" width="9.140625" style="216" hidden="1"/>
    <col min="1804" max="1806" width="10" style="216" hidden="1"/>
    <col min="1807" max="2048" width="9.140625" style="216" hidden="1"/>
    <col min="2049" max="2049" width="5.140625" style="216" hidden="1"/>
    <col min="2050" max="2050" width="17.140625" style="216" hidden="1"/>
    <col min="2051" max="2053" width="9.140625" style="216" hidden="1"/>
    <col min="2054" max="2054" width="10.28515625" style="216" hidden="1"/>
    <col min="2055" max="2057" width="9.140625" style="216" hidden="1"/>
    <col min="2058" max="2058" width="9.85546875" style="216" hidden="1"/>
    <col min="2059" max="2059" width="9.140625" style="216" hidden="1"/>
    <col min="2060" max="2062" width="10" style="216" hidden="1"/>
    <col min="2063" max="2304" width="9.140625" style="216" hidden="1"/>
    <col min="2305" max="2305" width="5.140625" style="216" hidden="1"/>
    <col min="2306" max="2306" width="17.140625" style="216" hidden="1"/>
    <col min="2307" max="2309" width="9.140625" style="216" hidden="1"/>
    <col min="2310" max="2310" width="10.28515625" style="216" hidden="1"/>
    <col min="2311" max="2313" width="9.140625" style="216" hidden="1"/>
    <col min="2314" max="2314" width="9.85546875" style="216" hidden="1"/>
    <col min="2315" max="2315" width="9.140625" style="216" hidden="1"/>
    <col min="2316" max="2318" width="10" style="216" hidden="1"/>
    <col min="2319" max="2560" width="9.140625" style="216" hidden="1"/>
    <col min="2561" max="2561" width="5.140625" style="216" hidden="1"/>
    <col min="2562" max="2562" width="17.140625" style="216" hidden="1"/>
    <col min="2563" max="2565" width="9.140625" style="216" hidden="1"/>
    <col min="2566" max="2566" width="10.28515625" style="216" hidden="1"/>
    <col min="2567" max="2569" width="9.140625" style="216" hidden="1"/>
    <col min="2570" max="2570" width="9.85546875" style="216" hidden="1"/>
    <col min="2571" max="2571" width="9.140625" style="216" hidden="1"/>
    <col min="2572" max="2574" width="10" style="216" hidden="1"/>
    <col min="2575" max="2816" width="9.140625" style="216" hidden="1"/>
    <col min="2817" max="2817" width="5.140625" style="216" hidden="1"/>
    <col min="2818" max="2818" width="17.140625" style="216" hidden="1"/>
    <col min="2819" max="2821" width="9.140625" style="216" hidden="1"/>
    <col min="2822" max="2822" width="10.28515625" style="216" hidden="1"/>
    <col min="2823" max="2825" width="9.140625" style="216" hidden="1"/>
    <col min="2826" max="2826" width="9.85546875" style="216" hidden="1"/>
    <col min="2827" max="2827" width="9.140625" style="216" hidden="1"/>
    <col min="2828" max="2830" width="10" style="216" hidden="1"/>
    <col min="2831" max="3072" width="9.140625" style="216" hidden="1"/>
    <col min="3073" max="3073" width="5.140625" style="216" hidden="1"/>
    <col min="3074" max="3074" width="17.140625" style="216" hidden="1"/>
    <col min="3075" max="3077" width="9.140625" style="216" hidden="1"/>
    <col min="3078" max="3078" width="10.28515625" style="216" hidden="1"/>
    <col min="3079" max="3081" width="9.140625" style="216" hidden="1"/>
    <col min="3082" max="3082" width="9.85546875" style="216" hidden="1"/>
    <col min="3083" max="3083" width="9.140625" style="216" hidden="1"/>
    <col min="3084" max="3086" width="10" style="216" hidden="1"/>
    <col min="3087" max="3328" width="9.140625" style="216" hidden="1"/>
    <col min="3329" max="3329" width="5.140625" style="216" hidden="1"/>
    <col min="3330" max="3330" width="17.140625" style="216" hidden="1"/>
    <col min="3331" max="3333" width="9.140625" style="216" hidden="1"/>
    <col min="3334" max="3334" width="10.28515625" style="216" hidden="1"/>
    <col min="3335" max="3337" width="9.140625" style="216" hidden="1"/>
    <col min="3338" max="3338" width="9.85546875" style="216" hidden="1"/>
    <col min="3339" max="3339" width="9.140625" style="216" hidden="1"/>
    <col min="3340" max="3342" width="10" style="216" hidden="1"/>
    <col min="3343" max="3584" width="9.140625" style="216" hidden="1"/>
    <col min="3585" max="3585" width="5.140625" style="216" hidden="1"/>
    <col min="3586" max="3586" width="17.140625" style="216" hidden="1"/>
    <col min="3587" max="3589" width="9.140625" style="216" hidden="1"/>
    <col min="3590" max="3590" width="10.28515625" style="216" hidden="1"/>
    <col min="3591" max="3593" width="9.140625" style="216" hidden="1"/>
    <col min="3594" max="3594" width="9.85546875" style="216" hidden="1"/>
    <col min="3595" max="3595" width="9.140625" style="216" hidden="1"/>
    <col min="3596" max="3598" width="10" style="216" hidden="1"/>
    <col min="3599" max="3840" width="9.140625" style="216" hidden="1"/>
    <col min="3841" max="3841" width="5.140625" style="216" hidden="1"/>
    <col min="3842" max="3842" width="17.140625" style="216" hidden="1"/>
    <col min="3843" max="3845" width="9.140625" style="216" hidden="1"/>
    <col min="3846" max="3846" width="10.28515625" style="216" hidden="1"/>
    <col min="3847" max="3849" width="9.140625" style="216" hidden="1"/>
    <col min="3850" max="3850" width="9.85546875" style="216" hidden="1"/>
    <col min="3851" max="3851" width="9.140625" style="216" hidden="1"/>
    <col min="3852" max="3854" width="10" style="216" hidden="1"/>
    <col min="3855" max="4096" width="9.140625" style="216" hidden="1"/>
    <col min="4097" max="4097" width="5.140625" style="216" hidden="1"/>
    <col min="4098" max="4098" width="17.140625" style="216" hidden="1"/>
    <col min="4099" max="4101" width="9.140625" style="216" hidden="1"/>
    <col min="4102" max="4102" width="10.28515625" style="216" hidden="1"/>
    <col min="4103" max="4105" width="9.140625" style="216" hidden="1"/>
    <col min="4106" max="4106" width="9.85546875" style="216" hidden="1"/>
    <col min="4107" max="4107" width="9.140625" style="216" hidden="1"/>
    <col min="4108" max="4110" width="10" style="216" hidden="1"/>
    <col min="4111" max="4352" width="9.140625" style="216" hidden="1"/>
    <col min="4353" max="4353" width="5.140625" style="216" hidden="1"/>
    <col min="4354" max="4354" width="17.140625" style="216" hidden="1"/>
    <col min="4355" max="4357" width="9.140625" style="216" hidden="1"/>
    <col min="4358" max="4358" width="10.28515625" style="216" hidden="1"/>
    <col min="4359" max="4361" width="9.140625" style="216" hidden="1"/>
    <col min="4362" max="4362" width="9.85546875" style="216" hidden="1"/>
    <col min="4363" max="4363" width="9.140625" style="216" hidden="1"/>
    <col min="4364" max="4366" width="10" style="216" hidden="1"/>
    <col min="4367" max="4608" width="9.140625" style="216" hidden="1"/>
    <col min="4609" max="4609" width="5.140625" style="216" hidden="1"/>
    <col min="4610" max="4610" width="17.140625" style="216" hidden="1"/>
    <col min="4611" max="4613" width="9.140625" style="216" hidden="1"/>
    <col min="4614" max="4614" width="10.28515625" style="216" hidden="1"/>
    <col min="4615" max="4617" width="9.140625" style="216" hidden="1"/>
    <col min="4618" max="4618" width="9.85546875" style="216" hidden="1"/>
    <col min="4619" max="4619" width="9.140625" style="216" hidden="1"/>
    <col min="4620" max="4622" width="10" style="216" hidden="1"/>
    <col min="4623" max="4864" width="9.140625" style="216" hidden="1"/>
    <col min="4865" max="4865" width="5.140625" style="216" hidden="1"/>
    <col min="4866" max="4866" width="17.140625" style="216" hidden="1"/>
    <col min="4867" max="4869" width="9.140625" style="216" hidden="1"/>
    <col min="4870" max="4870" width="10.28515625" style="216" hidden="1"/>
    <col min="4871" max="4873" width="9.140625" style="216" hidden="1"/>
    <col min="4874" max="4874" width="9.85546875" style="216" hidden="1"/>
    <col min="4875" max="4875" width="9.140625" style="216" hidden="1"/>
    <col min="4876" max="4878" width="10" style="216" hidden="1"/>
    <col min="4879" max="5120" width="9.140625" style="216" hidden="1"/>
    <col min="5121" max="5121" width="5.140625" style="216" hidden="1"/>
    <col min="5122" max="5122" width="17.140625" style="216" hidden="1"/>
    <col min="5123" max="5125" width="9.140625" style="216" hidden="1"/>
    <col min="5126" max="5126" width="10.28515625" style="216" hidden="1"/>
    <col min="5127" max="5129" width="9.140625" style="216" hidden="1"/>
    <col min="5130" max="5130" width="9.85546875" style="216" hidden="1"/>
    <col min="5131" max="5131" width="9.140625" style="216" hidden="1"/>
    <col min="5132" max="5134" width="10" style="216" hidden="1"/>
    <col min="5135" max="5376" width="9.140625" style="216" hidden="1"/>
    <col min="5377" max="5377" width="5.140625" style="216" hidden="1"/>
    <col min="5378" max="5378" width="17.140625" style="216" hidden="1"/>
    <col min="5379" max="5381" width="9.140625" style="216" hidden="1"/>
    <col min="5382" max="5382" width="10.28515625" style="216" hidden="1"/>
    <col min="5383" max="5385" width="9.140625" style="216" hidden="1"/>
    <col min="5386" max="5386" width="9.85546875" style="216" hidden="1"/>
    <col min="5387" max="5387" width="9.140625" style="216" hidden="1"/>
    <col min="5388" max="5390" width="10" style="216" hidden="1"/>
    <col min="5391" max="5632" width="9.140625" style="216" hidden="1"/>
    <col min="5633" max="5633" width="5.140625" style="216" hidden="1"/>
    <col min="5634" max="5634" width="17.140625" style="216" hidden="1"/>
    <col min="5635" max="5637" width="9.140625" style="216" hidden="1"/>
    <col min="5638" max="5638" width="10.28515625" style="216" hidden="1"/>
    <col min="5639" max="5641" width="9.140625" style="216" hidden="1"/>
    <col min="5642" max="5642" width="9.85546875" style="216" hidden="1"/>
    <col min="5643" max="5643" width="9.140625" style="216" hidden="1"/>
    <col min="5644" max="5646" width="10" style="216" hidden="1"/>
    <col min="5647" max="5888" width="9.140625" style="216" hidden="1"/>
    <col min="5889" max="5889" width="5.140625" style="216" hidden="1"/>
    <col min="5890" max="5890" width="17.140625" style="216" hidden="1"/>
    <col min="5891" max="5893" width="9.140625" style="216" hidden="1"/>
    <col min="5894" max="5894" width="10.28515625" style="216" hidden="1"/>
    <col min="5895" max="5897" width="9.140625" style="216" hidden="1"/>
    <col min="5898" max="5898" width="9.85546875" style="216" hidden="1"/>
    <col min="5899" max="5899" width="9.140625" style="216" hidden="1"/>
    <col min="5900" max="5902" width="10" style="216" hidden="1"/>
    <col min="5903" max="6144" width="9.140625" style="216" hidden="1"/>
    <col min="6145" max="6145" width="5.140625" style="216" hidden="1"/>
    <col min="6146" max="6146" width="17.140625" style="216" hidden="1"/>
    <col min="6147" max="6149" width="9.140625" style="216" hidden="1"/>
    <col min="6150" max="6150" width="10.28515625" style="216" hidden="1"/>
    <col min="6151" max="6153" width="9.140625" style="216" hidden="1"/>
    <col min="6154" max="6154" width="9.85546875" style="216" hidden="1"/>
    <col min="6155" max="6155" width="9.140625" style="216" hidden="1"/>
    <col min="6156" max="6158" width="10" style="216" hidden="1"/>
    <col min="6159" max="6400" width="9.140625" style="216" hidden="1"/>
    <col min="6401" max="6401" width="5.140625" style="216" hidden="1"/>
    <col min="6402" max="6402" width="17.140625" style="216" hidden="1"/>
    <col min="6403" max="6405" width="9.140625" style="216" hidden="1"/>
    <col min="6406" max="6406" width="10.28515625" style="216" hidden="1"/>
    <col min="6407" max="6409" width="9.140625" style="216" hidden="1"/>
    <col min="6410" max="6410" width="9.85546875" style="216" hidden="1"/>
    <col min="6411" max="6411" width="9.140625" style="216" hidden="1"/>
    <col min="6412" max="6414" width="10" style="216" hidden="1"/>
    <col min="6415" max="6656" width="9.140625" style="216" hidden="1"/>
    <col min="6657" max="6657" width="5.140625" style="216" hidden="1"/>
    <col min="6658" max="6658" width="17.140625" style="216" hidden="1"/>
    <col min="6659" max="6661" width="9.140625" style="216" hidden="1"/>
    <col min="6662" max="6662" width="10.28515625" style="216" hidden="1"/>
    <col min="6663" max="6665" width="9.140625" style="216" hidden="1"/>
    <col min="6666" max="6666" width="9.85546875" style="216" hidden="1"/>
    <col min="6667" max="6667" width="9.140625" style="216" hidden="1"/>
    <col min="6668" max="6670" width="10" style="216" hidden="1"/>
    <col min="6671" max="6912" width="9.140625" style="216" hidden="1"/>
    <col min="6913" max="6913" width="5.140625" style="216" hidden="1"/>
    <col min="6914" max="6914" width="17.140625" style="216" hidden="1"/>
    <col min="6915" max="6917" width="9.140625" style="216" hidden="1"/>
    <col min="6918" max="6918" width="10.28515625" style="216" hidden="1"/>
    <col min="6919" max="6921" width="9.140625" style="216" hidden="1"/>
    <col min="6922" max="6922" width="9.85546875" style="216" hidden="1"/>
    <col min="6923" max="6923" width="9.140625" style="216" hidden="1"/>
    <col min="6924" max="6926" width="10" style="216" hidden="1"/>
    <col min="6927" max="7168" width="9.140625" style="216" hidden="1"/>
    <col min="7169" max="7169" width="5.140625" style="216" hidden="1"/>
    <col min="7170" max="7170" width="17.140625" style="216" hidden="1"/>
    <col min="7171" max="7173" width="9.140625" style="216" hidden="1"/>
    <col min="7174" max="7174" width="10.28515625" style="216" hidden="1"/>
    <col min="7175" max="7177" width="9.140625" style="216" hidden="1"/>
    <col min="7178" max="7178" width="9.85546875" style="216" hidden="1"/>
    <col min="7179" max="7179" width="9.140625" style="216" hidden="1"/>
    <col min="7180" max="7182" width="10" style="216" hidden="1"/>
    <col min="7183" max="7424" width="9.140625" style="216" hidden="1"/>
    <col min="7425" max="7425" width="5.140625" style="216" hidden="1"/>
    <col min="7426" max="7426" width="17.140625" style="216" hidden="1"/>
    <col min="7427" max="7429" width="9.140625" style="216" hidden="1"/>
    <col min="7430" max="7430" width="10.28515625" style="216" hidden="1"/>
    <col min="7431" max="7433" width="9.140625" style="216" hidden="1"/>
    <col min="7434" max="7434" width="9.85546875" style="216" hidden="1"/>
    <col min="7435" max="7435" width="9.140625" style="216" hidden="1"/>
    <col min="7436" max="7438" width="10" style="216" hidden="1"/>
    <col min="7439" max="7680" width="9.140625" style="216" hidden="1"/>
    <col min="7681" max="7681" width="5.140625" style="216" hidden="1"/>
    <col min="7682" max="7682" width="17.140625" style="216" hidden="1"/>
    <col min="7683" max="7685" width="9.140625" style="216" hidden="1"/>
    <col min="7686" max="7686" width="10.28515625" style="216" hidden="1"/>
    <col min="7687" max="7689" width="9.140625" style="216" hidden="1"/>
    <col min="7690" max="7690" width="9.85546875" style="216" hidden="1"/>
    <col min="7691" max="7691" width="9.140625" style="216" hidden="1"/>
    <col min="7692" max="7694" width="10" style="216" hidden="1"/>
    <col min="7695" max="7936" width="9.140625" style="216" hidden="1"/>
    <col min="7937" max="7937" width="5.140625" style="216" hidden="1"/>
    <col min="7938" max="7938" width="17.140625" style="216" hidden="1"/>
    <col min="7939" max="7941" width="9.140625" style="216" hidden="1"/>
    <col min="7942" max="7942" width="10.28515625" style="216" hidden="1"/>
    <col min="7943" max="7945" width="9.140625" style="216" hidden="1"/>
    <col min="7946" max="7946" width="9.85546875" style="216" hidden="1"/>
    <col min="7947" max="7947" width="9.140625" style="216" hidden="1"/>
    <col min="7948" max="7950" width="10" style="216" hidden="1"/>
    <col min="7951" max="8192" width="9.140625" style="216" hidden="1"/>
    <col min="8193" max="8193" width="5.140625" style="216" hidden="1"/>
    <col min="8194" max="8194" width="17.140625" style="216" hidden="1"/>
    <col min="8195" max="8197" width="9.140625" style="216" hidden="1"/>
    <col min="8198" max="8198" width="10.28515625" style="216" hidden="1"/>
    <col min="8199" max="8201" width="9.140625" style="216" hidden="1"/>
    <col min="8202" max="8202" width="9.85546875" style="216" hidden="1"/>
    <col min="8203" max="8203" width="9.140625" style="216" hidden="1"/>
    <col min="8204" max="8206" width="10" style="216" hidden="1"/>
    <col min="8207" max="8448" width="9.140625" style="216" hidden="1"/>
    <col min="8449" max="8449" width="5.140625" style="216" hidden="1"/>
    <col min="8450" max="8450" width="17.140625" style="216" hidden="1"/>
    <col min="8451" max="8453" width="9.140625" style="216" hidden="1"/>
    <col min="8454" max="8454" width="10.28515625" style="216" hidden="1"/>
    <col min="8455" max="8457" width="9.140625" style="216" hidden="1"/>
    <col min="8458" max="8458" width="9.85546875" style="216" hidden="1"/>
    <col min="8459" max="8459" width="9.140625" style="216" hidden="1"/>
    <col min="8460" max="8462" width="10" style="216" hidden="1"/>
    <col min="8463" max="8704" width="9.140625" style="216" hidden="1"/>
    <col min="8705" max="8705" width="5.140625" style="216" hidden="1"/>
    <col min="8706" max="8706" width="17.140625" style="216" hidden="1"/>
    <col min="8707" max="8709" width="9.140625" style="216" hidden="1"/>
    <col min="8710" max="8710" width="10.28515625" style="216" hidden="1"/>
    <col min="8711" max="8713" width="9.140625" style="216" hidden="1"/>
    <col min="8714" max="8714" width="9.85546875" style="216" hidden="1"/>
    <col min="8715" max="8715" width="9.140625" style="216" hidden="1"/>
    <col min="8716" max="8718" width="10" style="216" hidden="1"/>
    <col min="8719" max="8960" width="9.140625" style="216" hidden="1"/>
    <col min="8961" max="8961" width="5.140625" style="216" hidden="1"/>
    <col min="8962" max="8962" width="17.140625" style="216" hidden="1"/>
    <col min="8963" max="8965" width="9.140625" style="216" hidden="1"/>
    <col min="8966" max="8966" width="10.28515625" style="216" hidden="1"/>
    <col min="8967" max="8969" width="9.140625" style="216" hidden="1"/>
    <col min="8970" max="8970" width="9.85546875" style="216" hidden="1"/>
    <col min="8971" max="8971" width="9.140625" style="216" hidden="1"/>
    <col min="8972" max="8974" width="10" style="216" hidden="1"/>
    <col min="8975" max="9216" width="9.140625" style="216" hidden="1"/>
    <col min="9217" max="9217" width="5.140625" style="216" hidden="1"/>
    <col min="9218" max="9218" width="17.140625" style="216" hidden="1"/>
    <col min="9219" max="9221" width="9.140625" style="216" hidden="1"/>
    <col min="9222" max="9222" width="10.28515625" style="216" hidden="1"/>
    <col min="9223" max="9225" width="9.140625" style="216" hidden="1"/>
    <col min="9226" max="9226" width="9.85546875" style="216" hidden="1"/>
    <col min="9227" max="9227" width="9.140625" style="216" hidden="1"/>
    <col min="9228" max="9230" width="10" style="216" hidden="1"/>
    <col min="9231" max="9472" width="9.140625" style="216" hidden="1"/>
    <col min="9473" max="9473" width="5.140625" style="216" hidden="1"/>
    <col min="9474" max="9474" width="17.140625" style="216" hidden="1"/>
    <col min="9475" max="9477" width="9.140625" style="216" hidden="1"/>
    <col min="9478" max="9478" width="10.28515625" style="216" hidden="1"/>
    <col min="9479" max="9481" width="9.140625" style="216" hidden="1"/>
    <col min="9482" max="9482" width="9.85546875" style="216" hidden="1"/>
    <col min="9483" max="9483" width="9.140625" style="216" hidden="1"/>
    <col min="9484" max="9486" width="10" style="216" hidden="1"/>
    <col min="9487" max="9728" width="9.140625" style="216" hidden="1"/>
    <col min="9729" max="9729" width="5.140625" style="216" hidden="1"/>
    <col min="9730" max="9730" width="17.140625" style="216" hidden="1"/>
    <col min="9731" max="9733" width="9.140625" style="216" hidden="1"/>
    <col min="9734" max="9734" width="10.28515625" style="216" hidden="1"/>
    <col min="9735" max="9737" width="9.140625" style="216" hidden="1"/>
    <col min="9738" max="9738" width="9.85546875" style="216" hidden="1"/>
    <col min="9739" max="9739" width="9.140625" style="216" hidden="1"/>
    <col min="9740" max="9742" width="10" style="216" hidden="1"/>
    <col min="9743" max="9984" width="9.140625" style="216" hidden="1"/>
    <col min="9985" max="9985" width="5.140625" style="216" hidden="1"/>
    <col min="9986" max="9986" width="17.140625" style="216" hidden="1"/>
    <col min="9987" max="9989" width="9.140625" style="216" hidden="1"/>
    <col min="9990" max="9990" width="10.28515625" style="216" hidden="1"/>
    <col min="9991" max="9993" width="9.140625" style="216" hidden="1"/>
    <col min="9994" max="9994" width="9.85546875" style="216" hidden="1"/>
    <col min="9995" max="9995" width="9.140625" style="216" hidden="1"/>
    <col min="9996" max="9998" width="10" style="216" hidden="1"/>
    <col min="9999" max="10240" width="9.140625" style="216" hidden="1"/>
    <col min="10241" max="10241" width="5.140625" style="216" hidden="1"/>
    <col min="10242" max="10242" width="17.140625" style="216" hidden="1"/>
    <col min="10243" max="10245" width="9.140625" style="216" hidden="1"/>
    <col min="10246" max="10246" width="10.28515625" style="216" hidden="1"/>
    <col min="10247" max="10249" width="9.140625" style="216" hidden="1"/>
    <col min="10250" max="10250" width="9.85546875" style="216" hidden="1"/>
    <col min="10251" max="10251" width="9.140625" style="216" hidden="1"/>
    <col min="10252" max="10254" width="10" style="216" hidden="1"/>
    <col min="10255" max="10496" width="9.140625" style="216" hidden="1"/>
    <col min="10497" max="10497" width="5.140625" style="216" hidden="1"/>
    <col min="10498" max="10498" width="17.140625" style="216" hidden="1"/>
    <col min="10499" max="10501" width="9.140625" style="216" hidden="1"/>
    <col min="10502" max="10502" width="10.28515625" style="216" hidden="1"/>
    <col min="10503" max="10505" width="9.140625" style="216" hidden="1"/>
    <col min="10506" max="10506" width="9.85546875" style="216" hidden="1"/>
    <col min="10507" max="10507" width="9.140625" style="216" hidden="1"/>
    <col min="10508" max="10510" width="10" style="216" hidden="1"/>
    <col min="10511" max="10752" width="9.140625" style="216" hidden="1"/>
    <col min="10753" max="10753" width="5.140625" style="216" hidden="1"/>
    <col min="10754" max="10754" width="17.140625" style="216" hidden="1"/>
    <col min="10755" max="10757" width="9.140625" style="216" hidden="1"/>
    <col min="10758" max="10758" width="10.28515625" style="216" hidden="1"/>
    <col min="10759" max="10761" width="9.140625" style="216" hidden="1"/>
    <col min="10762" max="10762" width="9.85546875" style="216" hidden="1"/>
    <col min="10763" max="10763" width="9.140625" style="216" hidden="1"/>
    <col min="10764" max="10766" width="10" style="216" hidden="1"/>
    <col min="10767" max="11008" width="9.140625" style="216" hidden="1"/>
    <col min="11009" max="11009" width="5.140625" style="216" hidden="1"/>
    <col min="11010" max="11010" width="17.140625" style="216" hidden="1"/>
    <col min="11011" max="11013" width="9.140625" style="216" hidden="1"/>
    <col min="11014" max="11014" width="10.28515625" style="216" hidden="1"/>
    <col min="11015" max="11017" width="9.140625" style="216" hidden="1"/>
    <col min="11018" max="11018" width="9.85546875" style="216" hidden="1"/>
    <col min="11019" max="11019" width="9.140625" style="216" hidden="1"/>
    <col min="11020" max="11022" width="10" style="216" hidden="1"/>
    <col min="11023" max="11264" width="9.140625" style="216" hidden="1"/>
    <col min="11265" max="11265" width="5.140625" style="216" hidden="1"/>
    <col min="11266" max="11266" width="17.140625" style="216" hidden="1"/>
    <col min="11267" max="11269" width="9.140625" style="216" hidden="1"/>
    <col min="11270" max="11270" width="10.28515625" style="216" hidden="1"/>
    <col min="11271" max="11273" width="9.140625" style="216" hidden="1"/>
    <col min="11274" max="11274" width="9.85546875" style="216" hidden="1"/>
    <col min="11275" max="11275" width="9.140625" style="216" hidden="1"/>
    <col min="11276" max="11278" width="10" style="216" hidden="1"/>
    <col min="11279" max="11520" width="9.140625" style="216" hidden="1"/>
    <col min="11521" max="11521" width="5.140625" style="216" hidden="1"/>
    <col min="11522" max="11522" width="17.140625" style="216" hidden="1"/>
    <col min="11523" max="11525" width="9.140625" style="216" hidden="1"/>
    <col min="11526" max="11526" width="10.28515625" style="216" hidden="1"/>
    <col min="11527" max="11529" width="9.140625" style="216" hidden="1"/>
    <col min="11530" max="11530" width="9.85546875" style="216" hidden="1"/>
    <col min="11531" max="11531" width="9.140625" style="216" hidden="1"/>
    <col min="11532" max="11534" width="10" style="216" hidden="1"/>
    <col min="11535" max="11776" width="9.140625" style="216" hidden="1"/>
    <col min="11777" max="11777" width="5.140625" style="216" hidden="1"/>
    <col min="11778" max="11778" width="17.140625" style="216" hidden="1"/>
    <col min="11779" max="11781" width="9.140625" style="216" hidden="1"/>
    <col min="11782" max="11782" width="10.28515625" style="216" hidden="1"/>
    <col min="11783" max="11785" width="9.140625" style="216" hidden="1"/>
    <col min="11786" max="11786" width="9.85546875" style="216" hidden="1"/>
    <col min="11787" max="11787" width="9.140625" style="216" hidden="1"/>
    <col min="11788" max="11790" width="10" style="216" hidden="1"/>
    <col min="11791" max="12032" width="9.140625" style="216" hidden="1"/>
    <col min="12033" max="12033" width="5.140625" style="216" hidden="1"/>
    <col min="12034" max="12034" width="17.140625" style="216" hidden="1"/>
    <col min="12035" max="12037" width="9.140625" style="216" hidden="1"/>
    <col min="12038" max="12038" width="10.28515625" style="216" hidden="1"/>
    <col min="12039" max="12041" width="9.140625" style="216" hidden="1"/>
    <col min="12042" max="12042" width="9.85546875" style="216" hidden="1"/>
    <col min="12043" max="12043" width="9.140625" style="216" hidden="1"/>
    <col min="12044" max="12046" width="10" style="216" hidden="1"/>
    <col min="12047" max="12288" width="9.140625" style="216" hidden="1"/>
    <col min="12289" max="12289" width="5.140625" style="216" hidden="1"/>
    <col min="12290" max="12290" width="17.140625" style="216" hidden="1"/>
    <col min="12291" max="12293" width="9.140625" style="216" hidden="1"/>
    <col min="12294" max="12294" width="10.28515625" style="216" hidden="1"/>
    <col min="12295" max="12297" width="9.140625" style="216" hidden="1"/>
    <col min="12298" max="12298" width="9.85546875" style="216" hidden="1"/>
    <col min="12299" max="12299" width="9.140625" style="216" hidden="1"/>
    <col min="12300" max="12302" width="10" style="216" hidden="1"/>
    <col min="12303" max="12544" width="9.140625" style="216" hidden="1"/>
    <col min="12545" max="12545" width="5.140625" style="216" hidden="1"/>
    <col min="12546" max="12546" width="17.140625" style="216" hidden="1"/>
    <col min="12547" max="12549" width="9.140625" style="216" hidden="1"/>
    <col min="12550" max="12550" width="10.28515625" style="216" hidden="1"/>
    <col min="12551" max="12553" width="9.140625" style="216" hidden="1"/>
    <col min="12554" max="12554" width="9.85546875" style="216" hidden="1"/>
    <col min="12555" max="12555" width="9.140625" style="216" hidden="1"/>
    <col min="12556" max="12558" width="10" style="216" hidden="1"/>
    <col min="12559" max="12800" width="9.140625" style="216" hidden="1"/>
    <col min="12801" max="12801" width="5.140625" style="216" hidden="1"/>
    <col min="12802" max="12802" width="17.140625" style="216" hidden="1"/>
    <col min="12803" max="12805" width="9.140625" style="216" hidden="1"/>
    <col min="12806" max="12806" width="10.28515625" style="216" hidden="1"/>
    <col min="12807" max="12809" width="9.140625" style="216" hidden="1"/>
    <col min="12810" max="12810" width="9.85546875" style="216" hidden="1"/>
    <col min="12811" max="12811" width="9.140625" style="216" hidden="1"/>
    <col min="12812" max="12814" width="10" style="216" hidden="1"/>
    <col min="12815" max="13056" width="9.140625" style="216" hidden="1"/>
    <col min="13057" max="13057" width="5.140625" style="216" hidden="1"/>
    <col min="13058" max="13058" width="17.140625" style="216" hidden="1"/>
    <col min="13059" max="13061" width="9.140625" style="216" hidden="1"/>
    <col min="13062" max="13062" width="10.28515625" style="216" hidden="1"/>
    <col min="13063" max="13065" width="9.140625" style="216" hidden="1"/>
    <col min="13066" max="13066" width="9.85546875" style="216" hidden="1"/>
    <col min="13067" max="13067" width="9.140625" style="216" hidden="1"/>
    <col min="13068" max="13070" width="10" style="216" hidden="1"/>
    <col min="13071" max="13312" width="9.140625" style="216" hidden="1"/>
    <col min="13313" max="13313" width="5.140625" style="216" hidden="1"/>
    <col min="13314" max="13314" width="17.140625" style="216" hidden="1"/>
    <col min="13315" max="13317" width="9.140625" style="216" hidden="1"/>
    <col min="13318" max="13318" width="10.28515625" style="216" hidden="1"/>
    <col min="13319" max="13321" width="9.140625" style="216" hidden="1"/>
    <col min="13322" max="13322" width="9.85546875" style="216" hidden="1"/>
    <col min="13323" max="13323" width="9.140625" style="216" hidden="1"/>
    <col min="13324" max="13326" width="10" style="216" hidden="1"/>
    <col min="13327" max="13568" width="9.140625" style="216" hidden="1"/>
    <col min="13569" max="13569" width="5.140625" style="216" hidden="1"/>
    <col min="13570" max="13570" width="17.140625" style="216" hidden="1"/>
    <col min="13571" max="13573" width="9.140625" style="216" hidden="1"/>
    <col min="13574" max="13574" width="10.28515625" style="216" hidden="1"/>
    <col min="13575" max="13577" width="9.140625" style="216" hidden="1"/>
    <col min="13578" max="13578" width="9.85546875" style="216" hidden="1"/>
    <col min="13579" max="13579" width="9.140625" style="216" hidden="1"/>
    <col min="13580" max="13582" width="10" style="216" hidden="1"/>
    <col min="13583" max="13824" width="9.140625" style="216" hidden="1"/>
    <col min="13825" max="13825" width="5.140625" style="216" hidden="1"/>
    <col min="13826" max="13826" width="17.140625" style="216" hidden="1"/>
    <col min="13827" max="13829" width="9.140625" style="216" hidden="1"/>
    <col min="13830" max="13830" width="10.28515625" style="216" hidden="1"/>
    <col min="13831" max="13833" width="9.140625" style="216" hidden="1"/>
    <col min="13834" max="13834" width="9.85546875" style="216" hidden="1"/>
    <col min="13835" max="13835" width="9.140625" style="216" hidden="1"/>
    <col min="13836" max="13838" width="10" style="216" hidden="1"/>
    <col min="13839" max="14080" width="9.140625" style="216" hidden="1"/>
    <col min="14081" max="14081" width="5.140625" style="216" hidden="1"/>
    <col min="14082" max="14082" width="17.140625" style="216" hidden="1"/>
    <col min="14083" max="14085" width="9.140625" style="216" hidden="1"/>
    <col min="14086" max="14086" width="10.28515625" style="216" hidden="1"/>
    <col min="14087" max="14089" width="9.140625" style="216" hidden="1"/>
    <col min="14090" max="14090" width="9.85546875" style="216" hidden="1"/>
    <col min="14091" max="14091" width="9.140625" style="216" hidden="1"/>
    <col min="14092" max="14094" width="10" style="216" hidden="1"/>
    <col min="14095" max="14336" width="9.140625" style="216" hidden="1"/>
    <col min="14337" max="14337" width="5.140625" style="216" hidden="1"/>
    <col min="14338" max="14338" width="17.140625" style="216" hidden="1"/>
    <col min="14339" max="14341" width="9.140625" style="216" hidden="1"/>
    <col min="14342" max="14342" width="10.28515625" style="216" hidden="1"/>
    <col min="14343" max="14345" width="9.140625" style="216" hidden="1"/>
    <col min="14346" max="14346" width="9.85546875" style="216" hidden="1"/>
    <col min="14347" max="14347" width="9.140625" style="216" hidden="1"/>
    <col min="14348" max="14350" width="10" style="216" hidden="1"/>
    <col min="14351" max="14592" width="9.140625" style="216" hidden="1"/>
    <col min="14593" max="14593" width="5.140625" style="216" hidden="1"/>
    <col min="14594" max="14594" width="17.140625" style="216" hidden="1"/>
    <col min="14595" max="14597" width="9.140625" style="216" hidden="1"/>
    <col min="14598" max="14598" width="10.28515625" style="216" hidden="1"/>
    <col min="14599" max="14601" width="9.140625" style="216" hidden="1"/>
    <col min="14602" max="14602" width="9.85546875" style="216" hidden="1"/>
    <col min="14603" max="14603" width="9.140625" style="216" hidden="1"/>
    <col min="14604" max="14606" width="10" style="216" hidden="1"/>
    <col min="14607" max="14848" width="9.140625" style="216" hidden="1"/>
    <col min="14849" max="14849" width="5.140625" style="216" hidden="1"/>
    <col min="14850" max="14850" width="17.140625" style="216" hidden="1"/>
    <col min="14851" max="14853" width="9.140625" style="216" hidden="1"/>
    <col min="14854" max="14854" width="10.28515625" style="216" hidden="1"/>
    <col min="14855" max="14857" width="9.140625" style="216" hidden="1"/>
    <col min="14858" max="14858" width="9.85546875" style="216" hidden="1"/>
    <col min="14859" max="14859" width="9.140625" style="216" hidden="1"/>
    <col min="14860" max="14862" width="10" style="216" hidden="1"/>
    <col min="14863" max="15104" width="9.140625" style="216" hidden="1"/>
    <col min="15105" max="15105" width="5.140625" style="216" hidden="1"/>
    <col min="15106" max="15106" width="17.140625" style="216" hidden="1"/>
    <col min="15107" max="15109" width="9.140625" style="216" hidden="1"/>
    <col min="15110" max="15110" width="10.28515625" style="216" hidden="1"/>
    <col min="15111" max="15113" width="9.140625" style="216" hidden="1"/>
    <col min="15114" max="15114" width="9.85546875" style="216" hidden="1"/>
    <col min="15115" max="15115" width="9.140625" style="216" hidden="1"/>
    <col min="15116" max="15118" width="10" style="216" hidden="1"/>
    <col min="15119" max="15360" width="9.140625" style="216" hidden="1"/>
    <col min="15361" max="15361" width="5.140625" style="216" hidden="1"/>
    <col min="15362" max="15362" width="17.140625" style="216" hidden="1"/>
    <col min="15363" max="15365" width="9.140625" style="216" hidden="1"/>
    <col min="15366" max="15366" width="10.28515625" style="216" hidden="1"/>
    <col min="15367" max="15369" width="9.140625" style="216" hidden="1"/>
    <col min="15370" max="15370" width="9.85546875" style="216" hidden="1"/>
    <col min="15371" max="15371" width="9.140625" style="216" hidden="1"/>
    <col min="15372" max="15374" width="10" style="216" hidden="1"/>
    <col min="15375" max="15616" width="9.140625" style="216" hidden="1"/>
    <col min="15617" max="15617" width="5.140625" style="216" hidden="1"/>
    <col min="15618" max="15618" width="17.140625" style="216" hidden="1"/>
    <col min="15619" max="15621" width="9.140625" style="216" hidden="1"/>
    <col min="15622" max="15622" width="10.28515625" style="216" hidden="1"/>
    <col min="15623" max="15625" width="9.140625" style="216" hidden="1"/>
    <col min="15626" max="15626" width="9.85546875" style="216" hidden="1"/>
    <col min="15627" max="15627" width="9.140625" style="216" hidden="1"/>
    <col min="15628" max="15630" width="10" style="216" hidden="1"/>
    <col min="15631" max="15872" width="9.140625" style="216" hidden="1"/>
    <col min="15873" max="15873" width="5.140625" style="216" hidden="1"/>
    <col min="15874" max="15874" width="17.140625" style="216" hidden="1"/>
    <col min="15875" max="15877" width="9.140625" style="216" hidden="1"/>
    <col min="15878" max="15878" width="10.28515625" style="216" hidden="1"/>
    <col min="15879" max="15881" width="9.140625" style="216" hidden="1"/>
    <col min="15882" max="15882" width="9.85546875" style="216" hidden="1"/>
    <col min="15883" max="15883" width="9.140625" style="216" hidden="1"/>
    <col min="15884" max="15886" width="10" style="216" hidden="1"/>
    <col min="15887" max="16128" width="9.140625" style="216" hidden="1"/>
    <col min="16129" max="16129" width="5.140625" style="216" hidden="1"/>
    <col min="16130" max="16130" width="17.140625" style="216" hidden="1"/>
    <col min="16131" max="16133" width="9.140625" style="216" hidden="1"/>
    <col min="16134" max="16134" width="10.28515625" style="216" hidden="1"/>
    <col min="16135" max="16137" width="9.140625" style="216" hidden="1"/>
    <col min="16138" max="16138" width="9.85546875" style="216" hidden="1"/>
    <col min="16139" max="16139" width="9.140625" style="216" hidden="1"/>
    <col min="16140" max="16142" width="10" style="216" hidden="1"/>
    <col min="16143" max="16384" width="9.140625" style="216" hidden="1"/>
  </cols>
  <sheetData>
    <row r="1" spans="1:15" ht="30.75">
      <c r="A1" s="1147" t="s">
        <v>529</v>
      </c>
      <c r="B1" s="1147"/>
      <c r="C1" s="1147"/>
      <c r="D1" s="1147"/>
      <c r="E1" s="1147"/>
      <c r="F1" s="1147"/>
      <c r="G1" s="1147"/>
      <c r="H1" s="1147"/>
      <c r="I1" s="1147"/>
      <c r="J1" s="1147"/>
      <c r="K1" s="1147"/>
      <c r="L1" s="1147"/>
      <c r="M1" s="1145" t="s">
        <v>532</v>
      </c>
      <c r="N1" s="1145"/>
      <c r="O1" s="904"/>
    </row>
    <row r="2" spans="1:15" ht="20.25">
      <c r="A2" s="1148" t="s">
        <v>530</v>
      </c>
      <c r="B2" s="1148"/>
      <c r="C2" s="1148"/>
      <c r="D2" s="1148"/>
      <c r="E2" s="1148"/>
      <c r="F2" s="1148"/>
      <c r="G2" s="1148"/>
      <c r="H2" s="1148"/>
      <c r="I2" s="1148"/>
      <c r="J2" s="1148"/>
      <c r="K2" s="1148"/>
      <c r="L2" s="1148"/>
      <c r="M2" s="1149" t="s">
        <v>508</v>
      </c>
      <c r="N2" s="1149"/>
      <c r="O2" s="904"/>
    </row>
    <row r="3" spans="1:15" ht="21.75" customHeight="1">
      <c r="A3" s="1154" t="s">
        <v>868</v>
      </c>
      <c r="B3" s="1154"/>
      <c r="C3" s="1154"/>
      <c r="D3" s="1154"/>
      <c r="E3" s="1154"/>
      <c r="F3" s="1154"/>
      <c r="G3" s="1154"/>
      <c r="H3" s="1154"/>
      <c r="I3" s="1154"/>
      <c r="J3" s="1154"/>
      <c r="K3" s="1154"/>
      <c r="L3" s="1154"/>
      <c r="M3" s="1154"/>
      <c r="N3" s="1154"/>
      <c r="O3" s="904"/>
    </row>
    <row r="4" spans="1:15" ht="18.75">
      <c r="A4" s="1145" t="s">
        <v>509</v>
      </c>
      <c r="B4" s="1145"/>
      <c r="C4" s="1145"/>
      <c r="D4" s="1146" t="str">
        <f>Summary!A5</f>
        <v>BUDGET HEAD : 2202 -सामान्य शिक्षा-02-109 -राजकीय माध्यमिक विद्यालय-07 -राष्ट्रीय माध्यमिक शिक्षा अभियान-01 -माध्यमिक शिक्षा अभियान- सामान्य व्यय (S.F. + C.A.)</v>
      </c>
      <c r="E4" s="1146"/>
      <c r="F4" s="1146"/>
      <c r="G4" s="1146"/>
      <c r="H4" s="1146"/>
      <c r="I4" s="1146"/>
      <c r="J4" s="1146"/>
      <c r="K4" s="1146"/>
      <c r="L4" s="1146"/>
      <c r="M4" s="1146"/>
      <c r="N4" s="1146"/>
      <c r="O4" s="904"/>
    </row>
    <row r="5" spans="1:15" ht="18.75">
      <c r="A5" s="1145" t="s">
        <v>510</v>
      </c>
      <c r="B5" s="1145"/>
      <c r="C5" s="1145"/>
      <c r="D5" s="1151" t="s">
        <v>531</v>
      </c>
      <c r="E5" s="1151"/>
      <c r="F5" s="1152" t="str">
        <f>'Cover Page'!A1</f>
        <v>ç/kkukpk;Z] jkmekfo jk;eyok³k ¼vkWfQl vkbZ-Mh- la[;k %&amp;12345½</v>
      </c>
      <c r="G5" s="1152"/>
      <c r="H5" s="1152"/>
      <c r="I5" s="1152"/>
      <c r="J5" s="1152"/>
      <c r="K5" s="1152"/>
      <c r="L5" s="1152"/>
      <c r="M5" s="1152"/>
      <c r="N5" s="1152"/>
      <c r="O5" s="904"/>
    </row>
    <row r="6" spans="1:15" s="242" customFormat="1" ht="26.25" customHeight="1">
      <c r="A6" s="1153" t="s">
        <v>352</v>
      </c>
      <c r="B6" s="1153" t="s">
        <v>511</v>
      </c>
      <c r="C6" s="1142" t="s">
        <v>512</v>
      </c>
      <c r="D6" s="1143"/>
      <c r="E6" s="1143"/>
      <c r="F6" s="1142" t="s">
        <v>801</v>
      </c>
      <c r="G6" s="1142" t="s">
        <v>513</v>
      </c>
      <c r="H6" s="1143"/>
      <c r="I6" s="1143"/>
      <c r="J6" s="1142" t="s">
        <v>826</v>
      </c>
      <c r="K6" s="1142" t="s">
        <v>827</v>
      </c>
      <c r="L6" s="1142" t="s">
        <v>514</v>
      </c>
      <c r="M6" s="1143"/>
      <c r="N6" s="1143"/>
      <c r="O6" s="904"/>
    </row>
    <row r="7" spans="1:15" s="242" customFormat="1" ht="38.25">
      <c r="A7" s="1153"/>
      <c r="B7" s="1153"/>
      <c r="C7" s="714" t="s">
        <v>671</v>
      </c>
      <c r="D7" s="354" t="s">
        <v>802</v>
      </c>
      <c r="E7" s="354" t="s">
        <v>788</v>
      </c>
      <c r="F7" s="1143"/>
      <c r="G7" s="353" t="s">
        <v>262</v>
      </c>
      <c r="H7" s="353" t="s">
        <v>263</v>
      </c>
      <c r="I7" s="353" t="s">
        <v>80</v>
      </c>
      <c r="J7" s="1143"/>
      <c r="K7" s="1143"/>
      <c r="L7" s="225" t="s">
        <v>516</v>
      </c>
      <c r="M7" s="225" t="s">
        <v>517</v>
      </c>
      <c r="N7" s="225" t="s">
        <v>518</v>
      </c>
      <c r="O7" s="904"/>
    </row>
    <row r="8" spans="1:15" ht="15" customHeight="1">
      <c r="A8" s="222">
        <v>1</v>
      </c>
      <c r="B8" s="222">
        <v>2</v>
      </c>
      <c r="C8" s="222">
        <v>3</v>
      </c>
      <c r="D8" s="222">
        <v>4</v>
      </c>
      <c r="E8" s="222">
        <v>5</v>
      </c>
      <c r="F8" s="222">
        <v>6</v>
      </c>
      <c r="G8" s="222">
        <v>7</v>
      </c>
      <c r="H8" s="222">
        <v>8</v>
      </c>
      <c r="I8" s="222">
        <v>9</v>
      </c>
      <c r="J8" s="222">
        <v>10</v>
      </c>
      <c r="K8" s="222">
        <v>11</v>
      </c>
      <c r="L8" s="222">
        <v>12</v>
      </c>
      <c r="M8" s="222">
        <v>13</v>
      </c>
      <c r="N8" s="222">
        <v>14</v>
      </c>
      <c r="O8" s="904"/>
    </row>
    <row r="9" spans="1:15" s="232" customFormat="1" ht="15.95" customHeight="1">
      <c r="A9" s="225">
        <v>1</v>
      </c>
      <c r="B9" s="754" t="str">
        <f>' Formet 10'!B9</f>
        <v>izos'k 'kqYd</v>
      </c>
      <c r="C9" s="407">
        <f>' Formet 10'!C9</f>
        <v>0</v>
      </c>
      <c r="D9" s="407">
        <f>' Formet 10'!D9</f>
        <v>0</v>
      </c>
      <c r="E9" s="407">
        <f>' Formet 10'!E9</f>
        <v>0</v>
      </c>
      <c r="F9" s="407">
        <f>' Formet 10'!F9</f>
        <v>0</v>
      </c>
      <c r="G9" s="407">
        <f>' Formet 10'!G9</f>
        <v>0</v>
      </c>
      <c r="H9" s="407">
        <f>' Formet 10'!H9</f>
        <v>0</v>
      </c>
      <c r="I9" s="407">
        <f>' Formet 10'!I9</f>
        <v>0</v>
      </c>
      <c r="J9" s="407">
        <f>' Formet 10'!K9</f>
        <v>0</v>
      </c>
      <c r="K9" s="407">
        <f>' Formet 10'!L9</f>
        <v>0</v>
      </c>
      <c r="L9" s="407">
        <f>F9-J9</f>
        <v>0</v>
      </c>
      <c r="M9" s="407">
        <f>I9-J9</f>
        <v>0</v>
      </c>
      <c r="N9" s="407">
        <f>J9-K9</f>
        <v>0</v>
      </c>
      <c r="O9" s="904"/>
    </row>
    <row r="10" spans="1:15" s="232" customFormat="1" ht="15.95" customHeight="1">
      <c r="A10" s="225">
        <v>2</v>
      </c>
      <c r="B10" s="754" t="str">
        <f>' Formet 10'!B10</f>
        <v>Vh-lh- 'kqYd</v>
      </c>
      <c r="C10" s="407">
        <f>' Formet 10'!C10</f>
        <v>0</v>
      </c>
      <c r="D10" s="407">
        <f>' Formet 10'!D10</f>
        <v>0</v>
      </c>
      <c r="E10" s="407">
        <f>' Formet 10'!E10</f>
        <v>0</v>
      </c>
      <c r="F10" s="407">
        <f>' Formet 10'!F10</f>
        <v>0</v>
      </c>
      <c r="G10" s="407">
        <f>' Formet 10'!G10</f>
        <v>0</v>
      </c>
      <c r="H10" s="407">
        <f>' Formet 10'!H10</f>
        <v>0</v>
      </c>
      <c r="I10" s="407">
        <f>' Formet 10'!I10</f>
        <v>0</v>
      </c>
      <c r="J10" s="407">
        <f>' Formet 10'!K10</f>
        <v>0</v>
      </c>
      <c r="K10" s="407">
        <f>' Formet 10'!L10</f>
        <v>0</v>
      </c>
      <c r="L10" s="407">
        <f t="shared" ref="L10:L15" si="0">F10-J10</f>
        <v>0</v>
      </c>
      <c r="M10" s="407">
        <f t="shared" ref="M10:N15" si="1">I10-J10</f>
        <v>0</v>
      </c>
      <c r="N10" s="407">
        <f t="shared" si="1"/>
        <v>0</v>
      </c>
      <c r="O10" s="904"/>
    </row>
    <row r="11" spans="1:15" s="232" customFormat="1" ht="15.95" customHeight="1">
      <c r="A11" s="225">
        <v>3</v>
      </c>
      <c r="B11" s="754" t="str">
        <f>' Formet 10'!B11</f>
        <v>uhykeh</v>
      </c>
      <c r="C11" s="407">
        <f>' Formet 10'!C11</f>
        <v>0</v>
      </c>
      <c r="D11" s="407">
        <f>' Formet 10'!D11</f>
        <v>0</v>
      </c>
      <c r="E11" s="407">
        <f>' Formet 10'!E11</f>
        <v>0</v>
      </c>
      <c r="F11" s="407">
        <f>' Formet 10'!F11</f>
        <v>0</v>
      </c>
      <c r="G11" s="407">
        <f>' Formet 10'!G11</f>
        <v>0</v>
      </c>
      <c r="H11" s="407">
        <f>' Formet 10'!H11</f>
        <v>0</v>
      </c>
      <c r="I11" s="407">
        <f>' Formet 10'!I11</f>
        <v>0</v>
      </c>
      <c r="J11" s="407">
        <f>' Formet 10'!K11</f>
        <v>0</v>
      </c>
      <c r="K11" s="407">
        <f>' Formet 10'!L11</f>
        <v>0</v>
      </c>
      <c r="L11" s="407">
        <f t="shared" si="0"/>
        <v>0</v>
      </c>
      <c r="M11" s="407">
        <f t="shared" si="1"/>
        <v>0</v>
      </c>
      <c r="N11" s="407">
        <f t="shared" si="1"/>
        <v>0</v>
      </c>
      <c r="O11" s="904"/>
    </row>
    <row r="12" spans="1:15" s="232" customFormat="1" ht="15.95" customHeight="1">
      <c r="A12" s="225">
        <v>4</v>
      </c>
      <c r="B12" s="754" t="str">
        <f>' Formet 10'!B12</f>
        <v>Hkou fdjk;k</v>
      </c>
      <c r="C12" s="407">
        <f>' Formet 10'!C12</f>
        <v>0</v>
      </c>
      <c r="D12" s="407">
        <f>' Formet 10'!D12</f>
        <v>0</v>
      </c>
      <c r="E12" s="407">
        <f>' Formet 10'!E12</f>
        <v>0</v>
      </c>
      <c r="F12" s="407">
        <f>' Formet 10'!F12</f>
        <v>0</v>
      </c>
      <c r="G12" s="407">
        <f>' Formet 10'!G12</f>
        <v>0</v>
      </c>
      <c r="H12" s="407">
        <f>' Formet 10'!H12</f>
        <v>0</v>
      </c>
      <c r="I12" s="407">
        <f>' Formet 10'!I12</f>
        <v>0</v>
      </c>
      <c r="J12" s="407">
        <f>' Formet 10'!K12</f>
        <v>0</v>
      </c>
      <c r="K12" s="407">
        <f>' Formet 10'!L12</f>
        <v>0</v>
      </c>
      <c r="L12" s="407">
        <f t="shared" si="0"/>
        <v>0</v>
      </c>
      <c r="M12" s="407">
        <f t="shared" si="1"/>
        <v>0</v>
      </c>
      <c r="N12" s="407">
        <f t="shared" si="1"/>
        <v>0</v>
      </c>
      <c r="O12" s="904"/>
    </row>
    <row r="13" spans="1:15" s="232" customFormat="1" ht="15.95" customHeight="1">
      <c r="A13" s="225">
        <v>5</v>
      </c>
      <c r="B13" s="754" t="str">
        <f>' Formet 10'!B13</f>
        <v>vU; vk; ¼fo|kFkhZ nq/kZ chek½</v>
      </c>
      <c r="C13" s="407">
        <f>' Formet 10'!C13</f>
        <v>0</v>
      </c>
      <c r="D13" s="407">
        <f>' Formet 10'!D13</f>
        <v>0</v>
      </c>
      <c r="E13" s="407">
        <f>' Formet 10'!E13</f>
        <v>0</v>
      </c>
      <c r="F13" s="407">
        <f>' Formet 10'!F13</f>
        <v>0</v>
      </c>
      <c r="G13" s="407">
        <f>' Formet 10'!G13</f>
        <v>0</v>
      </c>
      <c r="H13" s="407">
        <f>' Formet 10'!H13</f>
        <v>0</v>
      </c>
      <c r="I13" s="407">
        <f>' Formet 10'!I13</f>
        <v>0</v>
      </c>
      <c r="J13" s="407">
        <f>' Formet 10'!K13</f>
        <v>0</v>
      </c>
      <c r="K13" s="407">
        <f>' Formet 10'!L13</f>
        <v>0</v>
      </c>
      <c r="L13" s="407">
        <f t="shared" si="0"/>
        <v>0</v>
      </c>
      <c r="M13" s="407">
        <f t="shared" si="1"/>
        <v>0</v>
      </c>
      <c r="N13" s="407">
        <f t="shared" si="1"/>
        <v>0</v>
      </c>
      <c r="O13" s="904"/>
    </row>
    <row r="14" spans="1:15" s="232" customFormat="1" ht="15.95" customHeight="1">
      <c r="A14" s="225">
        <v>6</v>
      </c>
      <c r="B14" s="754" t="str">
        <f>' Formet 10'!B14</f>
        <v>va'knku @ o`fRrnku</v>
      </c>
      <c r="C14" s="407">
        <f>' Formet 10'!C14</f>
        <v>0</v>
      </c>
      <c r="D14" s="407">
        <f>' Formet 10'!D14</f>
        <v>0</v>
      </c>
      <c r="E14" s="407">
        <f>' Formet 10'!E14</f>
        <v>0</v>
      </c>
      <c r="F14" s="407">
        <f>' Formet 10'!F14</f>
        <v>0</v>
      </c>
      <c r="G14" s="407">
        <f>' Formet 10'!G14</f>
        <v>0</v>
      </c>
      <c r="H14" s="407">
        <f>' Formet 10'!H14</f>
        <v>0</v>
      </c>
      <c r="I14" s="407">
        <f>' Formet 10'!I14</f>
        <v>0</v>
      </c>
      <c r="J14" s="407">
        <f>' Formet 10'!K14</f>
        <v>0</v>
      </c>
      <c r="K14" s="407">
        <f>' Formet 10'!L14</f>
        <v>0</v>
      </c>
      <c r="L14" s="407">
        <f t="shared" si="0"/>
        <v>0</v>
      </c>
      <c r="M14" s="407">
        <f t="shared" si="1"/>
        <v>0</v>
      </c>
      <c r="N14" s="407">
        <f t="shared" si="1"/>
        <v>0</v>
      </c>
      <c r="O14" s="904"/>
    </row>
    <row r="15" spans="1:15" s="232" customFormat="1" ht="15.95" hidden="1" customHeight="1">
      <c r="A15" s="225">
        <v>7</v>
      </c>
      <c r="B15" s="754">
        <f>' Formet 10'!B15</f>
        <v>0</v>
      </c>
      <c r="C15" s="407">
        <f>' Formet 10'!C15</f>
        <v>0</v>
      </c>
      <c r="D15" s="407">
        <f>' Formet 10'!D15</f>
        <v>0</v>
      </c>
      <c r="E15" s="407">
        <f>' Formet 10'!E15</f>
        <v>0</v>
      </c>
      <c r="F15" s="407">
        <f>' Formet 10'!F15</f>
        <v>0</v>
      </c>
      <c r="G15" s="407">
        <f>' Formet 10'!G15</f>
        <v>0</v>
      </c>
      <c r="H15" s="407">
        <f>' Formet 10'!H15</f>
        <v>0</v>
      </c>
      <c r="I15" s="407">
        <f>' Formet 10'!I15</f>
        <v>0</v>
      </c>
      <c r="J15" s="407">
        <f>' Formet 10'!K15</f>
        <v>0</v>
      </c>
      <c r="K15" s="407">
        <f>' Formet 10'!L15</f>
        <v>0</v>
      </c>
      <c r="L15" s="407">
        <f t="shared" si="0"/>
        <v>0</v>
      </c>
      <c r="M15" s="407">
        <f t="shared" si="1"/>
        <v>0</v>
      </c>
      <c r="N15" s="407">
        <f t="shared" si="1"/>
        <v>0</v>
      </c>
      <c r="O15" s="904"/>
    </row>
    <row r="16" spans="1:15" s="232" customFormat="1" ht="15.95" customHeight="1">
      <c r="A16" s="225"/>
      <c r="B16" s="275" t="s">
        <v>344</v>
      </c>
      <c r="C16" s="275">
        <f>SUM(C9:C15)</f>
        <v>0</v>
      </c>
      <c r="D16" s="275">
        <f t="shared" ref="D16:N16" si="2">SUM(D9:D15)</f>
        <v>0</v>
      </c>
      <c r="E16" s="275">
        <f t="shared" si="2"/>
        <v>0</v>
      </c>
      <c r="F16" s="275">
        <f t="shared" si="2"/>
        <v>0</v>
      </c>
      <c r="G16" s="275">
        <f t="shared" si="2"/>
        <v>0</v>
      </c>
      <c r="H16" s="275">
        <f t="shared" si="2"/>
        <v>0</v>
      </c>
      <c r="I16" s="275">
        <f t="shared" si="2"/>
        <v>0</v>
      </c>
      <c r="J16" s="275">
        <f t="shared" si="2"/>
        <v>0</v>
      </c>
      <c r="K16" s="275">
        <f t="shared" si="2"/>
        <v>0</v>
      </c>
      <c r="L16" s="275">
        <f t="shared" si="2"/>
        <v>0</v>
      </c>
      <c r="M16" s="275">
        <f t="shared" si="2"/>
        <v>0</v>
      </c>
      <c r="N16" s="275">
        <f t="shared" si="2"/>
        <v>0</v>
      </c>
      <c r="O16" s="904"/>
    </row>
    <row r="17" spans="1:15">
      <c r="A17" s="1144"/>
      <c r="B17" s="1144"/>
      <c r="C17" s="1144"/>
      <c r="D17" s="1144"/>
      <c r="E17" s="1144"/>
      <c r="F17" s="1144"/>
      <c r="G17" s="1144"/>
      <c r="H17" s="1144"/>
      <c r="I17" s="1144"/>
      <c r="J17" s="1144"/>
      <c r="K17" s="1144"/>
      <c r="L17" s="1144"/>
      <c r="M17" s="1144"/>
      <c r="N17" s="1144"/>
      <c r="O17" s="904"/>
    </row>
    <row r="18" spans="1:15" ht="18.75">
      <c r="A18" s="904"/>
      <c r="B18" s="904"/>
      <c r="C18" s="904"/>
      <c r="D18" s="904"/>
      <c r="E18" s="904"/>
      <c r="F18" s="904"/>
      <c r="G18" s="904"/>
      <c r="H18" s="904"/>
      <c r="I18" s="904"/>
      <c r="J18" s="904"/>
      <c r="K18" s="919" t="str">
        <f>Master!E2</f>
        <v>ç/kkukpk;Z]</v>
      </c>
      <c r="L18" s="919"/>
      <c r="M18" s="919"/>
      <c r="N18" s="919"/>
      <c r="O18" s="904"/>
    </row>
    <row r="19" spans="1:15" ht="6" customHeight="1">
      <c r="A19" s="904"/>
      <c r="B19" s="904"/>
      <c r="C19" s="904"/>
      <c r="D19" s="904"/>
      <c r="E19" s="904"/>
      <c r="F19" s="904"/>
      <c r="G19" s="904"/>
      <c r="H19" s="904"/>
      <c r="I19" s="904"/>
      <c r="J19" s="904"/>
      <c r="K19" s="1141" t="str">
        <f>Master!H2</f>
        <v>jkmekfo jk;eyok³k</v>
      </c>
      <c r="L19" s="1141"/>
      <c r="M19" s="1141"/>
      <c r="N19" s="1141"/>
      <c r="O19" s="904"/>
    </row>
    <row r="20" spans="1:15" ht="15" customHeight="1">
      <c r="A20" s="904"/>
      <c r="B20" s="904"/>
      <c r="C20" s="904"/>
      <c r="D20" s="904"/>
      <c r="E20" s="904"/>
      <c r="F20" s="904"/>
      <c r="G20" s="904"/>
      <c r="H20" s="904"/>
      <c r="I20" s="904"/>
      <c r="J20" s="904"/>
      <c r="K20" s="1141"/>
      <c r="L20" s="1141"/>
      <c r="M20" s="1141"/>
      <c r="N20" s="1141"/>
      <c r="O20" s="904"/>
    </row>
    <row r="21" spans="1:15" ht="15.75" hidden="1">
      <c r="L21" s="241"/>
    </row>
    <row r="22" spans="1:15" ht="15.75" hidden="1">
      <c r="L22" s="241"/>
    </row>
  </sheetData>
  <sheetProtection password="E8FA" sheet="1" objects="1" scenarios="1" formatColumns="0" formatRows="0"/>
  <mergeCells count="23">
    <mergeCell ref="A4:C4"/>
    <mergeCell ref="D4:N4"/>
    <mergeCell ref="A1:L1"/>
    <mergeCell ref="M1:N1"/>
    <mergeCell ref="A2:L2"/>
    <mergeCell ref="M2:N2"/>
    <mergeCell ref="A3:N3"/>
    <mergeCell ref="O1:O20"/>
    <mergeCell ref="K17:N17"/>
    <mergeCell ref="A17:J20"/>
    <mergeCell ref="D5:E5"/>
    <mergeCell ref="F5:N5"/>
    <mergeCell ref="K18:N18"/>
    <mergeCell ref="K19:N20"/>
    <mergeCell ref="A5:C5"/>
    <mergeCell ref="A6:A7"/>
    <mergeCell ref="B6:B7"/>
    <mergeCell ref="C6:E6"/>
    <mergeCell ref="F6:F7"/>
    <mergeCell ref="G6:I6"/>
    <mergeCell ref="J6:J7"/>
    <mergeCell ref="K6:K7"/>
    <mergeCell ref="L6:N6"/>
  </mergeCells>
  <pageMargins left="0.45" right="0.45" top="0.75" bottom="0.75" header="0.3" footer="0.3"/>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sheetPr>
    <tabColor rgb="FFFF0000"/>
  </sheetPr>
  <dimension ref="A1:XFC36"/>
  <sheetViews>
    <sheetView topLeftCell="A10" workbookViewId="0">
      <selection activeCell="K31" sqref="K31"/>
    </sheetView>
  </sheetViews>
  <sheetFormatPr defaultColWidth="0" defaultRowHeight="15" zeroHeight="1"/>
  <cols>
    <col min="1" max="1" width="5.28515625" customWidth="1"/>
    <col min="2" max="2" width="29.5703125" customWidth="1"/>
    <col min="3" max="3" width="7.5703125" customWidth="1"/>
    <col min="4" max="4" width="8.28515625" customWidth="1"/>
    <col min="5" max="5" width="7.7109375" customWidth="1"/>
    <col min="6" max="6" width="8.85546875" customWidth="1"/>
    <col min="7" max="7" width="9.42578125" customWidth="1"/>
    <col min="8" max="8" width="10.7109375" customWidth="1"/>
    <col min="9" max="10" width="9.5703125" customWidth="1"/>
    <col min="11" max="11" width="9.7109375" customWidth="1"/>
    <col min="12" max="14" width="7.42578125" style="1161" customWidth="1"/>
    <col min="15" max="15" width="2.85546875" style="904" customWidth="1"/>
    <col min="16" max="16383" width="9.140625" hidden="1"/>
    <col min="16384" max="16384" width="2.85546875" hidden="1"/>
  </cols>
  <sheetData>
    <row r="1" spans="1:14" ht="20.25">
      <c r="A1" s="1135" t="s">
        <v>655</v>
      </c>
      <c r="B1" s="1135"/>
      <c r="C1" s="1135"/>
      <c r="D1" s="1135"/>
      <c r="E1" s="1135"/>
      <c r="F1" s="1135"/>
      <c r="G1" s="1135"/>
      <c r="H1" s="1135"/>
      <c r="I1" s="1135"/>
      <c r="J1" s="1135"/>
      <c r="K1" s="265"/>
      <c r="L1" s="925" t="s">
        <v>666</v>
      </c>
      <c r="M1" s="925"/>
      <c r="N1" s="925"/>
    </row>
    <row r="2" spans="1:14" ht="20.25">
      <c r="A2" s="264"/>
      <c r="B2" s="264"/>
      <c r="C2" s="264"/>
      <c r="D2" s="264"/>
      <c r="E2" s="925" t="s">
        <v>664</v>
      </c>
      <c r="F2" s="925"/>
      <c r="G2" s="1168" t="str">
        <f>F6</f>
        <v>2023-24</v>
      </c>
      <c r="H2" s="1168"/>
      <c r="I2" s="1134" t="str">
        <f>'Formet 9'!K5</f>
        <v>¼ 1 vizSy ls 31 ekpZ rd ½ dk</v>
      </c>
      <c r="J2" s="1134"/>
      <c r="K2" s="1134"/>
      <c r="L2" s="1134"/>
      <c r="M2" s="264"/>
      <c r="N2" s="264"/>
    </row>
    <row r="3" spans="1:14" ht="20.25">
      <c r="A3" s="218"/>
      <c r="B3" s="281" t="s">
        <v>665</v>
      </c>
      <c r="C3" s="1162">
        <f>'Formet 9'!P1</f>
        <v>12345</v>
      </c>
      <c r="D3" s="1162"/>
      <c r="E3" s="265"/>
      <c r="F3" s="265"/>
      <c r="G3" s="265"/>
      <c r="H3" s="265"/>
      <c r="I3" s="265"/>
      <c r="J3" s="925" t="s">
        <v>254</v>
      </c>
      <c r="K3" s="925"/>
      <c r="L3" s="925"/>
      <c r="M3" s="925"/>
      <c r="N3" s="925"/>
    </row>
    <row r="4" spans="1:14" ht="23.25">
      <c r="A4" s="1169" t="str">
        <f>'Cover Page'!A1</f>
        <v>ç/kkukpk;Z] jkmekfo jk;eyok³k ¼vkWfQl vkbZ-Mh- la[;k %&amp;12345½</v>
      </c>
      <c r="B4" s="1169"/>
      <c r="C4" s="1169"/>
      <c r="D4" s="1169"/>
      <c r="E4" s="1169"/>
      <c r="F4" s="1169"/>
      <c r="G4" s="1169"/>
      <c r="H4" s="1169"/>
      <c r="I4" s="1169"/>
      <c r="J4" s="1169"/>
      <c r="K4" s="1169"/>
      <c r="L4" s="1169"/>
      <c r="M4" s="1169"/>
      <c r="N4" s="1169"/>
    </row>
    <row r="5" spans="1:14" ht="31.5" customHeight="1">
      <c r="A5" s="1170" t="s">
        <v>6</v>
      </c>
      <c r="B5" s="1170" t="s">
        <v>7</v>
      </c>
      <c r="C5" s="1155" t="s">
        <v>656</v>
      </c>
      <c r="D5" s="1156"/>
      <c r="E5" s="1157"/>
      <c r="F5" s="280" t="s">
        <v>74</v>
      </c>
      <c r="G5" s="1158" t="s">
        <v>257</v>
      </c>
      <c r="H5" s="1158"/>
      <c r="I5" s="1158"/>
      <c r="J5" s="1159" t="s">
        <v>828</v>
      </c>
      <c r="K5" s="1159" t="s">
        <v>829</v>
      </c>
      <c r="L5" s="1158" t="s">
        <v>79</v>
      </c>
      <c r="M5" s="1158"/>
      <c r="N5" s="1158"/>
    </row>
    <row r="6" spans="1:14" ht="25.5" customHeight="1">
      <c r="A6" s="1170"/>
      <c r="B6" s="1170"/>
      <c r="C6" s="266" t="str">
        <f>'Formet 9'!D9</f>
        <v>2020-21</v>
      </c>
      <c r="D6" s="266" t="str">
        <f>'Formet 9'!E9</f>
        <v>2021-22</v>
      </c>
      <c r="E6" s="266" t="str">
        <f>'Formet 9'!F9</f>
        <v>2022-23</v>
      </c>
      <c r="F6" s="266" t="str">
        <f>Master!E4</f>
        <v>2023-24</v>
      </c>
      <c r="G6" s="267" t="s">
        <v>262</v>
      </c>
      <c r="H6" s="267" t="s">
        <v>263</v>
      </c>
      <c r="I6" s="267" t="s">
        <v>80</v>
      </c>
      <c r="J6" s="1160"/>
      <c r="K6" s="1160"/>
      <c r="L6" s="279" t="s">
        <v>81</v>
      </c>
      <c r="M6" s="279" t="s">
        <v>659</v>
      </c>
      <c r="N6" s="279" t="s">
        <v>660</v>
      </c>
    </row>
    <row r="7" spans="1:14" ht="12" customHeight="1">
      <c r="A7" s="266">
        <v>1</v>
      </c>
      <c r="B7" s="266">
        <v>2</v>
      </c>
      <c r="C7" s="266">
        <v>3</v>
      </c>
      <c r="D7" s="266">
        <v>4</v>
      </c>
      <c r="E7" s="266">
        <v>5</v>
      </c>
      <c r="F7" s="266">
        <v>6</v>
      </c>
      <c r="G7" s="266">
        <v>7</v>
      </c>
      <c r="H7" s="266">
        <v>8</v>
      </c>
      <c r="I7" s="266">
        <v>9</v>
      </c>
      <c r="J7" s="266">
        <v>10</v>
      </c>
      <c r="K7" s="266">
        <v>11</v>
      </c>
      <c r="L7" s="266">
        <v>12</v>
      </c>
      <c r="M7" s="266">
        <v>13</v>
      </c>
      <c r="N7" s="266">
        <v>14</v>
      </c>
    </row>
    <row r="8" spans="1:14" ht="13.15" customHeight="1">
      <c r="A8" s="268">
        <v>1</v>
      </c>
      <c r="B8" s="269" t="s">
        <v>657</v>
      </c>
      <c r="C8" s="1163"/>
      <c r="D8" s="1163"/>
      <c r="E8" s="1163"/>
      <c r="F8" s="1163"/>
      <c r="G8" s="1163"/>
      <c r="H8" s="1163"/>
      <c r="I8" s="1163"/>
      <c r="J8" s="1163"/>
      <c r="K8" s="1163"/>
      <c r="L8" s="1163"/>
      <c r="M8" s="1163"/>
      <c r="N8" s="1164"/>
    </row>
    <row r="9" spans="1:14" ht="13.15" customHeight="1">
      <c r="A9" s="266"/>
      <c r="B9" s="269" t="s">
        <v>86</v>
      </c>
      <c r="C9" s="409">
        <v>0</v>
      </c>
      <c r="D9" s="409">
        <v>0</v>
      </c>
      <c r="E9" s="409">
        <v>0</v>
      </c>
      <c r="F9" s="409">
        <v>0</v>
      </c>
      <c r="G9" s="409">
        <v>0</v>
      </c>
      <c r="H9" s="409">
        <v>0</v>
      </c>
      <c r="I9" s="758">
        <f>G9+H9</f>
        <v>0</v>
      </c>
      <c r="J9" s="408">
        <f>Summary!B8</f>
        <v>823600</v>
      </c>
      <c r="K9" s="408">
        <f>Summary!C8</f>
        <v>848400</v>
      </c>
      <c r="L9" s="409">
        <f>K9-F9</f>
        <v>848400</v>
      </c>
      <c r="M9" s="409">
        <f>J9-I9</f>
        <v>823600</v>
      </c>
      <c r="N9" s="409">
        <f>K9-J9</f>
        <v>24800</v>
      </c>
    </row>
    <row r="10" spans="1:14" ht="13.15" customHeight="1">
      <c r="A10" s="266"/>
      <c r="B10" s="269" t="s">
        <v>87</v>
      </c>
      <c r="C10" s="409">
        <f>'Formet 9'!D11</f>
        <v>0</v>
      </c>
      <c r="D10" s="409">
        <f>'Formet 9'!E11</f>
        <v>0</v>
      </c>
      <c r="E10" s="409">
        <f>'Formet 9'!F11</f>
        <v>0</v>
      </c>
      <c r="F10" s="409">
        <f>'Formet 9'!G11</f>
        <v>0</v>
      </c>
      <c r="G10" s="409">
        <f>'Formet 9'!H11</f>
        <v>0</v>
      </c>
      <c r="H10" s="409">
        <f>'Formet 9'!I11</f>
        <v>0</v>
      </c>
      <c r="I10" s="758">
        <f>G10+H10</f>
        <v>0</v>
      </c>
      <c r="J10" s="408">
        <f>Summary!B9</f>
        <v>2967200</v>
      </c>
      <c r="K10" s="408">
        <f>Summary!C9</f>
        <v>3057200</v>
      </c>
      <c r="L10" s="409">
        <f t="shared" ref="L10:L11" si="0">K10-F10</f>
        <v>3057200</v>
      </c>
      <c r="M10" s="409">
        <f t="shared" ref="M10:M11" si="1">J10-I10</f>
        <v>2967200</v>
      </c>
      <c r="N10" s="409">
        <f t="shared" ref="N10:N11" si="2">K10-J10</f>
        <v>90000</v>
      </c>
    </row>
    <row r="11" spans="1:14" ht="13.15" customHeight="1">
      <c r="A11" s="270"/>
      <c r="B11" s="271" t="s">
        <v>552</v>
      </c>
      <c r="C11" s="759">
        <f>SUM(C9:C10)</f>
        <v>0</v>
      </c>
      <c r="D11" s="759">
        <f t="shared" ref="D11:K11" si="3">SUM(D9:D10)</f>
        <v>0</v>
      </c>
      <c r="E11" s="759">
        <f t="shared" si="3"/>
        <v>0</v>
      </c>
      <c r="F11" s="759">
        <f t="shared" si="3"/>
        <v>0</v>
      </c>
      <c r="G11" s="759">
        <f t="shared" si="3"/>
        <v>0</v>
      </c>
      <c r="H11" s="759">
        <f t="shared" si="3"/>
        <v>0</v>
      </c>
      <c r="I11" s="759">
        <f t="shared" si="3"/>
        <v>0</v>
      </c>
      <c r="J11" s="759">
        <f t="shared" si="3"/>
        <v>3790800</v>
      </c>
      <c r="K11" s="759">
        <f t="shared" si="3"/>
        <v>3905600</v>
      </c>
      <c r="L11" s="409">
        <f t="shared" si="0"/>
        <v>3905600</v>
      </c>
      <c r="M11" s="409">
        <f t="shared" si="1"/>
        <v>3790800</v>
      </c>
      <c r="N11" s="409">
        <f t="shared" si="2"/>
        <v>114800</v>
      </c>
    </row>
    <row r="12" spans="1:14" ht="13.15" customHeight="1">
      <c r="A12" s="268">
        <v>2</v>
      </c>
      <c r="B12" s="272" t="s">
        <v>663</v>
      </c>
      <c r="C12" s="1165"/>
      <c r="D12" s="1166"/>
      <c r="E12" s="1166"/>
      <c r="F12" s="1166"/>
      <c r="G12" s="1166"/>
      <c r="H12" s="1166"/>
      <c r="I12" s="1166"/>
      <c r="J12" s="1166"/>
      <c r="K12" s="1166"/>
      <c r="L12" s="1166"/>
      <c r="M12" s="1166"/>
      <c r="N12" s="1167"/>
    </row>
    <row r="13" spans="1:14" ht="13.15" customHeight="1">
      <c r="A13" s="268"/>
      <c r="B13" s="19" t="s">
        <v>88</v>
      </c>
      <c r="C13" s="408"/>
      <c r="D13" s="409"/>
      <c r="E13" s="409"/>
      <c r="F13" s="409"/>
      <c r="G13" s="409"/>
      <c r="H13" s="409"/>
      <c r="I13" s="760"/>
      <c r="J13" s="408">
        <f>Summary!B12</f>
        <v>1592136</v>
      </c>
      <c r="K13" s="408">
        <f>Summary!C12</f>
        <v>1640352</v>
      </c>
      <c r="L13" s="409">
        <f t="shared" ref="L13:L32" si="4">K13-F13</f>
        <v>1640352</v>
      </c>
      <c r="M13" s="409">
        <f t="shared" ref="M13:M32" si="5">J13-I13</f>
        <v>1592136</v>
      </c>
      <c r="N13" s="409">
        <f t="shared" ref="N13:N32" si="6">K13-J13</f>
        <v>48216</v>
      </c>
    </row>
    <row r="14" spans="1:14" ht="13.15" customHeight="1">
      <c r="A14" s="268"/>
      <c r="B14" s="19" t="s">
        <v>89</v>
      </c>
      <c r="C14" s="408"/>
      <c r="D14" s="409"/>
      <c r="E14" s="409"/>
      <c r="F14" s="409"/>
      <c r="G14" s="409"/>
      <c r="H14" s="409"/>
      <c r="I14" s="760"/>
      <c r="J14" s="408">
        <f>Summary!B13</f>
        <v>38280</v>
      </c>
      <c r="K14" s="408">
        <f>Summary!C13</f>
        <v>77708.400000000009</v>
      </c>
      <c r="L14" s="409">
        <f t="shared" si="4"/>
        <v>77708.400000000009</v>
      </c>
      <c r="M14" s="409">
        <f t="shared" si="5"/>
        <v>38280</v>
      </c>
      <c r="N14" s="409">
        <f t="shared" si="6"/>
        <v>39428.400000000009</v>
      </c>
    </row>
    <row r="15" spans="1:14" ht="13.15" customHeight="1">
      <c r="A15" s="268"/>
      <c r="B15" s="19" t="s">
        <v>90</v>
      </c>
      <c r="C15" s="408"/>
      <c r="D15" s="409"/>
      <c r="E15" s="409"/>
      <c r="F15" s="409"/>
      <c r="G15" s="409"/>
      <c r="H15" s="409"/>
      <c r="I15" s="760"/>
      <c r="J15" s="408">
        <f>Summary!B14</f>
        <v>0</v>
      </c>
      <c r="K15" s="408">
        <f>Summary!C14</f>
        <v>744610</v>
      </c>
      <c r="L15" s="409">
        <f t="shared" si="4"/>
        <v>744610</v>
      </c>
      <c r="M15" s="409">
        <f t="shared" si="5"/>
        <v>0</v>
      </c>
      <c r="N15" s="409">
        <f t="shared" si="6"/>
        <v>744610</v>
      </c>
    </row>
    <row r="16" spans="1:14" ht="13.15" customHeight="1">
      <c r="A16" s="268"/>
      <c r="B16" s="19" t="s">
        <v>91</v>
      </c>
      <c r="C16" s="408"/>
      <c r="D16" s="409"/>
      <c r="E16" s="409"/>
      <c r="F16" s="409"/>
      <c r="G16" s="409"/>
      <c r="H16" s="409"/>
      <c r="I16" s="760"/>
      <c r="J16" s="408">
        <f>Summary!B15</f>
        <v>341172</v>
      </c>
      <c r="K16" s="408">
        <f>Summary!C15</f>
        <v>351504</v>
      </c>
      <c r="L16" s="409">
        <f t="shared" si="4"/>
        <v>351504</v>
      </c>
      <c r="M16" s="409">
        <f t="shared" si="5"/>
        <v>341172</v>
      </c>
      <c r="N16" s="409">
        <f t="shared" si="6"/>
        <v>10332</v>
      </c>
    </row>
    <row r="17" spans="1:15" ht="13.15" customHeight="1">
      <c r="A17" s="268"/>
      <c r="B17" s="276" t="s">
        <v>92</v>
      </c>
      <c r="C17" s="408"/>
      <c r="D17" s="409"/>
      <c r="E17" s="409"/>
      <c r="F17" s="409"/>
      <c r="G17" s="409"/>
      <c r="H17" s="409"/>
      <c r="I17" s="760"/>
      <c r="J17" s="408">
        <f>Summary!B16</f>
        <v>219887</v>
      </c>
      <c r="K17" s="408">
        <f>Summary!C16</f>
        <v>226490</v>
      </c>
      <c r="L17" s="409">
        <f t="shared" si="4"/>
        <v>226490</v>
      </c>
      <c r="M17" s="409">
        <f t="shared" si="5"/>
        <v>219887</v>
      </c>
      <c r="N17" s="409">
        <f t="shared" si="6"/>
        <v>6603</v>
      </c>
    </row>
    <row r="18" spans="1:15" ht="13.15" customHeight="1">
      <c r="A18" s="268"/>
      <c r="B18" s="19" t="s">
        <v>93</v>
      </c>
      <c r="C18" s="408"/>
      <c r="D18" s="409"/>
      <c r="E18" s="409"/>
      <c r="F18" s="409"/>
      <c r="G18" s="409"/>
      <c r="H18" s="409"/>
      <c r="I18" s="760"/>
      <c r="J18" s="408">
        <f>Summary!B17</f>
        <v>0</v>
      </c>
      <c r="K18" s="408">
        <f>Summary!C17</f>
        <v>0</v>
      </c>
      <c r="L18" s="409">
        <f t="shared" si="4"/>
        <v>0</v>
      </c>
      <c r="M18" s="409">
        <f t="shared" si="5"/>
        <v>0</v>
      </c>
      <c r="N18" s="409">
        <f t="shared" si="6"/>
        <v>0</v>
      </c>
    </row>
    <row r="19" spans="1:15" ht="13.15" customHeight="1">
      <c r="A19" s="268"/>
      <c r="B19" s="19" t="s">
        <v>94</v>
      </c>
      <c r="C19" s="408"/>
      <c r="D19" s="409"/>
      <c r="E19" s="409"/>
      <c r="F19" s="409"/>
      <c r="G19" s="409"/>
      <c r="H19" s="409"/>
      <c r="I19" s="760"/>
      <c r="J19" s="408">
        <f>Summary!B18</f>
        <v>121932</v>
      </c>
      <c r="K19" s="408">
        <f>Summary!C18</f>
        <v>121932</v>
      </c>
      <c r="L19" s="409">
        <f t="shared" si="4"/>
        <v>121932</v>
      </c>
      <c r="M19" s="409">
        <f t="shared" si="5"/>
        <v>121932</v>
      </c>
      <c r="N19" s="409">
        <f t="shared" si="6"/>
        <v>0</v>
      </c>
    </row>
    <row r="20" spans="1:15" ht="13.15" customHeight="1">
      <c r="A20" s="268"/>
      <c r="B20" s="19" t="s">
        <v>95</v>
      </c>
      <c r="C20" s="760"/>
      <c r="D20" s="760"/>
      <c r="E20" s="760"/>
      <c r="F20" s="758"/>
      <c r="G20" s="760"/>
      <c r="H20" s="760"/>
      <c r="I20" s="760"/>
      <c r="J20" s="408">
        <f>Summary!B19</f>
        <v>483600</v>
      </c>
      <c r="K20" s="408">
        <f>Summary!C19</f>
        <v>483600</v>
      </c>
      <c r="L20" s="760">
        <f t="shared" si="4"/>
        <v>483600</v>
      </c>
      <c r="M20" s="760">
        <f t="shared" si="5"/>
        <v>483600</v>
      </c>
      <c r="N20" s="760">
        <f t="shared" si="6"/>
        <v>0</v>
      </c>
    </row>
    <row r="21" spans="1:15" ht="13.15" customHeight="1">
      <c r="A21" s="268"/>
      <c r="B21" s="19" t="s">
        <v>643</v>
      </c>
      <c r="C21" s="408"/>
      <c r="D21" s="409"/>
      <c r="E21" s="409"/>
      <c r="F21" s="409"/>
      <c r="G21" s="409"/>
      <c r="H21" s="409"/>
      <c r="I21" s="760"/>
      <c r="J21" s="408">
        <f>Summary!B20</f>
        <v>393600</v>
      </c>
      <c r="K21" s="408">
        <f>Summary!C20</f>
        <v>393600</v>
      </c>
      <c r="L21" s="409">
        <f t="shared" si="4"/>
        <v>393600</v>
      </c>
      <c r="M21" s="409">
        <f t="shared" si="5"/>
        <v>393600</v>
      </c>
      <c r="N21" s="409">
        <f t="shared" si="6"/>
        <v>0</v>
      </c>
    </row>
    <row r="22" spans="1:15" ht="13.15" customHeight="1">
      <c r="A22" s="268"/>
      <c r="B22" s="19" t="s">
        <v>661</v>
      </c>
      <c r="C22" s="408"/>
      <c r="D22" s="409"/>
      <c r="E22" s="409"/>
      <c r="F22" s="409"/>
      <c r="G22" s="409"/>
      <c r="H22" s="409"/>
      <c r="I22" s="760"/>
      <c r="J22" s="408">
        <f>Summary!B21</f>
        <v>0</v>
      </c>
      <c r="K22" s="408">
        <f>Summary!C21</f>
        <v>0</v>
      </c>
      <c r="L22" s="409">
        <f t="shared" si="4"/>
        <v>0</v>
      </c>
      <c r="M22" s="409">
        <f t="shared" si="5"/>
        <v>0</v>
      </c>
      <c r="N22" s="409">
        <f t="shared" si="6"/>
        <v>0</v>
      </c>
    </row>
    <row r="23" spans="1:15" ht="13.15" customHeight="1">
      <c r="A23" s="268"/>
      <c r="B23" s="19" t="s">
        <v>645</v>
      </c>
      <c r="C23" s="408"/>
      <c r="D23" s="409"/>
      <c r="E23" s="409"/>
      <c r="F23" s="409"/>
      <c r="G23" s="409"/>
      <c r="H23" s="409"/>
      <c r="I23" s="760"/>
      <c r="J23" s="408">
        <f>Summary!B22</f>
        <v>0</v>
      </c>
      <c r="K23" s="408">
        <f>Summary!C22</f>
        <v>0</v>
      </c>
      <c r="L23" s="409">
        <f t="shared" si="4"/>
        <v>0</v>
      </c>
      <c r="M23" s="409">
        <f t="shared" si="5"/>
        <v>0</v>
      </c>
      <c r="N23" s="409">
        <f t="shared" si="6"/>
        <v>0</v>
      </c>
    </row>
    <row r="24" spans="1:15" s="216" customFormat="1" ht="13.15" customHeight="1">
      <c r="A24" s="268"/>
      <c r="B24" s="19" t="s">
        <v>646</v>
      </c>
      <c r="C24" s="408"/>
      <c r="D24" s="409"/>
      <c r="E24" s="409"/>
      <c r="F24" s="409"/>
      <c r="G24" s="409"/>
      <c r="H24" s="409"/>
      <c r="I24" s="760"/>
      <c r="J24" s="408">
        <f>Summary!B23</f>
        <v>0</v>
      </c>
      <c r="K24" s="408">
        <f>Summary!C23</f>
        <v>0</v>
      </c>
      <c r="L24" s="409">
        <f t="shared" si="4"/>
        <v>0</v>
      </c>
      <c r="M24" s="409">
        <f t="shared" si="5"/>
        <v>0</v>
      </c>
      <c r="N24" s="409">
        <f t="shared" si="6"/>
        <v>0</v>
      </c>
      <c r="O24" s="904"/>
    </row>
    <row r="25" spans="1:15" s="216" customFormat="1" ht="13.15" customHeight="1">
      <c r="A25" s="268"/>
      <c r="B25" s="19" t="s">
        <v>647</v>
      </c>
      <c r="C25" s="408"/>
      <c r="D25" s="409"/>
      <c r="E25" s="409"/>
      <c r="F25" s="409"/>
      <c r="G25" s="409"/>
      <c r="H25" s="409"/>
      <c r="I25" s="760"/>
      <c r="J25" s="408">
        <f>Summary!B24</f>
        <v>0</v>
      </c>
      <c r="K25" s="408">
        <f>Summary!C24</f>
        <v>0</v>
      </c>
      <c r="L25" s="409">
        <f t="shared" si="4"/>
        <v>0</v>
      </c>
      <c r="M25" s="409">
        <f t="shared" si="5"/>
        <v>0</v>
      </c>
      <c r="N25" s="409">
        <f t="shared" si="6"/>
        <v>0</v>
      </c>
      <c r="O25" s="904"/>
    </row>
    <row r="26" spans="1:15" s="216" customFormat="1" ht="13.15" customHeight="1">
      <c r="A26" s="268"/>
      <c r="B26" s="19" t="s">
        <v>648</v>
      </c>
      <c r="C26" s="408"/>
      <c r="D26" s="409"/>
      <c r="E26" s="409"/>
      <c r="F26" s="409"/>
      <c r="G26" s="409"/>
      <c r="H26" s="409"/>
      <c r="I26" s="760"/>
      <c r="J26" s="408">
        <f>Summary!B25</f>
        <v>0</v>
      </c>
      <c r="K26" s="408">
        <f>Summary!C25</f>
        <v>0</v>
      </c>
      <c r="L26" s="409">
        <f t="shared" si="4"/>
        <v>0</v>
      </c>
      <c r="M26" s="409">
        <f t="shared" si="5"/>
        <v>0</v>
      </c>
      <c r="N26" s="409">
        <f t="shared" si="6"/>
        <v>0</v>
      </c>
      <c r="O26" s="904"/>
    </row>
    <row r="27" spans="1:15" s="216" customFormat="1" ht="13.15" customHeight="1">
      <c r="A27" s="268"/>
      <c r="B27" s="19" t="s">
        <v>649</v>
      </c>
      <c r="C27" s="408"/>
      <c r="D27" s="409"/>
      <c r="E27" s="409"/>
      <c r="F27" s="409"/>
      <c r="G27" s="409"/>
      <c r="H27" s="409"/>
      <c r="I27" s="760"/>
      <c r="J27" s="408">
        <f>Summary!B26</f>
        <v>0</v>
      </c>
      <c r="K27" s="408">
        <f>Summary!C26</f>
        <v>0</v>
      </c>
      <c r="L27" s="409">
        <f t="shared" si="4"/>
        <v>0</v>
      </c>
      <c r="M27" s="409">
        <f t="shared" si="5"/>
        <v>0</v>
      </c>
      <c r="N27" s="409">
        <f t="shared" si="6"/>
        <v>0</v>
      </c>
      <c r="O27" s="904"/>
    </row>
    <row r="28" spans="1:15" ht="13.15" customHeight="1">
      <c r="A28" s="268"/>
      <c r="B28" s="278" t="s">
        <v>662</v>
      </c>
      <c r="C28" s="759">
        <f>SUM(C13:C27)</f>
        <v>0</v>
      </c>
      <c r="D28" s="759">
        <f t="shared" ref="D28:K28" si="7">SUM(D13:D27)</f>
        <v>0</v>
      </c>
      <c r="E28" s="759">
        <f t="shared" si="7"/>
        <v>0</v>
      </c>
      <c r="F28" s="759">
        <f t="shared" si="7"/>
        <v>0</v>
      </c>
      <c r="G28" s="759">
        <f t="shared" si="7"/>
        <v>0</v>
      </c>
      <c r="H28" s="759">
        <f t="shared" si="7"/>
        <v>0</v>
      </c>
      <c r="I28" s="759">
        <f t="shared" si="7"/>
        <v>0</v>
      </c>
      <c r="J28" s="759">
        <f t="shared" si="7"/>
        <v>3190607</v>
      </c>
      <c r="K28" s="759">
        <f t="shared" si="7"/>
        <v>4039796.4</v>
      </c>
      <c r="L28" s="759">
        <f t="shared" si="4"/>
        <v>4039796.4</v>
      </c>
      <c r="M28" s="759">
        <f t="shared" si="5"/>
        <v>3190607</v>
      </c>
      <c r="N28" s="759">
        <f t="shared" si="6"/>
        <v>849189.39999999991</v>
      </c>
    </row>
    <row r="29" spans="1:15" ht="13.15" customHeight="1">
      <c r="A29" s="268"/>
      <c r="B29" s="271" t="s">
        <v>658</v>
      </c>
      <c r="C29" s="759">
        <f>SUM(C11,C28)</f>
        <v>0</v>
      </c>
      <c r="D29" s="759">
        <f t="shared" ref="D29:K29" si="8">SUM(D11,D28)</f>
        <v>0</v>
      </c>
      <c r="E29" s="759">
        <f t="shared" si="8"/>
        <v>0</v>
      </c>
      <c r="F29" s="759">
        <f t="shared" si="8"/>
        <v>0</v>
      </c>
      <c r="G29" s="759">
        <f t="shared" si="8"/>
        <v>0</v>
      </c>
      <c r="H29" s="759">
        <f t="shared" si="8"/>
        <v>0</v>
      </c>
      <c r="I29" s="759">
        <f t="shared" si="8"/>
        <v>0</v>
      </c>
      <c r="J29" s="759">
        <f t="shared" si="8"/>
        <v>6981407</v>
      </c>
      <c r="K29" s="759">
        <f t="shared" si="8"/>
        <v>7945396.4000000004</v>
      </c>
      <c r="L29" s="759">
        <f t="shared" si="4"/>
        <v>7945396.4000000004</v>
      </c>
      <c r="M29" s="759">
        <f t="shared" si="5"/>
        <v>6981407</v>
      </c>
      <c r="N29" s="759">
        <f t="shared" si="6"/>
        <v>963989.40000000037</v>
      </c>
    </row>
    <row r="30" spans="1:15" s="216" customFormat="1" ht="13.15" customHeight="1">
      <c r="A30" s="268">
        <v>3</v>
      </c>
      <c r="B30" s="277" t="s">
        <v>96</v>
      </c>
      <c r="C30" s="409"/>
      <c r="D30" s="758"/>
      <c r="E30" s="758"/>
      <c r="F30" s="758"/>
      <c r="G30" s="758"/>
      <c r="H30" s="758"/>
      <c r="I30" s="758"/>
      <c r="J30" s="409">
        <f>Summary!B29</f>
        <v>0</v>
      </c>
      <c r="K30" s="409">
        <f>Summary!C29</f>
        <v>0</v>
      </c>
      <c r="L30" s="758">
        <f t="shared" si="4"/>
        <v>0</v>
      </c>
      <c r="M30" s="758">
        <f t="shared" si="5"/>
        <v>0</v>
      </c>
      <c r="N30" s="758">
        <f t="shared" si="6"/>
        <v>0</v>
      </c>
      <c r="O30" s="904"/>
    </row>
    <row r="31" spans="1:15" ht="13.15" customHeight="1">
      <c r="A31" s="273">
        <v>4</v>
      </c>
      <c r="B31" s="274" t="s">
        <v>273</v>
      </c>
      <c r="C31" s="409"/>
      <c r="D31" s="761"/>
      <c r="E31" s="761"/>
      <c r="F31" s="761"/>
      <c r="G31" s="761"/>
      <c r="H31" s="761"/>
      <c r="I31" s="761"/>
      <c r="J31" s="409">
        <f>Summary!B30</f>
        <v>0</v>
      </c>
      <c r="K31" s="409">
        <f>Summary!C30</f>
        <v>50000</v>
      </c>
      <c r="L31" s="762">
        <f t="shared" si="4"/>
        <v>50000</v>
      </c>
      <c r="M31" s="762">
        <f t="shared" si="5"/>
        <v>0</v>
      </c>
      <c r="N31" s="762">
        <f t="shared" si="6"/>
        <v>50000</v>
      </c>
    </row>
    <row r="32" spans="1:15" ht="13.15" customHeight="1">
      <c r="A32" s="273">
        <v>5</v>
      </c>
      <c r="B32" s="269" t="s">
        <v>274</v>
      </c>
      <c r="C32" s="409"/>
      <c r="D32" s="763"/>
      <c r="E32" s="763"/>
      <c r="F32" s="763"/>
      <c r="G32" s="763"/>
      <c r="H32" s="763"/>
      <c r="I32" s="763"/>
      <c r="J32" s="409">
        <f>Summary!B31</f>
        <v>0</v>
      </c>
      <c r="K32" s="409">
        <f>Summary!C31</f>
        <v>0</v>
      </c>
      <c r="L32" s="764">
        <f t="shared" si="4"/>
        <v>0</v>
      </c>
      <c r="M32" s="764">
        <f t="shared" si="5"/>
        <v>0</v>
      </c>
      <c r="N32" s="764">
        <f t="shared" si="6"/>
        <v>0</v>
      </c>
    </row>
    <row r="33" spans="1:14" ht="18.75" customHeight="1">
      <c r="A33" s="273"/>
      <c r="B33" s="271" t="s">
        <v>561</v>
      </c>
      <c r="C33" s="765">
        <f>SUM(C29,C31:C32)</f>
        <v>0</v>
      </c>
      <c r="D33" s="765">
        <f t="shared" ref="D33:K33" si="9">SUM(D29,D31:D32)</f>
        <v>0</v>
      </c>
      <c r="E33" s="765">
        <f t="shared" si="9"/>
        <v>0</v>
      </c>
      <c r="F33" s="765">
        <f t="shared" si="9"/>
        <v>0</v>
      </c>
      <c r="G33" s="765">
        <f t="shared" si="9"/>
        <v>0</v>
      </c>
      <c r="H33" s="765">
        <f t="shared" si="9"/>
        <v>0</v>
      </c>
      <c r="I33" s="765">
        <f t="shared" si="9"/>
        <v>0</v>
      </c>
      <c r="J33" s="765">
        <f t="shared" si="9"/>
        <v>6981407</v>
      </c>
      <c r="K33" s="765">
        <f t="shared" si="9"/>
        <v>7995396.4000000004</v>
      </c>
      <c r="L33" s="766"/>
      <c r="M33" s="766"/>
      <c r="N33" s="766"/>
    </row>
    <row r="34" spans="1:14" ht="15" customHeight="1">
      <c r="A34" s="1144"/>
      <c r="B34" s="1144"/>
      <c r="C34" s="1144"/>
      <c r="D34" s="1144"/>
      <c r="E34" s="1144"/>
      <c r="F34" s="1144"/>
      <c r="G34" s="1144"/>
      <c r="H34" s="1144"/>
      <c r="I34" s="1144"/>
      <c r="J34" s="1144"/>
      <c r="K34" s="1144"/>
      <c r="L34" s="1171" t="str">
        <f>Master!E2</f>
        <v>ç/kkukpk;Z]</v>
      </c>
      <c r="M34" s="1171"/>
      <c r="N34" s="1171"/>
    </row>
    <row r="35" spans="1:14" ht="15" customHeight="1">
      <c r="A35" s="904"/>
      <c r="B35" s="904"/>
      <c r="C35" s="904"/>
      <c r="D35" s="904"/>
      <c r="E35" s="904"/>
      <c r="F35" s="904"/>
      <c r="G35" s="904"/>
      <c r="H35" s="904"/>
      <c r="I35" s="904"/>
      <c r="J35" s="904"/>
      <c r="K35" s="904"/>
      <c r="L35" s="1172"/>
      <c r="M35" s="1172"/>
      <c r="N35" s="1172"/>
    </row>
    <row r="36" spans="1:14">
      <c r="A36" s="904"/>
      <c r="B36" s="904"/>
      <c r="C36" s="904"/>
      <c r="D36" s="904"/>
      <c r="E36" s="904"/>
      <c r="F36" s="904"/>
      <c r="G36" s="904"/>
      <c r="H36" s="904"/>
      <c r="I36" s="904"/>
      <c r="J36" s="904"/>
      <c r="K36" s="904"/>
      <c r="L36" s="1161" t="str">
        <f>Master!H2</f>
        <v>jkmekfo jk;eyok³k</v>
      </c>
    </row>
  </sheetData>
  <sheetProtection password="E8FA" sheet="1" objects="1" scenarios="1" formatColumns="0" formatRows="0"/>
  <protectedRanges>
    <protectedRange sqref="C13:C19 C21:C27" name="Range1"/>
  </protectedRanges>
  <mergeCells count="21">
    <mergeCell ref="L36:N1048576"/>
    <mergeCell ref="C3:D3"/>
    <mergeCell ref="J3:N3"/>
    <mergeCell ref="O1:O1048576"/>
    <mergeCell ref="A1:J1"/>
    <mergeCell ref="L1:N1"/>
    <mergeCell ref="E2:F2"/>
    <mergeCell ref="A34:K36"/>
    <mergeCell ref="C8:N8"/>
    <mergeCell ref="C12:N12"/>
    <mergeCell ref="G2:H2"/>
    <mergeCell ref="I2:L2"/>
    <mergeCell ref="A4:N4"/>
    <mergeCell ref="A5:A6"/>
    <mergeCell ref="B5:B6"/>
    <mergeCell ref="L34:N35"/>
    <mergeCell ref="C5:E5"/>
    <mergeCell ref="G5:I5"/>
    <mergeCell ref="J5:J6"/>
    <mergeCell ref="K5:K6"/>
    <mergeCell ref="L5:N5"/>
  </mergeCells>
  <pageMargins left="0.45" right="0.3" top="0.21" bottom="0.21" header="0.2" footer="0.2"/>
  <pageSetup paperSize="9" orientation="landscape" verticalDpi="0" r:id="rId1"/>
</worksheet>
</file>

<file path=xl/worksheets/sheet17.xml><?xml version="1.0" encoding="utf-8"?>
<worksheet xmlns="http://schemas.openxmlformats.org/spreadsheetml/2006/main" xmlns:r="http://schemas.openxmlformats.org/officeDocument/2006/relationships">
  <sheetPr>
    <tabColor theme="1"/>
  </sheetPr>
  <dimension ref="A1:P22"/>
  <sheetViews>
    <sheetView topLeftCell="A4" workbookViewId="0">
      <selection activeCell="I9" sqref="I9"/>
    </sheetView>
  </sheetViews>
  <sheetFormatPr defaultColWidth="0" defaultRowHeight="15" zeroHeight="1"/>
  <cols>
    <col min="1" max="1" width="5.42578125" style="464" customWidth="1"/>
    <col min="2" max="2" width="17" style="464" customWidth="1"/>
    <col min="3" max="3" width="8.28515625" style="464" customWidth="1"/>
    <col min="4" max="4" width="8.140625" style="464" customWidth="1"/>
    <col min="5" max="5" width="8.28515625" style="464" customWidth="1"/>
    <col min="6" max="6" width="8.140625" style="464" customWidth="1"/>
    <col min="7" max="7" width="8.42578125" style="464" customWidth="1"/>
    <col min="8" max="8" width="8.7109375" style="464" customWidth="1"/>
    <col min="9" max="9" width="8.28515625" style="464" customWidth="1"/>
    <col min="10" max="10" width="9.140625" style="464" customWidth="1"/>
    <col min="11" max="11" width="8.28515625" style="464" customWidth="1"/>
    <col min="12" max="12" width="8.85546875" style="464" customWidth="1"/>
    <col min="13" max="13" width="9.140625" style="464" customWidth="1"/>
    <col min="14" max="14" width="8.140625" style="464" customWidth="1"/>
    <col min="15" max="15" width="8.42578125" style="464" customWidth="1"/>
    <col min="16" max="16" width="3.28515625" style="464" customWidth="1"/>
    <col min="17" max="16384" width="9.140625" style="464" hidden="1"/>
  </cols>
  <sheetData>
    <row r="1" spans="1:16" ht="18.75">
      <c r="A1" s="463"/>
      <c r="B1" s="463"/>
      <c r="C1" s="463"/>
      <c r="D1" s="463"/>
      <c r="E1" s="463"/>
      <c r="F1" s="463"/>
      <c r="G1" s="463"/>
      <c r="H1" s="463"/>
      <c r="I1" s="463"/>
      <c r="J1" s="463"/>
      <c r="K1" s="463"/>
      <c r="L1" s="1179">
        <f>Summary!$C$1</f>
        <v>12345</v>
      </c>
      <c r="M1" s="1179"/>
      <c r="N1" s="1179"/>
      <c r="O1" s="1179"/>
      <c r="P1" s="1176"/>
    </row>
    <row r="2" spans="1:16" ht="26.25">
      <c r="A2" s="1180" t="str">
        <f>'Cover Page'!A1</f>
        <v>ç/kkukpk;Z] jkmekfo jk;eyok³k ¼vkWfQl vkbZ-Mh- la[;k %&amp;12345½</v>
      </c>
      <c r="B2" s="1180"/>
      <c r="C2" s="1180"/>
      <c r="D2" s="1180"/>
      <c r="E2" s="1180"/>
      <c r="F2" s="1180"/>
      <c r="G2" s="1180"/>
      <c r="H2" s="1180"/>
      <c r="I2" s="1180"/>
      <c r="J2" s="1180"/>
      <c r="K2" s="1180"/>
      <c r="L2" s="1180"/>
      <c r="M2" s="1180"/>
      <c r="N2" s="1180"/>
      <c r="O2" s="1180"/>
      <c r="P2" s="1176"/>
    </row>
    <row r="3" spans="1:16" ht="23.25">
      <c r="A3" s="1129" t="s">
        <v>69</v>
      </c>
      <c r="B3" s="1129"/>
      <c r="C3" s="1129"/>
      <c r="D3" s="1129"/>
      <c r="E3" s="1129"/>
      <c r="F3" s="1129"/>
      <c r="G3" s="1129"/>
      <c r="H3" s="1129"/>
      <c r="I3" s="1129"/>
      <c r="J3" s="1129"/>
      <c r="K3" s="1129"/>
      <c r="L3" s="1129"/>
      <c r="M3" s="1129"/>
      <c r="N3" s="1129"/>
      <c r="O3" s="1129"/>
      <c r="P3" s="1176"/>
    </row>
    <row r="4" spans="1:16" ht="23.25">
      <c r="A4" s="527"/>
      <c r="B4" s="528"/>
      <c r="C4" s="1184" t="s">
        <v>70</v>
      </c>
      <c r="D4" s="1184"/>
      <c r="E4" s="1184"/>
      <c r="F4" s="1184"/>
      <c r="G4" s="1184"/>
      <c r="H4" s="1184"/>
      <c r="I4" s="529" t="str">
        <f>F7</f>
        <v>2023-24</v>
      </c>
      <c r="J4" s="1183" t="s">
        <v>71</v>
      </c>
      <c r="K4" s="1183"/>
      <c r="L4" s="1183"/>
      <c r="M4" s="1183"/>
      <c r="N4" s="1183"/>
      <c r="O4" s="528"/>
      <c r="P4" s="1176"/>
    </row>
    <row r="5" spans="1:16">
      <c r="A5" s="1185" t="str">
        <f>'Formet 9'!A7</f>
        <v>BUDGET HEAD : 2202 -सामान्य शिक्षा-02-109 -राजकीय माध्यमिक विद्यालय-07 -राष्ट्रीय माध्यमिक शिक्षा अभियान-01 -माध्यमिक शिक्षा अभियान- सामान्य व्यय (S.F. + C.A.)</v>
      </c>
      <c r="B5" s="1185"/>
      <c r="C5" s="1185"/>
      <c r="D5" s="1185"/>
      <c r="E5" s="1185"/>
      <c r="F5" s="1185"/>
      <c r="G5" s="1185"/>
      <c r="H5" s="1185"/>
      <c r="I5" s="1185"/>
      <c r="J5" s="1185"/>
      <c r="K5" s="1185"/>
      <c r="L5" s="1185"/>
      <c r="M5" s="1186" t="s">
        <v>281</v>
      </c>
      <c r="N5" s="1186"/>
      <c r="O5" s="1186"/>
      <c r="P5" s="1176"/>
    </row>
    <row r="6" spans="1:16" ht="38.25">
      <c r="A6" s="1181" t="s">
        <v>6</v>
      </c>
      <c r="B6" s="1182" t="s">
        <v>72</v>
      </c>
      <c r="C6" s="1181" t="s">
        <v>73</v>
      </c>
      <c r="D6" s="1181"/>
      <c r="E6" s="1181"/>
      <c r="F6" s="530" t="s">
        <v>74</v>
      </c>
      <c r="G6" s="1181" t="s">
        <v>75</v>
      </c>
      <c r="H6" s="1181"/>
      <c r="I6" s="1181"/>
      <c r="J6" s="1181" t="s">
        <v>76</v>
      </c>
      <c r="K6" s="1181" t="s">
        <v>77</v>
      </c>
      <c r="L6" s="1181" t="s">
        <v>78</v>
      </c>
      <c r="M6" s="1181" t="s">
        <v>79</v>
      </c>
      <c r="N6" s="1181"/>
      <c r="O6" s="1181"/>
      <c r="P6" s="1176"/>
    </row>
    <row r="7" spans="1:16" ht="38.25">
      <c r="A7" s="1181"/>
      <c r="B7" s="1182"/>
      <c r="C7" s="531" t="str">
        <f>Master!E36</f>
        <v>2020-21</v>
      </c>
      <c r="D7" s="531" t="str">
        <f>Master!F36</f>
        <v>2021-22</v>
      </c>
      <c r="E7" s="531" t="str">
        <f>Master!G36</f>
        <v>2022-23</v>
      </c>
      <c r="F7" s="531" t="str">
        <f>Master!H36</f>
        <v>2023-24</v>
      </c>
      <c r="G7" s="727" t="str">
        <f>Master!I36</f>
        <v>vxLr 22 ls ekpZ 23 rd</v>
      </c>
      <c r="H7" s="727" t="str">
        <f>Master!J36</f>
        <v>vizSy 23 ls tqykbZ 23 rd</v>
      </c>
      <c r="I7" s="727" t="str">
        <f>Master!K36</f>
        <v>dkWye 7 o 8 dk ;ksx</v>
      </c>
      <c r="J7" s="1181"/>
      <c r="K7" s="1181"/>
      <c r="L7" s="1181"/>
      <c r="M7" s="530" t="s">
        <v>81</v>
      </c>
      <c r="N7" s="530" t="s">
        <v>82</v>
      </c>
      <c r="O7" s="530" t="s">
        <v>83</v>
      </c>
      <c r="P7" s="1176"/>
    </row>
    <row r="8" spans="1:16">
      <c r="A8" s="531">
        <v>1</v>
      </c>
      <c r="B8" s="532">
        <v>2</v>
      </c>
      <c r="C8" s="531">
        <v>3</v>
      </c>
      <c r="D8" s="531">
        <v>4</v>
      </c>
      <c r="E8" s="531">
        <v>5</v>
      </c>
      <c r="F8" s="531">
        <v>6</v>
      </c>
      <c r="G8" s="531">
        <v>7</v>
      </c>
      <c r="H8" s="531">
        <v>8</v>
      </c>
      <c r="I8" s="531">
        <v>9</v>
      </c>
      <c r="J8" s="531">
        <v>10</v>
      </c>
      <c r="K8" s="531">
        <v>11</v>
      </c>
      <c r="L8" s="531">
        <v>12</v>
      </c>
      <c r="M8" s="531">
        <v>13</v>
      </c>
      <c r="N8" s="531">
        <v>14</v>
      </c>
      <c r="O8" s="531">
        <v>15</v>
      </c>
      <c r="P8" s="1176"/>
    </row>
    <row r="9" spans="1:16" ht="21.95" customHeight="1">
      <c r="A9" s="531">
        <v>1</v>
      </c>
      <c r="B9" s="728" t="str">
        <f>Master!D38</f>
        <v>izos'k 'kqYd</v>
      </c>
      <c r="C9" s="728">
        <f>Master!E38</f>
        <v>0</v>
      </c>
      <c r="D9" s="728">
        <f>Master!F38</f>
        <v>0</v>
      </c>
      <c r="E9" s="728">
        <f>Master!G38</f>
        <v>0</v>
      </c>
      <c r="F9" s="728">
        <f>Master!H38</f>
        <v>0</v>
      </c>
      <c r="G9" s="728">
        <f>Master!I38</f>
        <v>0</v>
      </c>
      <c r="H9" s="728">
        <f>Master!J38</f>
        <v>0</v>
      </c>
      <c r="I9" s="753">
        <f>Master!K38</f>
        <v>0</v>
      </c>
      <c r="J9" s="728">
        <f>Master!L38</f>
        <v>0</v>
      </c>
      <c r="K9" s="728">
        <f>Master!M38</f>
        <v>0</v>
      </c>
      <c r="L9" s="728">
        <f>Master!N38</f>
        <v>0</v>
      </c>
      <c r="M9" s="525">
        <f>K9-F9</f>
        <v>0</v>
      </c>
      <c r="N9" s="525">
        <f>K9-I9</f>
        <v>0</v>
      </c>
      <c r="O9" s="525">
        <f>L9-K9</f>
        <v>0</v>
      </c>
      <c r="P9" s="1176"/>
    </row>
    <row r="10" spans="1:16" ht="21.95" customHeight="1">
      <c r="A10" s="531">
        <v>2</v>
      </c>
      <c r="B10" s="728" t="str">
        <f>Master!D39</f>
        <v>Vh-lh- 'kqYd</v>
      </c>
      <c r="C10" s="728">
        <f>Master!E39</f>
        <v>0</v>
      </c>
      <c r="D10" s="728">
        <f>Master!F39</f>
        <v>0</v>
      </c>
      <c r="E10" s="728">
        <f>Master!G39</f>
        <v>0</v>
      </c>
      <c r="F10" s="728">
        <f>Master!H39</f>
        <v>0</v>
      </c>
      <c r="G10" s="728">
        <f>Master!I39</f>
        <v>0</v>
      </c>
      <c r="H10" s="728">
        <f>Master!J39</f>
        <v>0</v>
      </c>
      <c r="I10" s="753">
        <f>Master!K39</f>
        <v>0</v>
      </c>
      <c r="J10" s="728">
        <f>Master!L39</f>
        <v>0</v>
      </c>
      <c r="K10" s="728">
        <f>Master!M39</f>
        <v>0</v>
      </c>
      <c r="L10" s="728">
        <f>Master!N39</f>
        <v>0</v>
      </c>
      <c r="M10" s="525">
        <f>K10-F10</f>
        <v>0</v>
      </c>
      <c r="N10" s="525">
        <f>K10-I10</f>
        <v>0</v>
      </c>
      <c r="O10" s="525">
        <f>L10-K10</f>
        <v>0</v>
      </c>
      <c r="P10" s="1176"/>
    </row>
    <row r="11" spans="1:16" ht="21.95" customHeight="1">
      <c r="A11" s="531">
        <v>3</v>
      </c>
      <c r="B11" s="728" t="str">
        <f>Master!D40</f>
        <v>uhykeh</v>
      </c>
      <c r="C11" s="728">
        <f>Master!E40</f>
        <v>0</v>
      </c>
      <c r="D11" s="728">
        <f>Master!F40</f>
        <v>0</v>
      </c>
      <c r="E11" s="728">
        <f>Master!G40</f>
        <v>0</v>
      </c>
      <c r="F11" s="728">
        <f>Master!H40</f>
        <v>0</v>
      </c>
      <c r="G11" s="728">
        <f>Master!I40</f>
        <v>0</v>
      </c>
      <c r="H11" s="728">
        <f>Master!J40</f>
        <v>0</v>
      </c>
      <c r="I11" s="753">
        <f>Master!K40</f>
        <v>0</v>
      </c>
      <c r="J11" s="728">
        <f>Master!L40</f>
        <v>0</v>
      </c>
      <c r="K11" s="728">
        <f>Master!M40</f>
        <v>0</v>
      </c>
      <c r="L11" s="728">
        <f>Master!N40</f>
        <v>0</v>
      </c>
      <c r="M11" s="525">
        <f>K11-F11</f>
        <v>0</v>
      </c>
      <c r="N11" s="525">
        <f>K11-I11</f>
        <v>0</v>
      </c>
      <c r="O11" s="525">
        <f>L11-K11</f>
        <v>0</v>
      </c>
      <c r="P11" s="1176"/>
    </row>
    <row r="12" spans="1:16" ht="21.95" customHeight="1">
      <c r="A12" s="531">
        <v>4</v>
      </c>
      <c r="B12" s="728" t="str">
        <f>Master!D41</f>
        <v>Hkou fdjk;k</v>
      </c>
      <c r="C12" s="728">
        <f>Master!E41</f>
        <v>0</v>
      </c>
      <c r="D12" s="728">
        <f>Master!F41</f>
        <v>0</v>
      </c>
      <c r="E12" s="728">
        <f>Master!G41</f>
        <v>0</v>
      </c>
      <c r="F12" s="728">
        <f>Master!H41</f>
        <v>0</v>
      </c>
      <c r="G12" s="728">
        <f>Master!I41</f>
        <v>0</v>
      </c>
      <c r="H12" s="728">
        <f>Master!J41</f>
        <v>0</v>
      </c>
      <c r="I12" s="753">
        <f>Master!K41</f>
        <v>0</v>
      </c>
      <c r="J12" s="728">
        <f>Master!L41</f>
        <v>0</v>
      </c>
      <c r="K12" s="728">
        <f>Master!M41</f>
        <v>0</v>
      </c>
      <c r="L12" s="728">
        <f>Master!N41</f>
        <v>0</v>
      </c>
      <c r="M12" s="525">
        <f>K12-F12</f>
        <v>0</v>
      </c>
      <c r="N12" s="525">
        <f>K12-I12</f>
        <v>0</v>
      </c>
      <c r="O12" s="525">
        <f>L12-K12</f>
        <v>0</v>
      </c>
      <c r="P12" s="1176"/>
    </row>
    <row r="13" spans="1:16" ht="21.95" customHeight="1">
      <c r="A13" s="531">
        <v>5</v>
      </c>
      <c r="B13" s="752" t="str">
        <f>Master!D42</f>
        <v>vU; vk; ¼fo|kFkhZ nq/kZ chek½</v>
      </c>
      <c r="C13" s="728">
        <f>Master!E42</f>
        <v>0</v>
      </c>
      <c r="D13" s="728">
        <f>Master!F42</f>
        <v>0</v>
      </c>
      <c r="E13" s="728">
        <f>Master!G42</f>
        <v>0</v>
      </c>
      <c r="F13" s="728">
        <f>Master!H42</f>
        <v>0</v>
      </c>
      <c r="G13" s="728">
        <f>Master!I42</f>
        <v>0</v>
      </c>
      <c r="H13" s="728">
        <f>Master!J42</f>
        <v>0</v>
      </c>
      <c r="I13" s="753">
        <f>Master!K42</f>
        <v>0</v>
      </c>
      <c r="J13" s="728">
        <f>Master!L42</f>
        <v>0</v>
      </c>
      <c r="K13" s="728">
        <f>Master!M42</f>
        <v>0</v>
      </c>
      <c r="L13" s="728">
        <f>Master!N42</f>
        <v>0</v>
      </c>
      <c r="M13" s="525">
        <f t="shared" ref="M13:M14" si="0">K13-F13</f>
        <v>0</v>
      </c>
      <c r="N13" s="525">
        <f t="shared" ref="N13:N14" si="1">K13-I13</f>
        <v>0</v>
      </c>
      <c r="O13" s="525">
        <f t="shared" ref="O13:O14" si="2">L13-K13</f>
        <v>0</v>
      </c>
      <c r="P13" s="1176"/>
    </row>
    <row r="14" spans="1:16" ht="24.75" customHeight="1">
      <c r="A14" s="531">
        <v>6</v>
      </c>
      <c r="B14" s="728" t="str">
        <f>Master!D43</f>
        <v>va'knku @ o`fRrnku</v>
      </c>
      <c r="C14" s="728">
        <f>Master!E43</f>
        <v>0</v>
      </c>
      <c r="D14" s="728">
        <f>Master!F43</f>
        <v>0</v>
      </c>
      <c r="E14" s="728">
        <f>Master!G43</f>
        <v>0</v>
      </c>
      <c r="F14" s="728">
        <f>Master!H43</f>
        <v>0</v>
      </c>
      <c r="G14" s="728">
        <f>Master!I43</f>
        <v>0</v>
      </c>
      <c r="H14" s="728">
        <f>Master!J43</f>
        <v>0</v>
      </c>
      <c r="I14" s="753">
        <f>Master!K43</f>
        <v>0</v>
      </c>
      <c r="J14" s="728">
        <f>Master!L43</f>
        <v>0</v>
      </c>
      <c r="K14" s="728">
        <f>Master!M43</f>
        <v>0</v>
      </c>
      <c r="L14" s="728">
        <f>Master!N43</f>
        <v>0</v>
      </c>
      <c r="M14" s="525">
        <f t="shared" si="0"/>
        <v>0</v>
      </c>
      <c r="N14" s="525">
        <f t="shared" si="1"/>
        <v>0</v>
      </c>
      <c r="O14" s="525">
        <f t="shared" si="2"/>
        <v>0</v>
      </c>
      <c r="P14" s="1176"/>
    </row>
    <row r="15" spans="1:16" ht="16.5" customHeight="1">
      <c r="A15" s="1175" t="s">
        <v>84</v>
      </c>
      <c r="B15" s="1175"/>
      <c r="C15" s="533">
        <f>SUM(C9:C14)</f>
        <v>0</v>
      </c>
      <c r="D15" s="533">
        <f t="shared" ref="D15:O15" si="3">SUM(D9:D14)</f>
        <v>0</v>
      </c>
      <c r="E15" s="533">
        <f t="shared" si="3"/>
        <v>0</v>
      </c>
      <c r="F15" s="533">
        <f t="shared" si="3"/>
        <v>0</v>
      </c>
      <c r="G15" s="533">
        <f t="shared" si="3"/>
        <v>0</v>
      </c>
      <c r="H15" s="533">
        <f t="shared" si="3"/>
        <v>0</v>
      </c>
      <c r="I15" s="533">
        <f t="shared" si="3"/>
        <v>0</v>
      </c>
      <c r="J15" s="533">
        <f t="shared" si="3"/>
        <v>0</v>
      </c>
      <c r="K15" s="533">
        <f t="shared" si="3"/>
        <v>0</v>
      </c>
      <c r="L15" s="533">
        <f t="shared" si="3"/>
        <v>0</v>
      </c>
      <c r="M15" s="533">
        <f t="shared" si="3"/>
        <v>0</v>
      </c>
      <c r="N15" s="533">
        <f t="shared" si="3"/>
        <v>0</v>
      </c>
      <c r="O15" s="533">
        <f t="shared" si="3"/>
        <v>0</v>
      </c>
      <c r="P15" s="1176"/>
    </row>
    <row r="16" spans="1:16">
      <c r="A16" s="1177"/>
      <c r="B16" s="1177"/>
      <c r="C16" s="1177"/>
      <c r="D16" s="1177"/>
      <c r="E16" s="1177"/>
      <c r="F16" s="1177"/>
      <c r="G16" s="1177"/>
      <c r="H16" s="1177"/>
      <c r="I16" s="1177"/>
      <c r="J16" s="1177"/>
      <c r="K16" s="1177"/>
      <c r="L16" s="1177"/>
      <c r="M16" s="1177"/>
      <c r="N16" s="1177"/>
      <c r="O16" s="1177"/>
      <c r="P16" s="1176"/>
    </row>
    <row r="17" spans="1:16">
      <c r="A17" s="1178"/>
      <c r="B17" s="1178"/>
      <c r="C17" s="1178"/>
      <c r="D17" s="1178"/>
      <c r="E17" s="1178"/>
      <c r="F17" s="1178"/>
      <c r="G17" s="1178"/>
      <c r="H17" s="1178"/>
      <c r="I17" s="1178"/>
      <c r="J17" s="1178"/>
      <c r="K17" s="1178"/>
      <c r="L17" s="1178"/>
      <c r="M17" s="1178"/>
      <c r="N17" s="1178"/>
      <c r="O17" s="1178"/>
      <c r="P17" s="1176"/>
    </row>
    <row r="18" spans="1:16" ht="18.75">
      <c r="A18" s="1178"/>
      <c r="B18" s="1178"/>
      <c r="C18" s="1178"/>
      <c r="D18" s="1178"/>
      <c r="E18" s="1178"/>
      <c r="F18" s="1178"/>
      <c r="G18" s="1178"/>
      <c r="H18" s="1178"/>
      <c r="I18" s="1178"/>
      <c r="J18" s="1178"/>
      <c r="K18" s="1178"/>
      <c r="L18" s="1174" t="str">
        <f>Master!E2</f>
        <v>ç/kkukpk;Z]</v>
      </c>
      <c r="M18" s="1174"/>
      <c r="N18" s="1174"/>
      <c r="O18" s="1174"/>
      <c r="P18" s="1176"/>
    </row>
    <row r="19" spans="1:16" ht="15" customHeight="1">
      <c r="A19" s="1178"/>
      <c r="B19" s="1178"/>
      <c r="C19" s="1178"/>
      <c r="D19" s="1178"/>
      <c r="E19" s="1178"/>
      <c r="F19" s="1178"/>
      <c r="G19" s="1178"/>
      <c r="H19" s="1178"/>
      <c r="I19" s="1178"/>
      <c r="J19" s="1178"/>
      <c r="K19" s="1178"/>
      <c r="L19" s="1173" t="str">
        <f>Master!H2</f>
        <v>jkmekfo jk;eyok³k</v>
      </c>
      <c r="M19" s="1173"/>
      <c r="N19" s="1173"/>
      <c r="O19" s="1173"/>
      <c r="P19" s="1176"/>
    </row>
    <row r="20" spans="1:16" ht="15" customHeight="1">
      <c r="A20" s="1178"/>
      <c r="B20" s="1178"/>
      <c r="C20" s="1178"/>
      <c r="D20" s="1178"/>
      <c r="E20" s="1178"/>
      <c r="F20" s="1178"/>
      <c r="G20" s="1178"/>
      <c r="H20" s="1178"/>
      <c r="I20" s="1178"/>
      <c r="J20" s="1178"/>
      <c r="K20" s="1178"/>
      <c r="L20" s="1173"/>
      <c r="M20" s="1173"/>
      <c r="N20" s="1173"/>
      <c r="O20" s="1173"/>
      <c r="P20" s="1176"/>
    </row>
    <row r="21" spans="1:16" ht="15" hidden="1" customHeight="1">
      <c r="A21" s="463"/>
      <c r="B21" s="463"/>
      <c r="C21" s="463"/>
      <c r="D21" s="463"/>
      <c r="E21" s="463"/>
      <c r="F21" s="463"/>
      <c r="G21" s="463"/>
      <c r="H21" s="463"/>
      <c r="I21" s="463"/>
      <c r="J21" s="463"/>
      <c r="K21" s="463"/>
      <c r="L21" s="1173"/>
      <c r="M21" s="1173"/>
      <c r="N21" s="1173"/>
      <c r="O21" s="1173"/>
    </row>
    <row r="22" spans="1:16" hidden="1"/>
  </sheetData>
  <sheetProtection password="E8FA" sheet="1" objects="1" scenarios="1" formatColumns="0" formatRows="0"/>
  <mergeCells count="21">
    <mergeCell ref="M6:O6"/>
    <mergeCell ref="J4:N4"/>
    <mergeCell ref="C4:H4"/>
    <mergeCell ref="A5:L5"/>
    <mergeCell ref="M5:O5"/>
    <mergeCell ref="L19:O21"/>
    <mergeCell ref="L18:O18"/>
    <mergeCell ref="A15:B15"/>
    <mergeCell ref="P1:P20"/>
    <mergeCell ref="L16:O17"/>
    <mergeCell ref="A16:K20"/>
    <mergeCell ref="L1:O1"/>
    <mergeCell ref="A2:O2"/>
    <mergeCell ref="A3:O3"/>
    <mergeCell ref="A6:A7"/>
    <mergeCell ref="B6:B7"/>
    <mergeCell ref="C6:E6"/>
    <mergeCell ref="G6:I6"/>
    <mergeCell ref="J6:J7"/>
    <mergeCell ref="K6:K7"/>
    <mergeCell ref="L6:L7"/>
  </mergeCells>
  <pageMargins left="0.8" right="0.6" top="0.75" bottom="0.75" header="0.3" footer="0.3"/>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sheetPr>
    <tabColor theme="3" tint="0.39997558519241921"/>
  </sheetPr>
  <dimension ref="A1:Y55"/>
  <sheetViews>
    <sheetView workbookViewId="0">
      <selection activeCell="A2" sqref="A2:W2"/>
    </sheetView>
  </sheetViews>
  <sheetFormatPr defaultColWidth="0" defaultRowHeight="15" zeroHeight="1"/>
  <cols>
    <col min="1" max="1" width="7.85546875" style="1192" customWidth="1"/>
    <col min="2" max="2" width="6" style="1192" customWidth="1"/>
    <col min="3" max="17" width="6.28515625" style="1192" customWidth="1"/>
    <col min="18" max="23" width="6.28515625" style="534" customWidth="1"/>
    <col min="24" max="24" width="3.42578125" style="534" customWidth="1"/>
    <col min="25" max="25" width="0" style="534" hidden="1" customWidth="1"/>
    <col min="26" max="16384" width="9.140625" style="534" hidden="1"/>
  </cols>
  <sheetData>
    <row r="1" spans="1:24" ht="18" customHeight="1">
      <c r="A1" s="1193" t="str">
        <f>sharansh!B1</f>
        <v>vk; dk foLr`r ctV vuqeku foÙkh; o"kZ  ¼ 1 vizSy ls 31 ekpZ rd ½ dk</v>
      </c>
      <c r="B1" s="1193"/>
      <c r="C1" s="1193"/>
      <c r="D1" s="1193"/>
      <c r="E1" s="1193"/>
      <c r="F1" s="1193"/>
      <c r="G1" s="1193"/>
      <c r="H1" s="1193"/>
      <c r="I1" s="1193"/>
      <c r="J1" s="1193"/>
      <c r="K1" s="1193"/>
      <c r="L1" s="1193"/>
      <c r="M1" s="1193"/>
      <c r="N1" s="1193"/>
      <c r="O1" s="1193"/>
      <c r="P1" s="1193"/>
      <c r="Q1" s="1193"/>
      <c r="R1" s="1193"/>
      <c r="S1" s="1195">
        <f>Summary!$C$1</f>
        <v>12345</v>
      </c>
      <c r="T1" s="1195"/>
      <c r="U1" s="1195"/>
      <c r="V1" s="1195"/>
      <c r="W1" s="1195"/>
      <c r="X1" s="1188"/>
    </row>
    <row r="2" spans="1:24" ht="32.25" customHeight="1">
      <c r="A2" s="1196" t="str">
        <f>Summary!A2</f>
        <v>ç/kkukpk;Z] jkmekfo jk;eyok³k ¼vkWfQl vkbZ-Mh- la[;k %&amp;12345½</v>
      </c>
      <c r="B2" s="1196"/>
      <c r="C2" s="1196"/>
      <c r="D2" s="1196"/>
      <c r="E2" s="1196"/>
      <c r="F2" s="1196"/>
      <c r="G2" s="1196"/>
      <c r="H2" s="1196"/>
      <c r="I2" s="1196"/>
      <c r="J2" s="1196"/>
      <c r="K2" s="1196"/>
      <c r="L2" s="1196"/>
      <c r="M2" s="1196"/>
      <c r="N2" s="1196"/>
      <c r="O2" s="1196"/>
      <c r="P2" s="1196"/>
      <c r="Q2" s="1196"/>
      <c r="R2" s="1196"/>
      <c r="S2" s="1196"/>
      <c r="T2" s="1196"/>
      <c r="U2" s="1196"/>
      <c r="V2" s="1196"/>
      <c r="W2" s="1196"/>
      <c r="X2" s="1188"/>
    </row>
    <row r="3" spans="1:24" ht="24" customHeight="1">
      <c r="A3" s="535"/>
      <c r="B3" s="535"/>
      <c r="C3" s="535"/>
      <c r="D3" s="535"/>
      <c r="E3" s="535"/>
      <c r="F3" s="535"/>
      <c r="G3" s="535"/>
      <c r="H3" s="535"/>
      <c r="I3" s="535"/>
      <c r="J3" s="1194" t="s">
        <v>320</v>
      </c>
      <c r="K3" s="1194"/>
      <c r="L3" s="1194"/>
      <c r="M3" s="1194"/>
      <c r="N3" s="1194"/>
      <c r="O3" s="535"/>
      <c r="P3" s="535"/>
      <c r="Q3" s="535"/>
      <c r="R3" s="535"/>
      <c r="S3" s="535"/>
      <c r="T3" s="535"/>
      <c r="U3" s="535"/>
      <c r="V3" s="535"/>
      <c r="W3" s="535"/>
      <c r="X3" s="1188"/>
    </row>
    <row r="4" spans="1:24" ht="9" customHeight="1">
      <c r="A4" s="535"/>
      <c r="B4" s="535"/>
      <c r="C4" s="535"/>
      <c r="D4" s="535"/>
      <c r="E4" s="535"/>
      <c r="F4" s="535"/>
      <c r="G4" s="535"/>
      <c r="H4" s="535"/>
      <c r="I4" s="535"/>
      <c r="J4" s="535"/>
      <c r="K4" s="535"/>
      <c r="L4" s="535"/>
      <c r="M4" s="535"/>
      <c r="N4" s="535"/>
      <c r="O4" s="535"/>
      <c r="P4" s="535"/>
      <c r="Q4" s="535"/>
      <c r="R4" s="535"/>
      <c r="S4" s="535"/>
      <c r="T4" s="535"/>
      <c r="U4" s="535"/>
      <c r="V4" s="535"/>
      <c r="W4" s="535"/>
      <c r="X4" s="1188"/>
    </row>
    <row r="5" spans="1:24" s="536" customFormat="1" ht="36.75" customHeight="1">
      <c r="A5" s="1197" t="s">
        <v>288</v>
      </c>
      <c r="B5" s="1197" t="s">
        <v>289</v>
      </c>
      <c r="C5" s="1187" t="s">
        <v>290</v>
      </c>
      <c r="D5" s="1187"/>
      <c r="E5" s="1187"/>
      <c r="F5" s="1187" t="s">
        <v>291</v>
      </c>
      <c r="G5" s="1187"/>
      <c r="H5" s="1187"/>
      <c r="I5" s="1187" t="s">
        <v>292</v>
      </c>
      <c r="J5" s="1187"/>
      <c r="K5" s="1187"/>
      <c r="L5" s="1187" t="s">
        <v>293</v>
      </c>
      <c r="M5" s="1187"/>
      <c r="N5" s="1187"/>
      <c r="O5" s="1187" t="s">
        <v>294</v>
      </c>
      <c r="P5" s="1187"/>
      <c r="Q5" s="1187"/>
      <c r="R5" s="1187" t="s">
        <v>295</v>
      </c>
      <c r="S5" s="1187"/>
      <c r="T5" s="1187"/>
      <c r="U5" s="1187" t="s">
        <v>296</v>
      </c>
      <c r="V5" s="1187"/>
      <c r="W5" s="1187"/>
      <c r="X5" s="1188"/>
    </row>
    <row r="6" spans="1:24" s="536" customFormat="1" ht="29.25" customHeight="1">
      <c r="A6" s="1197"/>
      <c r="B6" s="1197"/>
      <c r="C6" s="531" t="s">
        <v>297</v>
      </c>
      <c r="D6" s="531" t="s">
        <v>298</v>
      </c>
      <c r="E6" s="531" t="s">
        <v>299</v>
      </c>
      <c r="F6" s="531" t="s">
        <v>297</v>
      </c>
      <c r="G6" s="531" t="s">
        <v>298</v>
      </c>
      <c r="H6" s="531" t="s">
        <v>299</v>
      </c>
      <c r="I6" s="531" t="s">
        <v>297</v>
      </c>
      <c r="J6" s="531" t="s">
        <v>298</v>
      </c>
      <c r="K6" s="531" t="s">
        <v>299</v>
      </c>
      <c r="L6" s="531" t="s">
        <v>297</v>
      </c>
      <c r="M6" s="531" t="s">
        <v>298</v>
      </c>
      <c r="N6" s="531" t="s">
        <v>299</v>
      </c>
      <c r="O6" s="531" t="s">
        <v>297</v>
      </c>
      <c r="P6" s="531" t="s">
        <v>298</v>
      </c>
      <c r="Q6" s="531" t="s">
        <v>299</v>
      </c>
      <c r="R6" s="531" t="s">
        <v>297</v>
      </c>
      <c r="S6" s="531" t="s">
        <v>298</v>
      </c>
      <c r="T6" s="531" t="s">
        <v>299</v>
      </c>
      <c r="U6" s="531" t="s">
        <v>297</v>
      </c>
      <c r="V6" s="531" t="s">
        <v>298</v>
      </c>
      <c r="W6" s="531" t="s">
        <v>299</v>
      </c>
      <c r="X6" s="1188"/>
    </row>
    <row r="7" spans="1:24" ht="21" customHeight="1">
      <c r="A7" s="537">
        <v>1</v>
      </c>
      <c r="B7" s="537" t="s">
        <v>300</v>
      </c>
      <c r="C7" s="542">
        <v>0</v>
      </c>
      <c r="D7" s="542">
        <v>0</v>
      </c>
      <c r="E7" s="543">
        <f>SUM(C7:D7)</f>
        <v>0</v>
      </c>
      <c r="F7" s="542">
        <v>0</v>
      </c>
      <c r="G7" s="542">
        <v>0</v>
      </c>
      <c r="H7" s="543">
        <f>SUM(F7:G7)</f>
        <v>0</v>
      </c>
      <c r="I7" s="542">
        <v>0</v>
      </c>
      <c r="J7" s="542">
        <v>0</v>
      </c>
      <c r="K7" s="543">
        <f>SUM(I7:J7)</f>
        <v>0</v>
      </c>
      <c r="L7" s="542">
        <v>0</v>
      </c>
      <c r="M7" s="542">
        <v>0</v>
      </c>
      <c r="N7" s="543">
        <f>SUM(L7:M7)</f>
        <v>0</v>
      </c>
      <c r="O7" s="542">
        <v>0</v>
      </c>
      <c r="P7" s="542">
        <v>0</v>
      </c>
      <c r="Q7" s="543">
        <f>SUM(O7:P7)</f>
        <v>0</v>
      </c>
      <c r="R7" s="542">
        <f>C7+F7+I7+L7+O7</f>
        <v>0</v>
      </c>
      <c r="S7" s="542">
        <f>D7+G7+J7+M7+P7</f>
        <v>0</v>
      </c>
      <c r="T7" s="543">
        <f>SUM(R7:S7)</f>
        <v>0</v>
      </c>
      <c r="U7" s="542">
        <v>0</v>
      </c>
      <c r="V7" s="542">
        <v>0</v>
      </c>
      <c r="W7" s="543">
        <f t="shared" ref="W7:W18" si="0">U7+V7</f>
        <v>0</v>
      </c>
      <c r="X7" s="1188"/>
    </row>
    <row r="8" spans="1:24" ht="21" customHeight="1">
      <c r="A8" s="537">
        <v>2</v>
      </c>
      <c r="B8" s="537" t="s">
        <v>301</v>
      </c>
      <c r="C8" s="542">
        <v>0</v>
      </c>
      <c r="D8" s="542">
        <v>0</v>
      </c>
      <c r="E8" s="543">
        <f t="shared" ref="E8:E18" si="1">SUM(C8:D8)</f>
        <v>0</v>
      </c>
      <c r="F8" s="542">
        <v>0</v>
      </c>
      <c r="G8" s="542">
        <v>0</v>
      </c>
      <c r="H8" s="543">
        <f t="shared" ref="H8:H18" si="2">SUM(F8:G8)</f>
        <v>0</v>
      </c>
      <c r="I8" s="542">
        <v>0</v>
      </c>
      <c r="J8" s="542">
        <v>0</v>
      </c>
      <c r="K8" s="543">
        <f t="shared" ref="K8:K18" si="3">SUM(I8:J8)</f>
        <v>0</v>
      </c>
      <c r="L8" s="542">
        <v>0</v>
      </c>
      <c r="M8" s="542">
        <v>0</v>
      </c>
      <c r="N8" s="543">
        <f t="shared" ref="N8:N18" si="4">SUM(L8:M8)</f>
        <v>0</v>
      </c>
      <c r="O8" s="542">
        <v>0</v>
      </c>
      <c r="P8" s="542">
        <v>0</v>
      </c>
      <c r="Q8" s="543">
        <f t="shared" ref="Q8:Q18" si="5">SUM(O8:P8)</f>
        <v>0</v>
      </c>
      <c r="R8" s="542">
        <f t="shared" ref="R8:R18" si="6">C8+F8+I8+L8+O8</f>
        <v>0</v>
      </c>
      <c r="S8" s="542">
        <f t="shared" ref="S8:S18" si="7">D8+G8+J8+M8+P8</f>
        <v>0</v>
      </c>
      <c r="T8" s="543">
        <f t="shared" ref="T8:T18" si="8">SUM(R8:S8)</f>
        <v>0</v>
      </c>
      <c r="U8" s="542">
        <v>0</v>
      </c>
      <c r="V8" s="542">
        <v>0</v>
      </c>
      <c r="W8" s="543">
        <f t="shared" si="0"/>
        <v>0</v>
      </c>
      <c r="X8" s="1188"/>
    </row>
    <row r="9" spans="1:24" ht="21" customHeight="1">
      <c r="A9" s="537">
        <v>3</v>
      </c>
      <c r="B9" s="537" t="s">
        <v>302</v>
      </c>
      <c r="C9" s="542">
        <v>0</v>
      </c>
      <c r="D9" s="542">
        <v>0</v>
      </c>
      <c r="E9" s="543">
        <f t="shared" si="1"/>
        <v>0</v>
      </c>
      <c r="F9" s="542">
        <v>0</v>
      </c>
      <c r="G9" s="542">
        <v>0</v>
      </c>
      <c r="H9" s="543">
        <f t="shared" si="2"/>
        <v>0</v>
      </c>
      <c r="I9" s="542">
        <v>0</v>
      </c>
      <c r="J9" s="542">
        <v>0</v>
      </c>
      <c r="K9" s="543">
        <f t="shared" si="3"/>
        <v>0</v>
      </c>
      <c r="L9" s="542">
        <v>0</v>
      </c>
      <c r="M9" s="542">
        <v>0</v>
      </c>
      <c r="N9" s="543">
        <f t="shared" si="4"/>
        <v>0</v>
      </c>
      <c r="O9" s="542">
        <v>0</v>
      </c>
      <c r="P9" s="542">
        <v>0</v>
      </c>
      <c r="Q9" s="543">
        <f t="shared" si="5"/>
        <v>0</v>
      </c>
      <c r="R9" s="542">
        <f t="shared" si="6"/>
        <v>0</v>
      </c>
      <c r="S9" s="542">
        <f t="shared" si="7"/>
        <v>0</v>
      </c>
      <c r="T9" s="543">
        <f t="shared" si="8"/>
        <v>0</v>
      </c>
      <c r="U9" s="542">
        <v>0</v>
      </c>
      <c r="V9" s="542">
        <v>0</v>
      </c>
      <c r="W9" s="543">
        <f t="shared" si="0"/>
        <v>0</v>
      </c>
      <c r="X9" s="1188"/>
    </row>
    <row r="10" spans="1:24" ht="21" customHeight="1">
      <c r="A10" s="537">
        <v>4</v>
      </c>
      <c r="B10" s="537" t="s">
        <v>303</v>
      </c>
      <c r="C10" s="542">
        <v>0</v>
      </c>
      <c r="D10" s="542">
        <v>0</v>
      </c>
      <c r="E10" s="543">
        <f t="shared" si="1"/>
        <v>0</v>
      </c>
      <c r="F10" s="542">
        <v>0</v>
      </c>
      <c r="G10" s="542">
        <v>0</v>
      </c>
      <c r="H10" s="543">
        <f t="shared" si="2"/>
        <v>0</v>
      </c>
      <c r="I10" s="542">
        <v>0</v>
      </c>
      <c r="J10" s="542">
        <v>0</v>
      </c>
      <c r="K10" s="543">
        <f t="shared" si="3"/>
        <v>0</v>
      </c>
      <c r="L10" s="542">
        <v>0</v>
      </c>
      <c r="M10" s="542">
        <v>0</v>
      </c>
      <c r="N10" s="543">
        <f t="shared" si="4"/>
        <v>0</v>
      </c>
      <c r="O10" s="542">
        <v>0</v>
      </c>
      <c r="P10" s="542">
        <v>0</v>
      </c>
      <c r="Q10" s="543">
        <f t="shared" si="5"/>
        <v>0</v>
      </c>
      <c r="R10" s="542">
        <f t="shared" si="6"/>
        <v>0</v>
      </c>
      <c r="S10" s="542">
        <f t="shared" si="7"/>
        <v>0</v>
      </c>
      <c r="T10" s="543">
        <f t="shared" si="8"/>
        <v>0</v>
      </c>
      <c r="U10" s="542">
        <v>0</v>
      </c>
      <c r="V10" s="542">
        <v>0</v>
      </c>
      <c r="W10" s="543">
        <f t="shared" si="0"/>
        <v>0</v>
      </c>
      <c r="X10" s="1188"/>
    </row>
    <row r="11" spans="1:24" ht="21" customHeight="1">
      <c r="A11" s="537">
        <v>5</v>
      </c>
      <c r="B11" s="537" t="s">
        <v>304</v>
      </c>
      <c r="C11" s="542">
        <v>0</v>
      </c>
      <c r="D11" s="542">
        <v>0</v>
      </c>
      <c r="E11" s="543">
        <f t="shared" si="1"/>
        <v>0</v>
      </c>
      <c r="F11" s="542">
        <v>0</v>
      </c>
      <c r="G11" s="542">
        <v>0</v>
      </c>
      <c r="H11" s="543">
        <f t="shared" si="2"/>
        <v>0</v>
      </c>
      <c r="I11" s="542">
        <v>0</v>
      </c>
      <c r="J11" s="542">
        <v>0</v>
      </c>
      <c r="K11" s="543">
        <f t="shared" si="3"/>
        <v>0</v>
      </c>
      <c r="L11" s="542">
        <v>0</v>
      </c>
      <c r="M11" s="542">
        <v>0</v>
      </c>
      <c r="N11" s="543">
        <f t="shared" si="4"/>
        <v>0</v>
      </c>
      <c r="O11" s="542">
        <v>0</v>
      </c>
      <c r="P11" s="542">
        <v>0</v>
      </c>
      <c r="Q11" s="543">
        <f t="shared" si="5"/>
        <v>0</v>
      </c>
      <c r="R11" s="542">
        <f t="shared" si="6"/>
        <v>0</v>
      </c>
      <c r="S11" s="542">
        <f t="shared" si="7"/>
        <v>0</v>
      </c>
      <c r="T11" s="543">
        <f t="shared" si="8"/>
        <v>0</v>
      </c>
      <c r="U11" s="542">
        <v>0</v>
      </c>
      <c r="V11" s="542">
        <v>0</v>
      </c>
      <c r="W11" s="543">
        <f t="shared" si="0"/>
        <v>0</v>
      </c>
      <c r="X11" s="1188"/>
    </row>
    <row r="12" spans="1:24" ht="21" customHeight="1">
      <c r="A12" s="537">
        <v>6</v>
      </c>
      <c r="B12" s="537" t="s">
        <v>305</v>
      </c>
      <c r="C12" s="542">
        <v>0</v>
      </c>
      <c r="D12" s="542">
        <v>0</v>
      </c>
      <c r="E12" s="543">
        <f t="shared" si="1"/>
        <v>0</v>
      </c>
      <c r="F12" s="542">
        <v>0</v>
      </c>
      <c r="G12" s="542">
        <v>0</v>
      </c>
      <c r="H12" s="543">
        <f t="shared" si="2"/>
        <v>0</v>
      </c>
      <c r="I12" s="542">
        <v>0</v>
      </c>
      <c r="J12" s="542">
        <v>0</v>
      </c>
      <c r="K12" s="543">
        <f t="shared" si="3"/>
        <v>0</v>
      </c>
      <c r="L12" s="542">
        <v>0</v>
      </c>
      <c r="M12" s="542">
        <v>0</v>
      </c>
      <c r="N12" s="543">
        <f t="shared" si="4"/>
        <v>0</v>
      </c>
      <c r="O12" s="542">
        <v>0</v>
      </c>
      <c r="P12" s="542">
        <v>0</v>
      </c>
      <c r="Q12" s="543">
        <f t="shared" si="5"/>
        <v>0</v>
      </c>
      <c r="R12" s="542">
        <f t="shared" si="6"/>
        <v>0</v>
      </c>
      <c r="S12" s="542">
        <f t="shared" si="7"/>
        <v>0</v>
      </c>
      <c r="T12" s="543">
        <f t="shared" si="8"/>
        <v>0</v>
      </c>
      <c r="U12" s="542">
        <v>0</v>
      </c>
      <c r="V12" s="542">
        <v>0</v>
      </c>
      <c r="W12" s="543">
        <f t="shared" si="0"/>
        <v>0</v>
      </c>
      <c r="X12" s="1188"/>
    </row>
    <row r="13" spans="1:24" ht="21" customHeight="1">
      <c r="A13" s="537">
        <v>7</v>
      </c>
      <c r="B13" s="537" t="s">
        <v>306</v>
      </c>
      <c r="C13" s="542">
        <v>0</v>
      </c>
      <c r="D13" s="542">
        <v>0</v>
      </c>
      <c r="E13" s="543">
        <f t="shared" si="1"/>
        <v>0</v>
      </c>
      <c r="F13" s="542">
        <v>0</v>
      </c>
      <c r="G13" s="542">
        <v>0</v>
      </c>
      <c r="H13" s="543">
        <f t="shared" si="2"/>
        <v>0</v>
      </c>
      <c r="I13" s="542">
        <v>0</v>
      </c>
      <c r="J13" s="542">
        <v>0</v>
      </c>
      <c r="K13" s="543">
        <f t="shared" si="3"/>
        <v>0</v>
      </c>
      <c r="L13" s="542">
        <v>0</v>
      </c>
      <c r="M13" s="542">
        <v>0</v>
      </c>
      <c r="N13" s="543">
        <f t="shared" si="4"/>
        <v>0</v>
      </c>
      <c r="O13" s="542">
        <v>0</v>
      </c>
      <c r="P13" s="542">
        <v>0</v>
      </c>
      <c r="Q13" s="543">
        <f t="shared" si="5"/>
        <v>0</v>
      </c>
      <c r="R13" s="542">
        <f t="shared" si="6"/>
        <v>0</v>
      </c>
      <c r="S13" s="542">
        <f t="shared" si="7"/>
        <v>0</v>
      </c>
      <c r="T13" s="543">
        <f t="shared" si="8"/>
        <v>0</v>
      </c>
      <c r="U13" s="542">
        <v>0</v>
      </c>
      <c r="V13" s="542">
        <v>0</v>
      </c>
      <c r="W13" s="543">
        <f t="shared" si="0"/>
        <v>0</v>
      </c>
      <c r="X13" s="1188"/>
    </row>
    <row r="14" spans="1:24" ht="21" customHeight="1">
      <c r="A14" s="537">
        <v>8</v>
      </c>
      <c r="B14" s="537" t="s">
        <v>307</v>
      </c>
      <c r="C14" s="542">
        <v>0</v>
      </c>
      <c r="D14" s="542">
        <v>0</v>
      </c>
      <c r="E14" s="543">
        <f t="shared" si="1"/>
        <v>0</v>
      </c>
      <c r="F14" s="542">
        <v>0</v>
      </c>
      <c r="G14" s="542">
        <v>0</v>
      </c>
      <c r="H14" s="543">
        <f t="shared" si="2"/>
        <v>0</v>
      </c>
      <c r="I14" s="542">
        <v>0</v>
      </c>
      <c r="J14" s="542">
        <v>0</v>
      </c>
      <c r="K14" s="543">
        <f t="shared" si="3"/>
        <v>0</v>
      </c>
      <c r="L14" s="542">
        <v>0</v>
      </c>
      <c r="M14" s="542">
        <v>0</v>
      </c>
      <c r="N14" s="543">
        <f t="shared" si="4"/>
        <v>0</v>
      </c>
      <c r="O14" s="542">
        <v>0</v>
      </c>
      <c r="P14" s="542">
        <v>0</v>
      </c>
      <c r="Q14" s="543">
        <f t="shared" si="5"/>
        <v>0</v>
      </c>
      <c r="R14" s="542">
        <f t="shared" si="6"/>
        <v>0</v>
      </c>
      <c r="S14" s="542">
        <f t="shared" si="7"/>
        <v>0</v>
      </c>
      <c r="T14" s="543">
        <f t="shared" si="8"/>
        <v>0</v>
      </c>
      <c r="U14" s="542">
        <v>0</v>
      </c>
      <c r="V14" s="542">
        <v>0</v>
      </c>
      <c r="W14" s="543">
        <f t="shared" si="0"/>
        <v>0</v>
      </c>
      <c r="X14" s="1188"/>
    </row>
    <row r="15" spans="1:24" ht="21" customHeight="1">
      <c r="A15" s="537">
        <v>9</v>
      </c>
      <c r="B15" s="537" t="s">
        <v>308</v>
      </c>
      <c r="C15" s="542">
        <v>0</v>
      </c>
      <c r="D15" s="542">
        <v>0</v>
      </c>
      <c r="E15" s="543">
        <f t="shared" si="1"/>
        <v>0</v>
      </c>
      <c r="F15" s="542">
        <v>0</v>
      </c>
      <c r="G15" s="542">
        <v>0</v>
      </c>
      <c r="H15" s="543">
        <f t="shared" si="2"/>
        <v>0</v>
      </c>
      <c r="I15" s="542">
        <v>0</v>
      </c>
      <c r="J15" s="542">
        <v>0</v>
      </c>
      <c r="K15" s="543">
        <f t="shared" si="3"/>
        <v>0</v>
      </c>
      <c r="L15" s="542">
        <v>0</v>
      </c>
      <c r="M15" s="542">
        <v>0</v>
      </c>
      <c r="N15" s="543">
        <f t="shared" si="4"/>
        <v>0</v>
      </c>
      <c r="O15" s="542">
        <v>0</v>
      </c>
      <c r="P15" s="542">
        <v>0</v>
      </c>
      <c r="Q15" s="543">
        <f t="shared" si="5"/>
        <v>0</v>
      </c>
      <c r="R15" s="542">
        <f t="shared" si="6"/>
        <v>0</v>
      </c>
      <c r="S15" s="542">
        <f t="shared" si="7"/>
        <v>0</v>
      </c>
      <c r="T15" s="543">
        <f t="shared" si="8"/>
        <v>0</v>
      </c>
      <c r="U15" s="542">
        <v>0</v>
      </c>
      <c r="V15" s="542">
        <v>0</v>
      </c>
      <c r="W15" s="543">
        <f t="shared" si="0"/>
        <v>0</v>
      </c>
      <c r="X15" s="1188"/>
    </row>
    <row r="16" spans="1:24" ht="21" customHeight="1">
      <c r="A16" s="537">
        <v>10</v>
      </c>
      <c r="B16" s="537" t="s">
        <v>309</v>
      </c>
      <c r="C16" s="542">
        <v>0</v>
      </c>
      <c r="D16" s="542">
        <v>0</v>
      </c>
      <c r="E16" s="543">
        <f t="shared" si="1"/>
        <v>0</v>
      </c>
      <c r="F16" s="542">
        <v>0</v>
      </c>
      <c r="G16" s="542">
        <v>0</v>
      </c>
      <c r="H16" s="543">
        <f t="shared" si="2"/>
        <v>0</v>
      </c>
      <c r="I16" s="542">
        <v>0</v>
      </c>
      <c r="J16" s="542">
        <v>0</v>
      </c>
      <c r="K16" s="543">
        <f t="shared" si="3"/>
        <v>0</v>
      </c>
      <c r="L16" s="542">
        <v>0</v>
      </c>
      <c r="M16" s="542">
        <v>0</v>
      </c>
      <c r="N16" s="543">
        <f t="shared" si="4"/>
        <v>0</v>
      </c>
      <c r="O16" s="542">
        <v>0</v>
      </c>
      <c r="P16" s="542">
        <v>0</v>
      </c>
      <c r="Q16" s="543">
        <f t="shared" si="5"/>
        <v>0</v>
      </c>
      <c r="R16" s="542">
        <f t="shared" si="6"/>
        <v>0</v>
      </c>
      <c r="S16" s="542">
        <f t="shared" si="7"/>
        <v>0</v>
      </c>
      <c r="T16" s="543">
        <f t="shared" si="8"/>
        <v>0</v>
      </c>
      <c r="U16" s="542">
        <v>0</v>
      </c>
      <c r="V16" s="542">
        <v>0</v>
      </c>
      <c r="W16" s="543">
        <f t="shared" si="0"/>
        <v>0</v>
      </c>
      <c r="X16" s="1188"/>
    </row>
    <row r="17" spans="1:24" ht="21" customHeight="1">
      <c r="A17" s="537">
        <v>11</v>
      </c>
      <c r="B17" s="537" t="s">
        <v>310</v>
      </c>
      <c r="C17" s="542">
        <v>0</v>
      </c>
      <c r="D17" s="542">
        <v>0</v>
      </c>
      <c r="E17" s="543">
        <f t="shared" si="1"/>
        <v>0</v>
      </c>
      <c r="F17" s="542">
        <v>0</v>
      </c>
      <c r="G17" s="542">
        <v>0</v>
      </c>
      <c r="H17" s="543">
        <f t="shared" si="2"/>
        <v>0</v>
      </c>
      <c r="I17" s="542">
        <v>0</v>
      </c>
      <c r="J17" s="542">
        <v>0</v>
      </c>
      <c r="K17" s="543">
        <f t="shared" si="3"/>
        <v>0</v>
      </c>
      <c r="L17" s="542">
        <v>0</v>
      </c>
      <c r="M17" s="542">
        <v>0</v>
      </c>
      <c r="N17" s="543">
        <f t="shared" si="4"/>
        <v>0</v>
      </c>
      <c r="O17" s="542">
        <v>0</v>
      </c>
      <c r="P17" s="542">
        <v>0</v>
      </c>
      <c r="Q17" s="543">
        <f t="shared" si="5"/>
        <v>0</v>
      </c>
      <c r="R17" s="542">
        <f t="shared" si="6"/>
        <v>0</v>
      </c>
      <c r="S17" s="542">
        <f t="shared" si="7"/>
        <v>0</v>
      </c>
      <c r="T17" s="543">
        <f t="shared" si="8"/>
        <v>0</v>
      </c>
      <c r="U17" s="542">
        <v>0</v>
      </c>
      <c r="V17" s="542">
        <v>0</v>
      </c>
      <c r="W17" s="543">
        <f t="shared" si="0"/>
        <v>0</v>
      </c>
      <c r="X17" s="1188"/>
    </row>
    <row r="18" spans="1:24" ht="21" customHeight="1">
      <c r="A18" s="537">
        <v>12</v>
      </c>
      <c r="B18" s="537" t="s">
        <v>311</v>
      </c>
      <c r="C18" s="542">
        <v>0</v>
      </c>
      <c r="D18" s="542">
        <v>0</v>
      </c>
      <c r="E18" s="543">
        <f t="shared" si="1"/>
        <v>0</v>
      </c>
      <c r="F18" s="542">
        <v>0</v>
      </c>
      <c r="G18" s="542">
        <v>0</v>
      </c>
      <c r="H18" s="543">
        <f t="shared" si="2"/>
        <v>0</v>
      </c>
      <c r="I18" s="542">
        <v>0</v>
      </c>
      <c r="J18" s="542">
        <v>0</v>
      </c>
      <c r="K18" s="543">
        <f t="shared" si="3"/>
        <v>0</v>
      </c>
      <c r="L18" s="542">
        <v>0</v>
      </c>
      <c r="M18" s="542">
        <v>0</v>
      </c>
      <c r="N18" s="543">
        <f t="shared" si="4"/>
        <v>0</v>
      </c>
      <c r="O18" s="542">
        <v>0</v>
      </c>
      <c r="P18" s="542">
        <v>0</v>
      </c>
      <c r="Q18" s="543">
        <f t="shared" si="5"/>
        <v>0</v>
      </c>
      <c r="R18" s="542">
        <f t="shared" si="6"/>
        <v>0</v>
      </c>
      <c r="S18" s="542">
        <f t="shared" si="7"/>
        <v>0</v>
      </c>
      <c r="T18" s="543">
        <f t="shared" si="8"/>
        <v>0</v>
      </c>
      <c r="U18" s="542">
        <v>0</v>
      </c>
      <c r="V18" s="542">
        <v>0</v>
      </c>
      <c r="W18" s="543">
        <f t="shared" si="0"/>
        <v>0</v>
      </c>
      <c r="X18" s="1188"/>
    </row>
    <row r="19" spans="1:24" s="541" customFormat="1" ht="27" customHeight="1">
      <c r="A19" s="539" t="s">
        <v>68</v>
      </c>
      <c r="B19" s="540"/>
      <c r="C19" s="538">
        <f>SUM(C7:C18)</f>
        <v>0</v>
      </c>
      <c r="D19" s="538">
        <f t="shared" ref="D19:W19" si="9">SUM(D7:D18)</f>
        <v>0</v>
      </c>
      <c r="E19" s="538">
        <f t="shared" si="9"/>
        <v>0</v>
      </c>
      <c r="F19" s="538">
        <f t="shared" si="9"/>
        <v>0</v>
      </c>
      <c r="G19" s="538">
        <f t="shared" si="9"/>
        <v>0</v>
      </c>
      <c r="H19" s="538">
        <f t="shared" si="9"/>
        <v>0</v>
      </c>
      <c r="I19" s="538">
        <f t="shared" si="9"/>
        <v>0</v>
      </c>
      <c r="J19" s="538">
        <f t="shared" si="9"/>
        <v>0</v>
      </c>
      <c r="K19" s="538">
        <f t="shared" si="9"/>
        <v>0</v>
      </c>
      <c r="L19" s="538">
        <f t="shared" si="9"/>
        <v>0</v>
      </c>
      <c r="M19" s="538">
        <f t="shared" si="9"/>
        <v>0</v>
      </c>
      <c r="N19" s="538">
        <f t="shared" si="9"/>
        <v>0</v>
      </c>
      <c r="O19" s="538">
        <f t="shared" si="9"/>
        <v>0</v>
      </c>
      <c r="P19" s="538">
        <f t="shared" si="9"/>
        <v>0</v>
      </c>
      <c r="Q19" s="538">
        <f t="shared" si="9"/>
        <v>0</v>
      </c>
      <c r="R19" s="538">
        <f t="shared" si="9"/>
        <v>0</v>
      </c>
      <c r="S19" s="538">
        <f t="shared" si="9"/>
        <v>0</v>
      </c>
      <c r="T19" s="538">
        <f t="shared" si="9"/>
        <v>0</v>
      </c>
      <c r="U19" s="538">
        <f t="shared" si="9"/>
        <v>0</v>
      </c>
      <c r="V19" s="538">
        <f t="shared" si="9"/>
        <v>0</v>
      </c>
      <c r="W19" s="538">
        <f t="shared" si="9"/>
        <v>0</v>
      </c>
      <c r="X19" s="1188"/>
    </row>
    <row r="20" spans="1:24" s="464" customFormat="1">
      <c r="A20" s="1191"/>
      <c r="B20" s="1191"/>
      <c r="C20" s="1191"/>
      <c r="D20" s="1191"/>
      <c r="E20" s="1191"/>
      <c r="F20" s="1191"/>
      <c r="G20" s="1191"/>
      <c r="H20" s="1191"/>
      <c r="I20" s="1191"/>
      <c r="J20" s="1191"/>
      <c r="K20" s="1191"/>
      <c r="L20" s="1191"/>
      <c r="M20" s="1191"/>
      <c r="N20" s="1191"/>
      <c r="O20" s="1191"/>
      <c r="P20" s="1191"/>
      <c r="Q20" s="1191"/>
      <c r="R20" s="1191"/>
      <c r="S20" s="1191"/>
      <c r="T20" s="1191"/>
      <c r="U20" s="1191"/>
      <c r="V20" s="1191"/>
      <c r="W20" s="1191"/>
      <c r="X20" s="1188"/>
    </row>
    <row r="21" spans="1:24" s="464" customFormat="1">
      <c r="A21" s="1192"/>
      <c r="B21" s="1192"/>
      <c r="C21" s="1192"/>
      <c r="D21" s="1192"/>
      <c r="E21" s="1192"/>
      <c r="F21" s="1192"/>
      <c r="G21" s="1192"/>
      <c r="H21" s="1192"/>
      <c r="I21" s="1192"/>
      <c r="J21" s="1192"/>
      <c r="K21" s="1192"/>
      <c r="L21" s="1192"/>
      <c r="M21" s="1192"/>
      <c r="N21" s="1192"/>
      <c r="O21" s="1192"/>
      <c r="P21" s="1192"/>
      <c r="Q21" s="1192"/>
      <c r="R21" s="1192"/>
      <c r="S21" s="1192"/>
      <c r="T21" s="1192"/>
      <c r="U21" s="1192"/>
      <c r="V21" s="1192"/>
      <c r="W21" s="1192"/>
      <c r="X21" s="1188"/>
    </row>
    <row r="22" spans="1:24" s="464" customFormat="1" ht="18.75">
      <c r="A22" s="1192"/>
      <c r="B22" s="1192"/>
      <c r="C22" s="1192"/>
      <c r="D22" s="1192"/>
      <c r="E22" s="1192"/>
      <c r="F22" s="1192"/>
      <c r="G22" s="1192"/>
      <c r="H22" s="1192"/>
      <c r="I22" s="1192"/>
      <c r="J22" s="1192"/>
      <c r="K22" s="1192"/>
      <c r="L22" s="1192"/>
      <c r="M22" s="1192"/>
      <c r="N22" s="1192"/>
      <c r="O22" s="1192"/>
      <c r="P22" s="1192"/>
      <c r="Q22" s="1192"/>
      <c r="R22" s="1189" t="str">
        <f>Master!E2</f>
        <v>ç/kkukpk;Z]</v>
      </c>
      <c r="S22" s="1189"/>
      <c r="T22" s="1189"/>
      <c r="U22" s="1189"/>
      <c r="V22" s="1189"/>
      <c r="W22" s="1189"/>
      <c r="X22" s="1188"/>
    </row>
    <row r="23" spans="1:24" s="464" customFormat="1" ht="15" customHeight="1">
      <c r="A23" s="1192"/>
      <c r="B23" s="1192"/>
      <c r="C23" s="1192"/>
      <c r="D23" s="1192"/>
      <c r="E23" s="1192"/>
      <c r="F23" s="1192"/>
      <c r="G23" s="1192"/>
      <c r="H23" s="1192"/>
      <c r="I23" s="1192"/>
      <c r="J23" s="1192"/>
      <c r="K23" s="1192"/>
      <c r="L23" s="1192"/>
      <c r="M23" s="1192"/>
      <c r="N23" s="1192"/>
      <c r="O23" s="1192"/>
      <c r="P23" s="1192"/>
      <c r="Q23" s="1192"/>
      <c r="R23" s="1190" t="str">
        <f>Master!H2</f>
        <v>jkmekfo jk;eyok³k</v>
      </c>
      <c r="S23" s="1190"/>
      <c r="T23" s="1190"/>
      <c r="U23" s="1190"/>
      <c r="V23" s="1190"/>
      <c r="W23" s="1190"/>
      <c r="X23" s="1188"/>
    </row>
    <row r="24" spans="1:24" s="464" customFormat="1" ht="15" customHeight="1">
      <c r="A24" s="1192"/>
      <c r="B24" s="1192"/>
      <c r="C24" s="1192"/>
      <c r="D24" s="1192"/>
      <c r="E24" s="1192"/>
      <c r="F24" s="1192"/>
      <c r="G24" s="1192"/>
      <c r="H24" s="1192"/>
      <c r="I24" s="1192"/>
      <c r="J24" s="1192"/>
      <c r="K24" s="1192"/>
      <c r="L24" s="1192"/>
      <c r="M24" s="1192"/>
      <c r="N24" s="1192"/>
      <c r="O24" s="1192"/>
      <c r="P24" s="1192"/>
      <c r="Q24" s="1192"/>
      <c r="R24" s="1190"/>
      <c r="S24" s="1190"/>
      <c r="T24" s="1190"/>
      <c r="U24" s="1190"/>
      <c r="V24" s="1190"/>
      <c r="W24" s="1190"/>
      <c r="X24" s="1188"/>
    </row>
    <row r="25" spans="1:24" s="464" customFormat="1" ht="15" hidden="1" customHeight="1">
      <c r="A25" s="1192"/>
      <c r="B25" s="1192"/>
      <c r="C25" s="1192"/>
      <c r="D25" s="1192"/>
      <c r="E25" s="1192"/>
      <c r="F25" s="1192"/>
      <c r="G25" s="1192"/>
      <c r="H25" s="1192"/>
      <c r="I25" s="1192"/>
      <c r="J25" s="1192"/>
      <c r="K25" s="1192"/>
      <c r="L25" s="1192"/>
      <c r="M25" s="1192"/>
      <c r="N25" s="1192"/>
      <c r="O25" s="1192"/>
      <c r="P25" s="1192"/>
      <c r="Q25" s="1192"/>
      <c r="R25" s="1190"/>
      <c r="S25" s="1190"/>
      <c r="T25" s="1190"/>
      <c r="U25" s="1190"/>
      <c r="V25" s="1190"/>
      <c r="W25" s="1190"/>
      <c r="X25" s="1188"/>
    </row>
    <row r="26" spans="1:24" s="464" customFormat="1" ht="15" hidden="1" customHeight="1">
      <c r="A26" s="1192"/>
      <c r="B26" s="1192"/>
      <c r="C26" s="1192"/>
      <c r="D26" s="1192"/>
      <c r="E26" s="1192"/>
      <c r="F26" s="1192"/>
      <c r="G26" s="1192"/>
      <c r="H26" s="1192"/>
      <c r="I26" s="1192"/>
      <c r="J26" s="1192"/>
      <c r="K26" s="1192"/>
      <c r="L26" s="1192"/>
      <c r="M26" s="1192"/>
      <c r="N26" s="1192"/>
      <c r="O26" s="1192"/>
      <c r="P26" s="1192"/>
      <c r="Q26" s="1192"/>
    </row>
    <row r="27" spans="1:24" s="464" customFormat="1" ht="15" hidden="1" customHeight="1">
      <c r="A27" s="1192"/>
      <c r="B27" s="1192"/>
      <c r="C27" s="1192"/>
      <c r="D27" s="1192"/>
      <c r="E27" s="1192"/>
      <c r="F27" s="1192"/>
      <c r="G27" s="1192"/>
      <c r="H27" s="1192"/>
      <c r="I27" s="1192"/>
      <c r="J27" s="1192"/>
      <c r="K27" s="1192"/>
      <c r="L27" s="1192"/>
      <c r="M27" s="1192"/>
      <c r="N27" s="1192"/>
      <c r="O27" s="1192"/>
      <c r="P27" s="1192"/>
      <c r="Q27" s="1192"/>
    </row>
    <row r="28" spans="1:24" s="464" customFormat="1" ht="15" hidden="1" customHeight="1">
      <c r="A28" s="1192"/>
      <c r="B28" s="1192"/>
      <c r="C28" s="1192"/>
      <c r="D28" s="1192"/>
      <c r="E28" s="1192"/>
      <c r="F28" s="1192"/>
      <c r="G28" s="1192"/>
      <c r="H28" s="1192"/>
      <c r="I28" s="1192"/>
      <c r="J28" s="1192"/>
      <c r="K28" s="1192"/>
      <c r="L28" s="1192"/>
      <c r="M28" s="1192"/>
      <c r="N28" s="1192"/>
      <c r="O28" s="1192"/>
      <c r="P28" s="1192"/>
      <c r="Q28" s="1192"/>
    </row>
    <row r="29" spans="1:24" s="464" customFormat="1" ht="15" hidden="1" customHeight="1">
      <c r="A29" s="1192"/>
      <c r="B29" s="1192"/>
      <c r="C29" s="1192"/>
      <c r="D29" s="1192"/>
      <c r="E29" s="1192"/>
      <c r="F29" s="1192"/>
      <c r="G29" s="1192"/>
      <c r="H29" s="1192"/>
      <c r="I29" s="1192"/>
      <c r="J29" s="1192"/>
      <c r="K29" s="1192"/>
      <c r="L29" s="1192"/>
      <c r="M29" s="1192"/>
      <c r="N29" s="1192"/>
      <c r="O29" s="1192"/>
      <c r="P29" s="1192"/>
      <c r="Q29" s="1192"/>
    </row>
    <row r="30" spans="1:24" s="464" customFormat="1" ht="15" hidden="1" customHeight="1">
      <c r="A30" s="1192"/>
      <c r="B30" s="1192"/>
      <c r="C30" s="1192"/>
      <c r="D30" s="1192"/>
      <c r="E30" s="1192"/>
      <c r="F30" s="1192"/>
      <c r="G30" s="1192"/>
      <c r="H30" s="1192"/>
      <c r="I30" s="1192"/>
      <c r="J30" s="1192"/>
      <c r="K30" s="1192"/>
      <c r="L30" s="1192"/>
      <c r="M30" s="1192"/>
      <c r="N30" s="1192"/>
      <c r="O30" s="1192"/>
      <c r="P30" s="1192"/>
      <c r="Q30" s="1192"/>
    </row>
    <row r="31" spans="1:24" s="464" customFormat="1" ht="15" hidden="1" customHeight="1">
      <c r="A31" s="1192"/>
      <c r="B31" s="1192"/>
      <c r="C31" s="1192"/>
      <c r="D31" s="1192"/>
      <c r="E31" s="1192"/>
      <c r="F31" s="1192"/>
      <c r="G31" s="1192"/>
      <c r="H31" s="1192"/>
      <c r="I31" s="1192"/>
      <c r="J31" s="1192"/>
      <c r="K31" s="1192"/>
      <c r="L31" s="1192"/>
      <c r="M31" s="1192"/>
      <c r="N31" s="1192"/>
      <c r="O31" s="1192"/>
      <c r="P31" s="1192"/>
      <c r="Q31" s="1192"/>
    </row>
    <row r="32" spans="1:24" s="464" customFormat="1" ht="15" hidden="1" customHeight="1">
      <c r="A32" s="1192"/>
      <c r="B32" s="1192"/>
      <c r="C32" s="1192"/>
      <c r="D32" s="1192"/>
      <c r="E32" s="1192"/>
      <c r="F32" s="1192"/>
      <c r="G32" s="1192"/>
      <c r="H32" s="1192"/>
      <c r="I32" s="1192"/>
      <c r="J32" s="1192"/>
      <c r="K32" s="1192"/>
      <c r="L32" s="1192"/>
      <c r="M32" s="1192"/>
      <c r="N32" s="1192"/>
      <c r="O32" s="1192"/>
      <c r="P32" s="1192"/>
      <c r="Q32" s="1192"/>
    </row>
    <row r="33" spans="1:25" s="464" customFormat="1" ht="15" hidden="1" customHeight="1">
      <c r="A33" s="1192"/>
      <c r="B33" s="1192"/>
      <c r="C33" s="1192"/>
      <c r="D33" s="1192"/>
      <c r="E33" s="1192"/>
      <c r="F33" s="1192"/>
      <c r="G33" s="1192"/>
      <c r="H33" s="1192"/>
      <c r="I33" s="1192"/>
      <c r="J33" s="1192"/>
      <c r="K33" s="1192"/>
      <c r="L33" s="1192"/>
      <c r="M33" s="1192"/>
      <c r="N33" s="1192"/>
      <c r="O33" s="1192"/>
      <c r="P33" s="1192"/>
      <c r="Q33" s="1192"/>
    </row>
    <row r="34" spans="1:25" s="464" customFormat="1" ht="15" hidden="1" customHeight="1">
      <c r="A34" s="1192"/>
      <c r="B34" s="1192"/>
      <c r="C34" s="1192"/>
      <c r="D34" s="1192"/>
      <c r="E34" s="1192"/>
      <c r="F34" s="1192"/>
      <c r="G34" s="1192"/>
      <c r="H34" s="1192"/>
      <c r="I34" s="1192"/>
      <c r="J34" s="1192"/>
      <c r="K34" s="1192"/>
      <c r="L34" s="1192"/>
      <c r="M34" s="1192"/>
      <c r="N34" s="1192"/>
      <c r="O34" s="1192"/>
      <c r="P34" s="1192"/>
      <c r="Q34" s="1192"/>
    </row>
    <row r="35" spans="1:25" s="464" customFormat="1" ht="15" hidden="1" customHeight="1">
      <c r="A35" s="1192"/>
      <c r="B35" s="1192"/>
      <c r="C35" s="1192"/>
      <c r="D35" s="1192"/>
      <c r="E35" s="1192"/>
      <c r="F35" s="1192"/>
      <c r="G35" s="1192"/>
      <c r="H35" s="1192"/>
      <c r="I35" s="1192"/>
      <c r="J35" s="1192"/>
      <c r="K35" s="1192"/>
      <c r="L35" s="1192"/>
      <c r="M35" s="1192"/>
      <c r="N35" s="1192"/>
      <c r="O35" s="1192"/>
      <c r="P35" s="1192"/>
      <c r="Q35" s="1192"/>
    </row>
    <row r="36" spans="1:25" s="464" customFormat="1" ht="15" hidden="1" customHeight="1">
      <c r="A36" s="1192"/>
      <c r="B36" s="1192"/>
      <c r="C36" s="1192"/>
      <c r="D36" s="1192"/>
      <c r="E36" s="1192"/>
      <c r="F36" s="1192"/>
      <c r="G36" s="1192"/>
      <c r="H36" s="1192"/>
      <c r="I36" s="1192"/>
      <c r="J36" s="1192"/>
      <c r="K36" s="1192"/>
      <c r="L36" s="1192"/>
      <c r="M36" s="1192"/>
      <c r="N36" s="1192"/>
      <c r="O36" s="1192"/>
      <c r="P36" s="1192"/>
      <c r="Q36" s="1192"/>
    </row>
    <row r="37" spans="1:25" s="464" customFormat="1" ht="15" hidden="1" customHeight="1">
      <c r="A37" s="1192"/>
      <c r="B37" s="1192"/>
      <c r="C37" s="1192"/>
      <c r="D37" s="1192"/>
      <c r="E37" s="1192"/>
      <c r="F37" s="1192"/>
      <c r="G37" s="1192"/>
      <c r="H37" s="1192"/>
      <c r="I37" s="1192"/>
      <c r="J37" s="1192"/>
      <c r="K37" s="1192"/>
      <c r="L37" s="1192"/>
      <c r="M37" s="1192"/>
      <c r="N37" s="1192"/>
      <c r="O37" s="1192"/>
      <c r="P37" s="1192"/>
      <c r="Q37" s="1192"/>
    </row>
    <row r="38" spans="1:25" s="464" customFormat="1" ht="15" hidden="1" customHeight="1">
      <c r="A38" s="1192"/>
      <c r="B38" s="1192"/>
      <c r="C38" s="1192"/>
      <c r="D38" s="1192"/>
      <c r="E38" s="1192"/>
      <c r="F38" s="1192"/>
      <c r="G38" s="1192"/>
      <c r="H38" s="1192"/>
      <c r="I38" s="1192"/>
      <c r="J38" s="1192"/>
      <c r="K38" s="1192"/>
      <c r="L38" s="1192"/>
      <c r="M38" s="1192"/>
      <c r="N38" s="1192"/>
      <c r="O38" s="1192"/>
      <c r="P38" s="1192"/>
      <c r="Q38" s="1192"/>
    </row>
    <row r="39" spans="1:25" s="464" customFormat="1" ht="15" hidden="1" customHeight="1">
      <c r="A39" s="1192"/>
      <c r="B39" s="1192"/>
      <c r="C39" s="1192"/>
      <c r="D39" s="1192"/>
      <c r="E39" s="1192"/>
      <c r="F39" s="1192"/>
      <c r="G39" s="1192"/>
      <c r="H39" s="1192"/>
      <c r="I39" s="1192"/>
      <c r="J39" s="1192"/>
      <c r="K39" s="1192"/>
      <c r="L39" s="1192"/>
      <c r="M39" s="1192"/>
      <c r="N39" s="1192"/>
      <c r="O39" s="1192"/>
      <c r="P39" s="1192"/>
      <c r="Q39" s="1192"/>
    </row>
    <row r="40" spans="1:25" s="464" customFormat="1" ht="15" hidden="1" customHeight="1">
      <c r="A40" s="1192"/>
      <c r="B40" s="1192"/>
      <c r="C40" s="1192"/>
      <c r="D40" s="1192"/>
      <c r="E40" s="1192"/>
      <c r="F40" s="1192"/>
      <c r="G40" s="1192"/>
      <c r="H40" s="1192"/>
      <c r="I40" s="1192"/>
      <c r="J40" s="1192"/>
      <c r="K40" s="1192"/>
      <c r="L40" s="1192"/>
      <c r="M40" s="1192"/>
      <c r="N40" s="1192"/>
      <c r="O40" s="1192"/>
      <c r="P40" s="1192"/>
      <c r="Q40" s="1192"/>
    </row>
    <row r="41" spans="1:25" ht="15" hidden="1" customHeight="1">
      <c r="R41" s="464"/>
      <c r="S41" s="464"/>
      <c r="T41" s="464"/>
      <c r="U41" s="464"/>
      <c r="V41" s="464"/>
      <c r="W41" s="464"/>
      <c r="X41" s="464"/>
      <c r="Y41" s="464"/>
    </row>
    <row r="42" spans="1:25" ht="15" hidden="1" customHeight="1">
      <c r="R42" s="464"/>
      <c r="S42" s="464"/>
      <c r="T42" s="464"/>
      <c r="U42" s="464"/>
      <c r="V42" s="464"/>
      <c r="W42" s="464"/>
      <c r="X42" s="464"/>
      <c r="Y42" s="464"/>
    </row>
    <row r="43" spans="1:25" ht="15" hidden="1" customHeight="1">
      <c r="R43" s="464"/>
      <c r="S43" s="464"/>
      <c r="T43" s="464"/>
      <c r="U43" s="464"/>
      <c r="V43" s="464"/>
      <c r="W43" s="464"/>
      <c r="X43" s="464"/>
      <c r="Y43" s="464"/>
    </row>
    <row r="44" spans="1:25" ht="15" hidden="1" customHeight="1">
      <c r="R44" s="464"/>
      <c r="S44" s="464"/>
      <c r="T44" s="464"/>
      <c r="U44" s="464"/>
      <c r="V44" s="464"/>
      <c r="W44" s="464"/>
      <c r="X44" s="464"/>
      <c r="Y44" s="464"/>
    </row>
    <row r="45" spans="1:25" ht="15" hidden="1" customHeight="1">
      <c r="R45" s="464"/>
      <c r="S45" s="464"/>
      <c r="T45" s="464"/>
      <c r="U45" s="464"/>
      <c r="V45" s="464"/>
      <c r="W45" s="464"/>
      <c r="X45" s="464"/>
      <c r="Y45" s="464"/>
    </row>
    <row r="46" spans="1:25" ht="15" hidden="1" customHeight="1">
      <c r="R46" s="464"/>
      <c r="S46" s="464"/>
      <c r="T46" s="464"/>
      <c r="U46" s="464"/>
      <c r="V46" s="464"/>
      <c r="W46" s="464"/>
      <c r="X46" s="464"/>
      <c r="Y46" s="464"/>
    </row>
    <row r="47" spans="1:25" ht="15" hidden="1" customHeight="1">
      <c r="R47" s="464"/>
      <c r="S47" s="464"/>
      <c r="T47" s="464"/>
      <c r="U47" s="464"/>
      <c r="V47" s="464"/>
      <c r="W47" s="464"/>
      <c r="X47" s="464"/>
      <c r="Y47" s="464"/>
    </row>
    <row r="48" spans="1:25" ht="15" hidden="1" customHeight="1">
      <c r="R48" s="464"/>
      <c r="S48" s="464"/>
      <c r="T48" s="464"/>
      <c r="U48" s="464"/>
      <c r="V48" s="464"/>
      <c r="W48" s="464"/>
      <c r="X48" s="464"/>
      <c r="Y48" s="464"/>
    </row>
    <row r="49" spans="18:25" ht="15" hidden="1" customHeight="1">
      <c r="R49" s="464"/>
      <c r="S49" s="464"/>
      <c r="T49" s="464"/>
      <c r="U49" s="464"/>
      <c r="V49" s="464"/>
      <c r="W49" s="464"/>
      <c r="X49" s="464"/>
      <c r="Y49" s="464"/>
    </row>
    <row r="50" spans="18:25" ht="15" hidden="1" customHeight="1">
      <c r="R50" s="464"/>
      <c r="S50" s="464"/>
      <c r="T50" s="464"/>
      <c r="U50" s="464"/>
      <c r="V50" s="464"/>
      <c r="W50" s="464"/>
      <c r="X50" s="464"/>
      <c r="Y50" s="464"/>
    </row>
    <row r="51" spans="18:25" ht="15" hidden="1" customHeight="1">
      <c r="R51" s="464"/>
      <c r="S51" s="464"/>
      <c r="T51" s="464"/>
      <c r="U51" s="464"/>
      <c r="V51" s="464"/>
      <c r="W51" s="464"/>
      <c r="X51" s="464"/>
      <c r="Y51" s="464"/>
    </row>
    <row r="52" spans="18:25" ht="15" hidden="1" customHeight="1">
      <c r="R52" s="464"/>
      <c r="S52" s="464"/>
      <c r="T52" s="464"/>
      <c r="U52" s="464"/>
      <c r="V52" s="464"/>
      <c r="W52" s="464"/>
      <c r="X52" s="464"/>
      <c r="Y52" s="464"/>
    </row>
    <row r="53" spans="18:25" ht="15" hidden="1" customHeight="1">
      <c r="R53" s="464"/>
      <c r="S53" s="464"/>
      <c r="T53" s="464"/>
      <c r="U53" s="464"/>
      <c r="V53" s="464"/>
      <c r="W53" s="464"/>
      <c r="X53" s="464"/>
      <c r="Y53" s="464"/>
    </row>
    <row r="54" spans="18:25" ht="15" hidden="1" customHeight="1">
      <c r="R54" s="464"/>
      <c r="S54" s="464"/>
      <c r="T54" s="464"/>
      <c r="U54" s="464"/>
      <c r="V54" s="464"/>
      <c r="W54" s="464"/>
      <c r="X54" s="464"/>
      <c r="Y54" s="464"/>
    </row>
    <row r="55" spans="18:25" ht="15" hidden="1" customHeight="1">
      <c r="R55" s="464"/>
      <c r="S55" s="464"/>
      <c r="T55" s="464"/>
      <c r="U55" s="464"/>
      <c r="V55" s="464"/>
      <c r="W55" s="464"/>
      <c r="X55" s="464"/>
      <c r="Y55" s="464"/>
    </row>
  </sheetData>
  <sheetProtection password="E8FA" sheet="1" objects="1" scenarios="1" formatColumns="0" formatRows="0"/>
  <mergeCells count="18">
    <mergeCell ref="F5:H5"/>
    <mergeCell ref="I5:K5"/>
    <mergeCell ref="L5:N5"/>
    <mergeCell ref="O5:Q5"/>
    <mergeCell ref="R5:T5"/>
    <mergeCell ref="X1:X25"/>
    <mergeCell ref="R22:W22"/>
    <mergeCell ref="R23:W25"/>
    <mergeCell ref="A20:Q1048576"/>
    <mergeCell ref="R20:W21"/>
    <mergeCell ref="A1:R1"/>
    <mergeCell ref="J3:N3"/>
    <mergeCell ref="U5:W5"/>
    <mergeCell ref="S1:W1"/>
    <mergeCell ref="A2:W2"/>
    <mergeCell ref="A5:A6"/>
    <mergeCell ref="B5:B6"/>
    <mergeCell ref="C5:E5"/>
  </mergeCells>
  <pageMargins left="0.45" right="0.45" top="0.5" bottom="0.5" header="0.3" footer="0.3"/>
  <pageSetup paperSize="9" scale="90" orientation="landscape" horizontalDpi="300" verticalDpi="300" r:id="rId1"/>
</worksheet>
</file>

<file path=xl/worksheets/sheet19.xml><?xml version="1.0" encoding="utf-8"?>
<worksheet xmlns="http://schemas.openxmlformats.org/spreadsheetml/2006/main" xmlns:r="http://schemas.openxmlformats.org/officeDocument/2006/relationships">
  <sheetPr>
    <tabColor rgb="FFC00000"/>
  </sheetPr>
  <dimension ref="A1:XFC23"/>
  <sheetViews>
    <sheetView topLeftCell="A4" workbookViewId="0">
      <selection activeCell="C10" sqref="C10:C11"/>
    </sheetView>
  </sheetViews>
  <sheetFormatPr defaultColWidth="0" defaultRowHeight="15" zeroHeight="1"/>
  <cols>
    <col min="1" max="1" width="4.85546875" style="28" customWidth="1"/>
    <col min="2" max="2" width="17.5703125" style="28" customWidth="1"/>
    <col min="3" max="3" width="20.7109375" style="28" customWidth="1"/>
    <col min="4" max="4" width="18.7109375" style="28" customWidth="1"/>
    <col min="5" max="5" width="17.5703125" style="28" customWidth="1"/>
    <col min="6" max="6" width="18.5703125" style="28" customWidth="1"/>
    <col min="7" max="7" width="18.28515625" style="28" customWidth="1"/>
    <col min="8" max="8" width="16" style="28" customWidth="1"/>
    <col min="9" max="9" width="3" style="28" customWidth="1"/>
    <col min="10" max="16383" width="9.140625" style="28" hidden="1"/>
    <col min="16384" max="16384" width="4.140625" style="28" hidden="1"/>
  </cols>
  <sheetData>
    <row r="1" spans="1:9" ht="18.75">
      <c r="A1" s="41"/>
      <c r="B1" s="41"/>
      <c r="C1" s="41"/>
      <c r="D1" s="41"/>
      <c r="E1" s="41"/>
      <c r="F1" s="41"/>
      <c r="G1" s="1199">
        <f>Summary!$C$1</f>
        <v>12345</v>
      </c>
      <c r="H1" s="1199"/>
      <c r="I1" s="949"/>
    </row>
    <row r="2" spans="1:9" ht="23.25">
      <c r="A2" s="1200" t="str">
        <f>Summary!A2</f>
        <v>ç/kkukpk;Z] jkmekfo jk;eyok³k ¼vkWfQl vkbZ-Mh- la[;k %&amp;12345½</v>
      </c>
      <c r="B2" s="1200"/>
      <c r="C2" s="1200"/>
      <c r="D2" s="1200"/>
      <c r="E2" s="1200"/>
      <c r="F2" s="1200"/>
      <c r="G2" s="1200"/>
      <c r="H2" s="1200"/>
      <c r="I2" s="949"/>
    </row>
    <row r="3" spans="1:9" ht="27.75">
      <c r="A3" s="1201" t="s">
        <v>750</v>
      </c>
      <c r="B3" s="1201"/>
      <c r="C3" s="1201"/>
      <c r="D3" s="1201"/>
      <c r="E3" s="1201"/>
      <c r="F3" s="1201"/>
      <c r="G3" s="1201"/>
      <c r="H3" s="1201"/>
      <c r="I3" s="949"/>
    </row>
    <row r="4" spans="1:9">
      <c r="A4" s="1198" t="str">
        <f>Summary!A5</f>
        <v>BUDGET HEAD : 2202 -सामान्य शिक्षा-02-109 -राजकीय माध्यमिक विद्यालय-07 -राष्ट्रीय माध्यमिक शिक्षा अभियान-01 -माध्यमिक शिक्षा अभियान- सामान्य व्यय (S.F. + C.A.)</v>
      </c>
      <c r="B4" s="1198"/>
      <c r="C4" s="1198"/>
      <c r="D4" s="1198"/>
      <c r="E4" s="1198"/>
      <c r="F4" s="1198"/>
      <c r="G4" s="1198"/>
      <c r="H4" s="1198"/>
      <c r="I4" s="949"/>
    </row>
    <row r="5" spans="1:9" ht="20.25">
      <c r="A5" s="1202" t="s">
        <v>830</v>
      </c>
      <c r="B5" s="1202"/>
      <c r="C5" s="1202"/>
      <c r="D5" s="1202"/>
      <c r="E5" s="1202"/>
      <c r="F5" s="1202"/>
      <c r="G5" s="1202"/>
      <c r="H5" s="1202"/>
      <c r="I5" s="949"/>
    </row>
    <row r="6" spans="1:9" ht="13.5" customHeight="1">
      <c r="A6" s="91"/>
      <c r="B6" s="91"/>
      <c r="C6" s="91"/>
      <c r="D6" s="91"/>
      <c r="E6" s="91"/>
      <c r="F6" s="91"/>
      <c r="G6" s="91"/>
      <c r="H6" s="91"/>
      <c r="I6" s="949"/>
    </row>
    <row r="7" spans="1:9" s="83" customFormat="1" ht="56.25">
      <c r="A7" s="1203" t="s">
        <v>322</v>
      </c>
      <c r="B7" s="1203" t="s">
        <v>323</v>
      </c>
      <c r="C7" s="1203" t="s">
        <v>324</v>
      </c>
      <c r="D7" s="1203" t="s">
        <v>831</v>
      </c>
      <c r="E7" s="1203" t="s">
        <v>832</v>
      </c>
      <c r="F7" s="1203" t="s">
        <v>833</v>
      </c>
      <c r="G7" s="355" t="s">
        <v>834</v>
      </c>
      <c r="H7" s="355" t="s">
        <v>835</v>
      </c>
      <c r="I7" s="949"/>
    </row>
    <row r="8" spans="1:9" s="83" customFormat="1" ht="37.5">
      <c r="A8" s="1203"/>
      <c r="B8" s="1203"/>
      <c r="C8" s="1203"/>
      <c r="D8" s="1203"/>
      <c r="E8" s="1203"/>
      <c r="F8" s="1203"/>
      <c r="G8" s="87" t="s">
        <v>325</v>
      </c>
      <c r="H8" s="87" t="s">
        <v>326</v>
      </c>
      <c r="I8" s="949"/>
    </row>
    <row r="9" spans="1:9" s="84" customFormat="1" ht="18.75">
      <c r="A9" s="260">
        <v>1</v>
      </c>
      <c r="B9" s="260">
        <v>2</v>
      </c>
      <c r="C9" s="260">
        <v>3</v>
      </c>
      <c r="D9" s="260">
        <v>4</v>
      </c>
      <c r="E9" s="261">
        <v>5</v>
      </c>
      <c r="F9" s="261">
        <v>6</v>
      </c>
      <c r="G9" s="261">
        <v>7</v>
      </c>
      <c r="H9" s="261">
        <v>8</v>
      </c>
      <c r="I9" s="949"/>
    </row>
    <row r="10" spans="1:9" s="85" customFormat="1" ht="87.75" customHeight="1">
      <c r="A10" s="1208">
        <v>1</v>
      </c>
      <c r="B10" s="1206">
        <f>$G$1</f>
        <v>12345</v>
      </c>
      <c r="C10" s="1204">
        <f>Master!F2</f>
        <v>0</v>
      </c>
      <c r="D10" s="433">
        <f>'Formet 9'!G11</f>
        <v>0</v>
      </c>
      <c r="E10" s="433">
        <f>'Formet 9'!I11</f>
        <v>0</v>
      </c>
      <c r="F10" s="707">
        <f>'Formet 9'!K11</f>
        <v>6981407</v>
      </c>
      <c r="G10" s="707">
        <f>E10+F10</f>
        <v>6981407</v>
      </c>
      <c r="H10" s="707">
        <f>G10-D10</f>
        <v>6981407</v>
      </c>
      <c r="I10" s="949"/>
    </row>
    <row r="11" spans="1:9" ht="28.5" customHeight="1">
      <c r="A11" s="1209"/>
      <c r="B11" s="1207"/>
      <c r="C11" s="1205"/>
      <c r="D11" s="434"/>
      <c r="E11" s="434"/>
      <c r="F11" s="434"/>
      <c r="G11" s="434"/>
      <c r="H11" s="434"/>
      <c r="I11" s="949"/>
    </row>
    <row r="12" spans="1:9" ht="18.75">
      <c r="A12" s="90"/>
      <c r="B12" s="90"/>
      <c r="C12" s="90"/>
      <c r="D12" s="90"/>
      <c r="E12" s="41"/>
      <c r="F12" s="41"/>
      <c r="G12" s="41"/>
      <c r="H12" s="41"/>
      <c r="I12" s="949"/>
    </row>
    <row r="13" spans="1:9" ht="18.75">
      <c r="A13" s="90"/>
      <c r="B13" s="90"/>
      <c r="C13" s="90"/>
      <c r="D13" s="90"/>
      <c r="E13" s="41"/>
      <c r="F13" s="41"/>
      <c r="G13" s="919" t="str">
        <f>Master!E2</f>
        <v>ç/kkukpk;Z]</v>
      </c>
      <c r="H13" s="919"/>
      <c r="I13" s="949"/>
    </row>
    <row r="14" spans="1:9" ht="18.75">
      <c r="A14" s="90"/>
      <c r="B14" s="90"/>
      <c r="C14" s="90"/>
      <c r="D14" s="90"/>
      <c r="E14" s="41"/>
      <c r="F14" s="41"/>
      <c r="G14" s="920" t="str">
        <f>Master!H2</f>
        <v>jkmekfo jk;eyok³k</v>
      </c>
      <c r="H14" s="920"/>
      <c r="I14" s="949"/>
    </row>
    <row r="15" spans="1:9" ht="18.75" hidden="1">
      <c r="A15" s="90"/>
      <c r="B15" s="90"/>
      <c r="C15" s="90"/>
      <c r="D15" s="90"/>
      <c r="E15" s="41"/>
      <c r="F15" s="41"/>
      <c r="G15" s="920"/>
      <c r="H15" s="920"/>
    </row>
    <row r="16" spans="1:9" ht="18.75" hidden="1">
      <c r="A16" s="90"/>
      <c r="B16" s="90"/>
      <c r="C16" s="90"/>
      <c r="D16" s="90"/>
      <c r="E16" s="41"/>
      <c r="F16" s="41"/>
      <c r="G16" s="920"/>
      <c r="H16" s="920"/>
    </row>
    <row r="17" spans="1:4" ht="18.75" hidden="1">
      <c r="A17" s="86"/>
      <c r="B17" s="86"/>
      <c r="C17" s="86"/>
      <c r="D17" s="86"/>
    </row>
    <row r="18" spans="1:4" ht="18.75" hidden="1">
      <c r="A18" s="86"/>
      <c r="B18" s="86"/>
      <c r="C18" s="86"/>
      <c r="D18" s="86"/>
    </row>
    <row r="19" spans="1:4" ht="18.75" hidden="1">
      <c r="A19" s="86"/>
      <c r="B19" s="86"/>
      <c r="C19" s="86"/>
      <c r="D19" s="86"/>
    </row>
    <row r="20" spans="1:4" ht="18.75" hidden="1">
      <c r="A20" s="86"/>
      <c r="B20" s="86"/>
      <c r="C20" s="86"/>
      <c r="D20" s="86"/>
    </row>
    <row r="21" spans="1:4" ht="18.75" hidden="1">
      <c r="A21" s="86"/>
      <c r="B21" s="86"/>
      <c r="C21" s="86"/>
      <c r="D21" s="86"/>
    </row>
    <row r="22" spans="1:4" ht="18.75" hidden="1">
      <c r="A22" s="86"/>
      <c r="B22" s="86"/>
      <c r="C22" s="86"/>
      <c r="D22" s="86"/>
    </row>
    <row r="23" spans="1:4" ht="18.75" hidden="1">
      <c r="A23" s="86"/>
      <c r="B23" s="86"/>
      <c r="C23" s="86"/>
      <c r="D23" s="86"/>
    </row>
  </sheetData>
  <sheetProtection password="E8FA" sheet="1" objects="1" scenarios="1" formatColumns="0" formatRows="0"/>
  <mergeCells count="17">
    <mergeCell ref="A10:A11"/>
    <mergeCell ref="I1:I14"/>
    <mergeCell ref="G13:H13"/>
    <mergeCell ref="G14:H16"/>
    <mergeCell ref="A4:H4"/>
    <mergeCell ref="G1:H1"/>
    <mergeCell ref="A2:H2"/>
    <mergeCell ref="A3:H3"/>
    <mergeCell ref="A5:H5"/>
    <mergeCell ref="A7:A8"/>
    <mergeCell ref="B7:B8"/>
    <mergeCell ref="C7:C8"/>
    <mergeCell ref="D7:D8"/>
    <mergeCell ref="E7:E8"/>
    <mergeCell ref="F7:F8"/>
    <mergeCell ref="C10:C11"/>
    <mergeCell ref="B10:B11"/>
  </mergeCells>
  <pageMargins left="0.7" right="0.5" top="0.5" bottom="0.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sheetPr>
    <tabColor rgb="FF00B050"/>
  </sheetPr>
  <dimension ref="A1:XFD459"/>
  <sheetViews>
    <sheetView tabSelected="1" topLeftCell="C1" zoomScale="87" zoomScaleNormal="87" workbookViewId="0">
      <pane xSplit="9" ySplit="5" topLeftCell="L6" activePane="bottomRight" state="frozen"/>
      <selection activeCell="C1" sqref="C1"/>
      <selection pane="topRight" activeCell="L1" sqref="L1"/>
      <selection pane="bottomLeft" activeCell="C6" sqref="C6"/>
      <selection pane="bottomRight" activeCell="AE1" sqref="O1:AE1048576"/>
    </sheetView>
  </sheetViews>
  <sheetFormatPr defaultColWidth="0" defaultRowHeight="15" zeroHeight="1"/>
  <cols>
    <col min="1" max="1" width="0" style="216" hidden="1" customWidth="1"/>
    <col min="2" max="2" width="5.28515625" style="216" hidden="1" customWidth="1"/>
    <col min="3" max="3" width="9.42578125" customWidth="1"/>
    <col min="4" max="4" width="28.7109375" customWidth="1"/>
    <col min="5" max="5" width="17.5703125" customWidth="1"/>
    <col min="6" max="6" width="16.140625" customWidth="1"/>
    <col min="7" max="7" width="13" customWidth="1"/>
    <col min="8" max="8" width="19" customWidth="1"/>
    <col min="9" max="9" width="14.5703125" customWidth="1"/>
    <col min="10" max="10" width="11.85546875" customWidth="1"/>
    <col min="11" max="11" width="13.28515625" customWidth="1"/>
    <col min="12" max="12" width="24.42578125" customWidth="1"/>
    <col min="13" max="13" width="27.42578125" customWidth="1"/>
    <col min="14" max="14" width="19.42578125" customWidth="1"/>
    <col min="15" max="31" width="3" hidden="1" customWidth="1"/>
    <col min="32" max="34" width="3" hidden="1"/>
    <col min="35" max="35" width="8.42578125" hidden="1"/>
    <col min="36" max="36" width="40.85546875" hidden="1"/>
    <col min="37" max="16383" width="3" hidden="1"/>
    <col min="16384" max="16384" width="8.7109375" hidden="1"/>
  </cols>
  <sheetData>
    <row r="1" spans="3:75" ht="21.75" thickTop="1" thickBot="1">
      <c r="C1" s="840" t="s">
        <v>0</v>
      </c>
      <c r="D1" s="841"/>
      <c r="E1" s="848" t="s">
        <v>812</v>
      </c>
      <c r="F1" s="848"/>
      <c r="G1" s="848"/>
      <c r="H1" s="846" t="s">
        <v>876</v>
      </c>
      <c r="I1" s="846"/>
      <c r="J1" s="846"/>
      <c r="K1" s="847"/>
      <c r="L1" s="804"/>
      <c r="M1" s="805"/>
      <c r="N1" s="805"/>
    </row>
    <row r="2" spans="3:75" ht="20.25">
      <c r="C2" s="842" t="s">
        <v>1</v>
      </c>
      <c r="D2" s="843"/>
      <c r="E2" s="854" t="str">
        <f>IF(E1="Principal ","ç/kkukpk;Z]","eq[; CykWd f'k{kk vf/kdkjh]")</f>
        <v>ç/kkukpk;Z]</v>
      </c>
      <c r="F2" s="854"/>
      <c r="G2" s="854"/>
      <c r="H2" s="849" t="s">
        <v>877</v>
      </c>
      <c r="I2" s="849"/>
      <c r="J2" s="849"/>
      <c r="K2" s="850"/>
      <c r="L2" s="522" t="s">
        <v>818</v>
      </c>
      <c r="M2" s="806"/>
      <c r="N2" s="807"/>
    </row>
    <row r="3" spans="3:75" ht="20.25">
      <c r="C3" s="842" t="s">
        <v>2</v>
      </c>
      <c r="D3" s="843"/>
      <c r="E3" s="855">
        <v>12345</v>
      </c>
      <c r="F3" s="855"/>
      <c r="G3" s="853" t="s">
        <v>817</v>
      </c>
      <c r="H3" s="853"/>
      <c r="I3" s="851"/>
      <c r="J3" s="851"/>
      <c r="K3" s="851"/>
      <c r="L3" s="523" t="s">
        <v>816</v>
      </c>
      <c r="M3" s="808"/>
      <c r="N3" s="809"/>
      <c r="AE3" s="33" t="s">
        <v>228</v>
      </c>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3:75" ht="21" customHeight="1">
      <c r="C4" s="842" t="s">
        <v>3</v>
      </c>
      <c r="D4" s="843"/>
      <c r="E4" s="803" t="s">
        <v>805</v>
      </c>
      <c r="F4" s="803"/>
      <c r="G4" s="853" t="s">
        <v>816</v>
      </c>
      <c r="H4" s="853"/>
      <c r="I4" s="852"/>
      <c r="J4" s="852"/>
      <c r="K4" s="852"/>
      <c r="L4" s="523" t="s">
        <v>819</v>
      </c>
      <c r="M4" s="808"/>
      <c r="N4" s="809"/>
      <c r="AE4" s="34"/>
      <c r="AF4" s="34"/>
      <c r="AG4" s="34"/>
      <c r="AH4" s="3"/>
      <c r="AI4" s="92" t="s">
        <v>230</v>
      </c>
      <c r="AJ4" s="92" t="s">
        <v>231</v>
      </c>
      <c r="AK4" s="92" t="s">
        <v>597</v>
      </c>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3:75" ht="21" thickBot="1">
      <c r="C5" s="844" t="s">
        <v>4</v>
      </c>
      <c r="D5" s="845"/>
      <c r="E5" s="838" t="s">
        <v>246</v>
      </c>
      <c r="F5" s="838"/>
      <c r="G5" s="839" t="str">
        <f>VLOOKUP(E5,AI4:AN35,2,FALSE)</f>
        <v>2202-02-109-(07)-(01) (STATE FUND+CENTRAL ASS.)</v>
      </c>
      <c r="H5" s="839"/>
      <c r="I5" s="839"/>
      <c r="J5" s="839"/>
      <c r="K5" s="839"/>
      <c r="L5" s="524" t="s">
        <v>816</v>
      </c>
      <c r="M5" s="794"/>
      <c r="N5" s="795"/>
      <c r="AE5" s="34"/>
      <c r="AF5" s="34"/>
      <c r="AG5" s="34"/>
      <c r="AH5" s="3"/>
      <c r="AI5" s="92" t="s">
        <v>5</v>
      </c>
      <c r="AJ5" s="92" t="s">
        <v>229</v>
      </c>
      <c r="AK5" s="92" t="s">
        <v>596</v>
      </c>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3:75" ht="29.25" thickTop="1" thickBot="1">
      <c r="C6" s="831" t="s">
        <v>860</v>
      </c>
      <c r="D6" s="831"/>
      <c r="E6" s="831"/>
      <c r="F6" s="831"/>
      <c r="G6" s="831"/>
      <c r="H6" s="831"/>
      <c r="I6" s="831"/>
      <c r="J6" s="831"/>
      <c r="K6" s="831"/>
      <c r="L6" s="856" t="s">
        <v>875</v>
      </c>
      <c r="M6" s="856"/>
      <c r="N6" s="856"/>
      <c r="AE6" s="34"/>
      <c r="AF6" s="34"/>
      <c r="AG6" s="34"/>
      <c r="AH6" s="3"/>
      <c r="AI6" s="92" t="s">
        <v>232</v>
      </c>
      <c r="AJ6" s="92" t="s">
        <v>233</v>
      </c>
      <c r="AK6" s="92" t="s">
        <v>600</v>
      </c>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3:75" ht="19.5" thickTop="1">
      <c r="C7" s="832" t="s">
        <v>6</v>
      </c>
      <c r="D7" s="834" t="s">
        <v>7</v>
      </c>
      <c r="E7" s="834" t="s">
        <v>8</v>
      </c>
      <c r="F7" s="836" t="s">
        <v>9</v>
      </c>
      <c r="G7" s="836"/>
      <c r="H7" s="836"/>
      <c r="I7" s="836"/>
      <c r="J7" s="836"/>
      <c r="K7" s="837"/>
      <c r="L7" s="857"/>
      <c r="M7" s="857"/>
      <c r="N7" s="857"/>
      <c r="AE7" s="34"/>
      <c r="AF7" s="34"/>
      <c r="AG7" s="34"/>
      <c r="AH7" s="3"/>
      <c r="AI7" s="92" t="s">
        <v>234</v>
      </c>
      <c r="AJ7" s="92" t="s">
        <v>235</v>
      </c>
      <c r="AK7" s="92" t="s">
        <v>601</v>
      </c>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row>
    <row r="8" spans="3:75">
      <c r="C8" s="833"/>
      <c r="D8" s="835"/>
      <c r="E8" s="835"/>
      <c r="F8" s="485" t="str">
        <f>CONCATENATE((MID(Master!E4,1,4)-3),"-",(MID(Master!E4,6,2)-3))</f>
        <v>2020-21</v>
      </c>
      <c r="G8" s="485" t="str">
        <f>CONCATENATE((MID(Master!E4,1,4)-2),"-",(MID(Master!E4,6,2)-2))</f>
        <v>2021-22</v>
      </c>
      <c r="H8" s="866" t="str">
        <f>CONCATENATE((MID(Master!E4,1,4)-1),"-",(MID(Master!E4,6,2)-1))</f>
        <v>2022-23</v>
      </c>
      <c r="I8" s="866"/>
      <c r="J8" s="866"/>
      <c r="K8" s="486" t="str">
        <f>CONCATENATE((MID(Master!E4,1,4)),"-",(MID(Master!E4,6,2)))</f>
        <v>2023-24</v>
      </c>
      <c r="L8" s="858"/>
      <c r="M8" s="859"/>
      <c r="N8" s="859"/>
      <c r="AE8" s="34"/>
      <c r="AF8" s="34"/>
      <c r="AG8" s="34"/>
      <c r="AH8" s="3"/>
      <c r="AI8" s="92" t="s">
        <v>236</v>
      </c>
      <c r="AJ8" s="92" t="s">
        <v>237</v>
      </c>
      <c r="AK8" s="92" t="s">
        <v>598</v>
      </c>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row>
    <row r="9" spans="3:75" ht="31.5">
      <c r="C9" s="833"/>
      <c r="D9" s="835"/>
      <c r="E9" s="485" t="str">
        <f>CONCATENATE((MID(Master!E4,1,4)),"-",(MID(Master!E4,6,2)))</f>
        <v>2023-24</v>
      </c>
      <c r="F9" s="487" t="str">
        <f>CONCATENATE("vizSy ",(MID(F8,3,2))," ls ekpZ ",(MID(F8,3,2)+1)," rd")</f>
        <v>vizSy 20 ls ekpZ 21 rd</v>
      </c>
      <c r="G9" s="487" t="str">
        <f>CONCATENATE("vizSy ",(MID(G8,3,2))," ls ekpZ ",(MID(G8,3,2)+1)," rd")</f>
        <v>vizSy 21 ls ekpZ 22 rd</v>
      </c>
      <c r="H9" s="487" t="str">
        <f>CONCATENATE("vizSy ",(MID(H8,3,2))," ls tqykbZZ ",(MID(H8,3,2))," rd")</f>
        <v>vizSy 22 ls tqykbZZ 22 rd</v>
      </c>
      <c r="I9" s="487" t="str">
        <f>CONCATENATE("vxLr ",(MID(H8,3,2))," ls ekpZ ",(MID(H8,3,2)+1)," rd")</f>
        <v>vxLr 22 ls ekpZ 23 rd</v>
      </c>
      <c r="J9" s="487" t="str">
        <f>CONCATENATE("vizSy ",(MID(H8,3,2))," ls ekpZ ",(MID(H8,3,2)+1)," rd")</f>
        <v>vizSy 22 ls ekpZ 23 rd</v>
      </c>
      <c r="K9" s="488" t="str">
        <f>CONCATENATE("vizSy ",(MID(K8,3,2))," ls tqykbZ ",(MID(K8,3,2))," rd")</f>
        <v>vizSy 23 ls tqykbZ 23 rd</v>
      </c>
      <c r="L9" s="858"/>
      <c r="M9" s="859"/>
      <c r="N9" s="859"/>
      <c r="AE9" s="34"/>
      <c r="AF9" s="34"/>
      <c r="AG9" s="34"/>
      <c r="AH9" s="3"/>
      <c r="AI9" s="92" t="s">
        <v>238</v>
      </c>
      <c r="AJ9" s="92" t="s">
        <v>239</v>
      </c>
      <c r="AK9" s="92" t="s">
        <v>599</v>
      </c>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row>
    <row r="10" spans="3:75">
      <c r="C10" s="509">
        <v>1</v>
      </c>
      <c r="D10" s="510">
        <v>2</v>
      </c>
      <c r="E10" s="510">
        <v>3</v>
      </c>
      <c r="F10" s="510">
        <v>4</v>
      </c>
      <c r="G10" s="510">
        <v>5</v>
      </c>
      <c r="H10" s="510">
        <v>6</v>
      </c>
      <c r="I10" s="510">
        <v>7</v>
      </c>
      <c r="J10" s="510">
        <v>8</v>
      </c>
      <c r="K10" s="516">
        <v>9</v>
      </c>
      <c r="L10" s="858"/>
      <c r="M10" s="859"/>
      <c r="N10" s="859"/>
      <c r="AE10" s="34"/>
      <c r="AF10" s="34"/>
      <c r="AG10" s="34"/>
      <c r="AH10" s="3"/>
      <c r="AI10" s="92" t="s">
        <v>937</v>
      </c>
      <c r="AJ10" s="92" t="s">
        <v>938</v>
      </c>
      <c r="AK10" s="92" t="s">
        <v>939</v>
      </c>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row>
    <row r="11" spans="3:75" ht="18.75">
      <c r="C11" s="489">
        <v>1</v>
      </c>
      <c r="D11" s="490" t="s">
        <v>10</v>
      </c>
      <c r="E11" s="361">
        <v>0</v>
      </c>
      <c r="F11" s="361">
        <v>0</v>
      </c>
      <c r="G11" s="361">
        <v>0</v>
      </c>
      <c r="H11" s="361">
        <v>0</v>
      </c>
      <c r="I11" s="361">
        <v>0</v>
      </c>
      <c r="J11" s="492">
        <f>SUM(H11:I11)</f>
        <v>0</v>
      </c>
      <c r="K11" s="362">
        <v>0</v>
      </c>
      <c r="L11" s="744"/>
      <c r="M11" s="744"/>
      <c r="N11" s="744"/>
      <c r="AE11" s="34"/>
      <c r="AF11" s="34"/>
      <c r="AG11" s="34"/>
      <c r="AH11" s="3"/>
      <c r="AI11" s="92" t="s">
        <v>240</v>
      </c>
      <c r="AJ11" s="92" t="s">
        <v>241</v>
      </c>
      <c r="AK11" s="92" t="s">
        <v>602</v>
      </c>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row>
    <row r="12" spans="3:75" ht="18.75">
      <c r="C12" s="489">
        <v>2</v>
      </c>
      <c r="D12" s="490" t="s">
        <v>11</v>
      </c>
      <c r="E12" s="361">
        <v>0</v>
      </c>
      <c r="F12" s="361">
        <v>0</v>
      </c>
      <c r="G12" s="361">
        <v>0</v>
      </c>
      <c r="H12" s="361">
        <v>0</v>
      </c>
      <c r="I12" s="361">
        <v>0</v>
      </c>
      <c r="J12" s="492">
        <f>SUM(H12:I12)</f>
        <v>0</v>
      </c>
      <c r="K12" s="362">
        <v>0</v>
      </c>
      <c r="L12" s="744"/>
      <c r="M12" s="744"/>
      <c r="N12" s="744"/>
      <c r="AE12" s="34"/>
      <c r="AF12" s="34"/>
      <c r="AG12" s="34"/>
      <c r="AH12" s="3"/>
      <c r="AI12" s="92" t="s">
        <v>242</v>
      </c>
      <c r="AJ12" s="92" t="s">
        <v>243</v>
      </c>
      <c r="AK12" s="92" t="s">
        <v>603</v>
      </c>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row>
    <row r="13" spans="3:75" ht="18.75">
      <c r="C13" s="489">
        <v>3</v>
      </c>
      <c r="D13" s="490" t="s">
        <v>12</v>
      </c>
      <c r="E13" s="361">
        <v>0</v>
      </c>
      <c r="F13" s="361">
        <v>0</v>
      </c>
      <c r="G13" s="361">
        <v>0</v>
      </c>
      <c r="H13" s="361">
        <v>0</v>
      </c>
      <c r="I13" s="361">
        <v>0</v>
      </c>
      <c r="J13" s="492">
        <f>SUM(H13:I13)</f>
        <v>0</v>
      </c>
      <c r="K13" s="362">
        <v>0</v>
      </c>
      <c r="L13" s="744"/>
      <c r="M13" s="744"/>
      <c r="N13" s="744"/>
      <c r="AE13" s="34"/>
      <c r="AF13" s="34"/>
      <c r="AG13" s="34"/>
      <c r="AH13" s="3"/>
      <c r="AI13" s="92" t="s">
        <v>244</v>
      </c>
      <c r="AJ13" s="92" t="s">
        <v>245</v>
      </c>
      <c r="AK13" s="92" t="s">
        <v>604</v>
      </c>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row>
    <row r="14" spans="3:75" ht="18.75">
      <c r="C14" s="515"/>
      <c r="D14" s="503" t="s">
        <v>13</v>
      </c>
      <c r="E14" s="506">
        <f>SUM(E11:E13)</f>
        <v>0</v>
      </c>
      <c r="F14" s="506">
        <f t="shared" ref="F14:K14" si="0">SUM(F11:F13)</f>
        <v>0</v>
      </c>
      <c r="G14" s="506">
        <f t="shared" si="0"/>
        <v>0</v>
      </c>
      <c r="H14" s="506">
        <f t="shared" si="0"/>
        <v>0</v>
      </c>
      <c r="I14" s="506">
        <f t="shared" si="0"/>
        <v>0</v>
      </c>
      <c r="J14" s="506">
        <f t="shared" si="0"/>
        <v>0</v>
      </c>
      <c r="K14" s="507">
        <f t="shared" si="0"/>
        <v>0</v>
      </c>
      <c r="L14" s="744"/>
      <c r="M14" s="744"/>
      <c r="N14" s="744"/>
      <c r="AE14" s="34"/>
      <c r="AF14" s="34"/>
      <c r="AG14" s="34"/>
      <c r="AH14" s="3"/>
      <c r="AI14" s="92" t="s">
        <v>246</v>
      </c>
      <c r="AJ14" s="92" t="s">
        <v>539</v>
      </c>
      <c r="AK14" s="92" t="s">
        <v>605</v>
      </c>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row>
    <row r="15" spans="3:75" ht="18.75">
      <c r="C15" s="513"/>
      <c r="D15" s="503" t="s">
        <v>14</v>
      </c>
      <c r="E15" s="767">
        <v>0</v>
      </c>
      <c r="F15" s="767"/>
      <c r="G15" s="767"/>
      <c r="H15" s="767"/>
      <c r="I15" s="767">
        <v>0</v>
      </c>
      <c r="J15" s="768">
        <f>SUM(H15:I15)</f>
        <v>0</v>
      </c>
      <c r="K15" s="769"/>
      <c r="L15" s="744"/>
      <c r="M15" s="744"/>
      <c r="N15" s="744"/>
      <c r="AE15" s="34"/>
      <c r="AF15" s="34"/>
      <c r="AG15" s="34"/>
      <c r="AH15" s="3"/>
      <c r="AI15" s="92" t="s">
        <v>247</v>
      </c>
      <c r="AJ15" s="92" t="s">
        <v>248</v>
      </c>
      <c r="AK15" s="92" t="s">
        <v>606</v>
      </c>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row>
    <row r="16" spans="3:75" ht="18.75">
      <c r="C16" s="491">
        <v>1</v>
      </c>
      <c r="D16" s="490" t="s">
        <v>15</v>
      </c>
      <c r="E16" s="363">
        <v>0</v>
      </c>
      <c r="F16" s="364">
        <v>0</v>
      </c>
      <c r="G16" s="365">
        <v>0</v>
      </c>
      <c r="H16" s="365">
        <v>0</v>
      </c>
      <c r="I16" s="365">
        <v>0</v>
      </c>
      <c r="J16" s="2">
        <f t="shared" ref="J16:J23" si="1">SUM(H16:I16)</f>
        <v>0</v>
      </c>
      <c r="K16" s="362">
        <v>0</v>
      </c>
      <c r="L16" s="744"/>
      <c r="M16" s="744"/>
      <c r="N16" s="744"/>
      <c r="AI16" s="92" t="s">
        <v>249</v>
      </c>
      <c r="AJ16" s="92" t="s">
        <v>250</v>
      </c>
      <c r="AK16" s="92" t="s">
        <v>607</v>
      </c>
      <c r="AL16" s="3"/>
    </row>
    <row r="17" spans="3:43" ht="18.75">
      <c r="C17" s="491">
        <v>2</v>
      </c>
      <c r="D17" s="490" t="s">
        <v>16</v>
      </c>
      <c r="E17" s="363">
        <v>0</v>
      </c>
      <c r="F17" s="364">
        <v>0</v>
      </c>
      <c r="G17" s="365">
        <v>0</v>
      </c>
      <c r="H17" s="365">
        <v>0</v>
      </c>
      <c r="I17" s="365">
        <v>0</v>
      </c>
      <c r="J17" s="2">
        <f t="shared" si="1"/>
        <v>0</v>
      </c>
      <c r="K17" s="362">
        <v>0</v>
      </c>
      <c r="L17" s="744"/>
      <c r="M17" s="744"/>
      <c r="N17" s="744"/>
      <c r="AI17" s="92" t="s">
        <v>901</v>
      </c>
      <c r="AJ17" s="92" t="s">
        <v>902</v>
      </c>
      <c r="AK17" s="92" t="s">
        <v>903</v>
      </c>
      <c r="AL17" s="216"/>
    </row>
    <row r="18" spans="3:43" ht="18.75">
      <c r="C18" s="491">
        <v>3</v>
      </c>
      <c r="D18" s="490" t="s">
        <v>17</v>
      </c>
      <c r="E18" s="363">
        <v>0</v>
      </c>
      <c r="F18" s="364">
        <v>0</v>
      </c>
      <c r="G18" s="365">
        <v>0</v>
      </c>
      <c r="H18" s="365">
        <v>0</v>
      </c>
      <c r="I18" s="365">
        <v>0</v>
      </c>
      <c r="J18" s="2">
        <f t="shared" si="1"/>
        <v>0</v>
      </c>
      <c r="K18" s="362">
        <v>0</v>
      </c>
      <c r="L18" s="744"/>
      <c r="M18" s="744"/>
      <c r="N18" s="744"/>
      <c r="AI18" s="92" t="s">
        <v>904</v>
      </c>
      <c r="AJ18" s="92" t="s">
        <v>905</v>
      </c>
      <c r="AK18" s="92" t="s">
        <v>906</v>
      </c>
      <c r="AL18" s="216"/>
    </row>
    <row r="19" spans="3:43" ht="18.75">
      <c r="C19" s="491">
        <v>4</v>
      </c>
      <c r="D19" s="490" t="s">
        <v>18</v>
      </c>
      <c r="E19" s="363">
        <v>0</v>
      </c>
      <c r="F19" s="364">
        <v>0</v>
      </c>
      <c r="G19" s="365">
        <v>0</v>
      </c>
      <c r="H19" s="365">
        <v>0</v>
      </c>
      <c r="I19" s="365">
        <v>0</v>
      </c>
      <c r="J19" s="2">
        <f t="shared" si="1"/>
        <v>0</v>
      </c>
      <c r="K19" s="362">
        <v>0</v>
      </c>
      <c r="L19" s="744"/>
      <c r="M19" s="744"/>
      <c r="N19" s="744"/>
      <c r="AI19" s="92" t="s">
        <v>907</v>
      </c>
      <c r="AJ19" s="92" t="s">
        <v>908</v>
      </c>
      <c r="AK19" s="92" t="s">
        <v>909</v>
      </c>
      <c r="AL19" s="216"/>
    </row>
    <row r="20" spans="3:43" ht="18.75">
      <c r="C20" s="491">
        <v>5</v>
      </c>
      <c r="D20" s="490" t="s">
        <v>19</v>
      </c>
      <c r="E20" s="363">
        <v>0</v>
      </c>
      <c r="F20" s="364">
        <v>0</v>
      </c>
      <c r="G20" s="365">
        <v>0</v>
      </c>
      <c r="H20" s="365">
        <v>0</v>
      </c>
      <c r="I20" s="365">
        <v>0</v>
      </c>
      <c r="J20" s="2">
        <f t="shared" si="1"/>
        <v>0</v>
      </c>
      <c r="K20" s="362">
        <v>0</v>
      </c>
      <c r="L20" s="744"/>
      <c r="M20" s="744"/>
      <c r="N20" s="744"/>
      <c r="AI20" s="254" t="s">
        <v>608</v>
      </c>
      <c r="AJ20" s="92" t="s">
        <v>609</v>
      </c>
      <c r="AK20" s="92" t="s">
        <v>610</v>
      </c>
      <c r="AL20" s="216"/>
    </row>
    <row r="21" spans="3:43" ht="18.75">
      <c r="C21" s="491">
        <v>6</v>
      </c>
      <c r="D21" s="490" t="s">
        <v>20</v>
      </c>
      <c r="E21" s="363">
        <v>0</v>
      </c>
      <c r="F21" s="364">
        <v>0</v>
      </c>
      <c r="G21" s="365">
        <v>0</v>
      </c>
      <c r="H21" s="365">
        <v>0</v>
      </c>
      <c r="I21" s="365">
        <v>0</v>
      </c>
      <c r="J21" s="2">
        <f t="shared" si="1"/>
        <v>0</v>
      </c>
      <c r="K21" s="362">
        <v>0</v>
      </c>
      <c r="L21" s="744"/>
      <c r="M21" s="744"/>
      <c r="N21" s="744"/>
      <c r="AI21" s="254" t="s">
        <v>611</v>
      </c>
      <c r="AJ21" s="92" t="s">
        <v>612</v>
      </c>
      <c r="AK21" s="92" t="s">
        <v>613</v>
      </c>
      <c r="AL21" s="216"/>
    </row>
    <row r="22" spans="3:43" ht="18.75">
      <c r="C22" s="491">
        <v>7</v>
      </c>
      <c r="D22" s="490" t="s">
        <v>21</v>
      </c>
      <c r="E22" s="363">
        <v>0</v>
      </c>
      <c r="F22" s="364">
        <v>0</v>
      </c>
      <c r="G22" s="365">
        <v>0</v>
      </c>
      <c r="H22" s="365">
        <v>0</v>
      </c>
      <c r="I22" s="365">
        <v>0</v>
      </c>
      <c r="J22" s="2">
        <f t="shared" si="1"/>
        <v>0</v>
      </c>
      <c r="K22" s="362">
        <v>0</v>
      </c>
      <c r="L22" s="744"/>
      <c r="M22" s="744"/>
      <c r="N22" s="744"/>
      <c r="AI22" s="254" t="s">
        <v>614</v>
      </c>
      <c r="AJ22" s="92" t="s">
        <v>615</v>
      </c>
      <c r="AK22" s="92" t="s">
        <v>616</v>
      </c>
      <c r="AL22" s="216"/>
    </row>
    <row r="23" spans="3:43" ht="18.75">
      <c r="C23" s="491">
        <v>8</v>
      </c>
      <c r="D23" s="490" t="s">
        <v>22</v>
      </c>
      <c r="E23" s="363">
        <v>0</v>
      </c>
      <c r="F23" s="364">
        <v>0</v>
      </c>
      <c r="G23" s="365">
        <v>0</v>
      </c>
      <c r="H23" s="365">
        <v>0</v>
      </c>
      <c r="I23" s="365">
        <v>0</v>
      </c>
      <c r="J23" s="2">
        <f t="shared" si="1"/>
        <v>0</v>
      </c>
      <c r="K23" s="362">
        <v>0</v>
      </c>
      <c r="L23" s="744"/>
      <c r="M23" s="744"/>
      <c r="N23" s="744"/>
      <c r="AI23" s="254" t="s">
        <v>910</v>
      </c>
      <c r="AJ23" s="92" t="s">
        <v>911</v>
      </c>
      <c r="AK23" s="262" t="s">
        <v>912</v>
      </c>
      <c r="AL23" s="216"/>
    </row>
    <row r="24" spans="3:43" ht="18.75">
      <c r="C24" s="513"/>
      <c r="D24" s="503" t="s">
        <v>23</v>
      </c>
      <c r="E24" s="504">
        <f>SUM(E15:E23)</f>
        <v>0</v>
      </c>
      <c r="F24" s="504">
        <f t="shared" ref="F24:K24" si="2">SUM(F15:F23)</f>
        <v>0</v>
      </c>
      <c r="G24" s="504">
        <f t="shared" si="2"/>
        <v>0</v>
      </c>
      <c r="H24" s="504">
        <f t="shared" si="2"/>
        <v>0</v>
      </c>
      <c r="I24" s="504">
        <f t="shared" si="2"/>
        <v>0</v>
      </c>
      <c r="J24" s="504">
        <f t="shared" si="2"/>
        <v>0</v>
      </c>
      <c r="K24" s="504">
        <f t="shared" si="2"/>
        <v>0</v>
      </c>
      <c r="L24" s="744"/>
      <c r="M24" s="744"/>
      <c r="N24" s="744"/>
      <c r="AI24" s="254" t="s">
        <v>917</v>
      </c>
      <c r="AJ24" s="92" t="s">
        <v>916</v>
      </c>
      <c r="AK24" s="92" t="s">
        <v>915</v>
      </c>
      <c r="AL24" s="216"/>
    </row>
    <row r="25" spans="3:43" ht="18.75">
      <c r="C25" s="489">
        <v>1</v>
      </c>
      <c r="D25" s="490" t="s">
        <v>24</v>
      </c>
      <c r="E25" s="366">
        <v>0</v>
      </c>
      <c r="F25" s="366">
        <v>0</v>
      </c>
      <c r="G25" s="366">
        <v>0</v>
      </c>
      <c r="H25" s="366">
        <v>0</v>
      </c>
      <c r="I25" s="366">
        <v>0</v>
      </c>
      <c r="J25" s="2">
        <f>SUM(H25:I25)</f>
        <v>0</v>
      </c>
      <c r="K25" s="362">
        <v>0</v>
      </c>
      <c r="L25" s="744"/>
      <c r="M25" s="744"/>
      <c r="N25" s="744"/>
      <c r="AI25" s="254" t="s">
        <v>913</v>
      </c>
      <c r="AJ25" s="92" t="s">
        <v>914</v>
      </c>
      <c r="AK25" s="254" t="s">
        <v>918</v>
      </c>
      <c r="AL25" s="216"/>
    </row>
    <row r="26" spans="3:43" ht="18.75">
      <c r="C26" s="489">
        <v>2</v>
      </c>
      <c r="D26" s="490" t="s">
        <v>25</v>
      </c>
      <c r="E26" s="366">
        <v>0</v>
      </c>
      <c r="F26" s="366">
        <v>0</v>
      </c>
      <c r="G26" s="366">
        <v>0</v>
      </c>
      <c r="H26" s="366">
        <v>0</v>
      </c>
      <c r="I26" s="366">
        <v>0</v>
      </c>
      <c r="J26" s="2">
        <f>SUM(H26:I26)</f>
        <v>0</v>
      </c>
      <c r="K26" s="362">
        <v>0</v>
      </c>
      <c r="L26" s="744"/>
      <c r="M26" s="744"/>
      <c r="N26" s="744"/>
      <c r="AI26" s="254" t="s">
        <v>641</v>
      </c>
      <c r="AJ26" s="92" t="s">
        <v>799</v>
      </c>
      <c r="AK26" s="262" t="s">
        <v>798</v>
      </c>
      <c r="AL26" s="216"/>
    </row>
    <row r="27" spans="3:43" ht="18.75">
      <c r="C27" s="489">
        <v>3</v>
      </c>
      <c r="D27" s="490" t="s">
        <v>26</v>
      </c>
      <c r="E27" s="366">
        <v>0</v>
      </c>
      <c r="F27" s="366">
        <v>0</v>
      </c>
      <c r="G27" s="366">
        <v>0</v>
      </c>
      <c r="H27" s="366">
        <v>0</v>
      </c>
      <c r="I27" s="366">
        <v>0</v>
      </c>
      <c r="J27" s="2">
        <f>SUM(H27:I27)</f>
        <v>0</v>
      </c>
      <c r="K27" s="362">
        <v>0</v>
      </c>
      <c r="L27" s="744"/>
      <c r="M27" s="744"/>
      <c r="N27" s="744"/>
      <c r="AI27" s="254" t="s">
        <v>933</v>
      </c>
      <c r="AJ27" s="92" t="s">
        <v>934</v>
      </c>
      <c r="AK27" s="92" t="s">
        <v>935</v>
      </c>
      <c r="AL27" s="216"/>
      <c r="AM27" s="216"/>
      <c r="AN27" s="216"/>
      <c r="AO27" s="216"/>
      <c r="AP27" s="216"/>
      <c r="AQ27" s="216"/>
    </row>
    <row r="28" spans="3:43" ht="18.75">
      <c r="C28" s="489">
        <v>4</v>
      </c>
      <c r="D28" s="490" t="s">
        <v>27</v>
      </c>
      <c r="E28" s="366">
        <v>0</v>
      </c>
      <c r="F28" s="366">
        <v>0</v>
      </c>
      <c r="G28" s="366">
        <v>0</v>
      </c>
      <c r="H28" s="366">
        <v>0</v>
      </c>
      <c r="I28" s="366">
        <v>0</v>
      </c>
      <c r="J28" s="2">
        <f>SUM(H28:I28)</f>
        <v>0</v>
      </c>
      <c r="K28" s="362">
        <v>0</v>
      </c>
      <c r="L28" s="744"/>
      <c r="M28" s="744"/>
      <c r="N28" s="744"/>
      <c r="AI28" s="254" t="s">
        <v>611</v>
      </c>
      <c r="AJ28" s="92" t="s">
        <v>612</v>
      </c>
      <c r="AK28" s="254" t="s">
        <v>936</v>
      </c>
      <c r="AL28" s="216"/>
    </row>
    <row r="29" spans="3:43" ht="18.75">
      <c r="C29" s="489">
        <v>5</v>
      </c>
      <c r="D29" s="490" t="s">
        <v>28</v>
      </c>
      <c r="E29" s="366">
        <v>0</v>
      </c>
      <c r="F29" s="366">
        <v>0</v>
      </c>
      <c r="G29" s="366">
        <v>0</v>
      </c>
      <c r="H29" s="366">
        <v>0</v>
      </c>
      <c r="I29" s="366">
        <v>0</v>
      </c>
      <c r="J29" s="2">
        <f>SUM(H29:I29)</f>
        <v>0</v>
      </c>
      <c r="K29" s="362">
        <v>0</v>
      </c>
      <c r="L29" s="744"/>
      <c r="M29" s="744"/>
      <c r="N29" s="744"/>
    </row>
    <row r="30" spans="3:43" ht="18.75">
      <c r="C30" s="513"/>
      <c r="D30" s="503" t="s">
        <v>29</v>
      </c>
      <c r="E30" s="504">
        <f>SUM(E25:E29)</f>
        <v>0</v>
      </c>
      <c r="F30" s="504">
        <f t="shared" ref="F30:K30" si="3">SUM(F25:F29)</f>
        <v>0</v>
      </c>
      <c r="G30" s="504">
        <f t="shared" si="3"/>
        <v>0</v>
      </c>
      <c r="H30" s="504">
        <f t="shared" si="3"/>
        <v>0</v>
      </c>
      <c r="I30" s="504">
        <f t="shared" si="3"/>
        <v>0</v>
      </c>
      <c r="J30" s="504">
        <f t="shared" si="3"/>
        <v>0</v>
      </c>
      <c r="K30" s="504">
        <f t="shared" si="3"/>
        <v>0</v>
      </c>
      <c r="L30" s="744"/>
      <c r="M30" s="744"/>
      <c r="N30" s="744"/>
    </row>
    <row r="31" spans="3:43" ht="18.75">
      <c r="C31" s="513"/>
      <c r="D31" s="503" t="s">
        <v>30</v>
      </c>
      <c r="E31" s="504">
        <f>SUM(E30,E24)</f>
        <v>0</v>
      </c>
      <c r="F31" s="504">
        <f t="shared" ref="F31:K31" si="4">SUM(F30,F24)</f>
        <v>0</v>
      </c>
      <c r="G31" s="504">
        <f t="shared" si="4"/>
        <v>0</v>
      </c>
      <c r="H31" s="504">
        <f t="shared" si="4"/>
        <v>0</v>
      </c>
      <c r="I31" s="504">
        <f t="shared" si="4"/>
        <v>0</v>
      </c>
      <c r="J31" s="504">
        <f t="shared" si="4"/>
        <v>0</v>
      </c>
      <c r="K31" s="504">
        <f t="shared" si="4"/>
        <v>0</v>
      </c>
      <c r="L31" s="744"/>
      <c r="M31" s="744"/>
      <c r="N31" s="744"/>
    </row>
    <row r="32" spans="3:43" ht="19.5" thickBot="1">
      <c r="C32" s="514"/>
      <c r="D32" s="505" t="s">
        <v>31</v>
      </c>
      <c r="E32" s="499">
        <f>SUM(E14,E31)</f>
        <v>0</v>
      </c>
      <c r="F32" s="499">
        <f t="shared" ref="F32:K32" si="5">SUM(F14,F31)</f>
        <v>0</v>
      </c>
      <c r="G32" s="499">
        <f t="shared" si="5"/>
        <v>0</v>
      </c>
      <c r="H32" s="499">
        <f t="shared" si="5"/>
        <v>0</v>
      </c>
      <c r="I32" s="499">
        <f t="shared" si="5"/>
        <v>0</v>
      </c>
      <c r="J32" s="499">
        <f t="shared" si="5"/>
        <v>0</v>
      </c>
      <c r="K32" s="499">
        <f t="shared" si="5"/>
        <v>0</v>
      </c>
      <c r="L32" s="744"/>
      <c r="M32" s="744"/>
      <c r="N32" s="744"/>
    </row>
    <row r="33" spans="3:14" ht="29.25" thickTop="1" thickBot="1">
      <c r="C33" s="816" t="s">
        <v>861</v>
      </c>
      <c r="D33" s="816"/>
      <c r="E33" s="816"/>
      <c r="F33" s="816"/>
      <c r="G33" s="816"/>
      <c r="H33" s="816"/>
      <c r="I33" s="816"/>
      <c r="J33" s="816"/>
      <c r="K33" s="816"/>
      <c r="L33" s="816"/>
      <c r="M33" s="816"/>
      <c r="N33" s="816"/>
    </row>
    <row r="34" spans="3:14" ht="19.5" customHeight="1" thickTop="1">
      <c r="C34" s="797" t="s">
        <v>6</v>
      </c>
      <c r="D34" s="800" t="s">
        <v>7</v>
      </c>
      <c r="E34" s="817" t="s">
        <v>32</v>
      </c>
      <c r="F34" s="818"/>
      <c r="G34" s="818"/>
      <c r="H34" s="818"/>
      <c r="I34" s="818"/>
      <c r="J34" s="818"/>
      <c r="K34" s="818"/>
      <c r="L34" s="818"/>
      <c r="M34" s="818"/>
      <c r="N34" s="818"/>
    </row>
    <row r="35" spans="3:14" ht="15" customHeight="1">
      <c r="C35" s="798"/>
      <c r="D35" s="801"/>
      <c r="E35" s="796" t="s">
        <v>73</v>
      </c>
      <c r="F35" s="796"/>
      <c r="G35" s="796"/>
      <c r="H35" s="746" t="s">
        <v>74</v>
      </c>
      <c r="I35" s="796" t="s">
        <v>75</v>
      </c>
      <c r="J35" s="796"/>
      <c r="K35" s="796"/>
      <c r="L35" s="796" t="s">
        <v>76</v>
      </c>
      <c r="M35" s="796" t="s">
        <v>77</v>
      </c>
      <c r="N35" s="796" t="s">
        <v>78</v>
      </c>
    </row>
    <row r="36" spans="3:14" ht="25.5">
      <c r="C36" s="799"/>
      <c r="D36" s="802"/>
      <c r="E36" s="747" t="s">
        <v>671</v>
      </c>
      <c r="F36" s="747" t="s">
        <v>802</v>
      </c>
      <c r="G36" s="747" t="s">
        <v>788</v>
      </c>
      <c r="H36" s="747" t="s">
        <v>805</v>
      </c>
      <c r="I36" s="746" t="s">
        <v>928</v>
      </c>
      <c r="J36" s="746" t="s">
        <v>929</v>
      </c>
      <c r="K36" s="746" t="s">
        <v>80</v>
      </c>
      <c r="L36" s="796"/>
      <c r="M36" s="796"/>
      <c r="N36" s="796"/>
    </row>
    <row r="37" spans="3:14">
      <c r="C37" s="509">
        <v>1</v>
      </c>
      <c r="D37" s="510">
        <v>2</v>
      </c>
      <c r="E37" s="748">
        <v>3</v>
      </c>
      <c r="F37" s="748">
        <v>4</v>
      </c>
      <c r="G37" s="748">
        <v>5</v>
      </c>
      <c r="H37" s="748">
        <v>6</v>
      </c>
      <c r="I37" s="748">
        <v>7</v>
      </c>
      <c r="J37" s="748">
        <v>8</v>
      </c>
      <c r="K37" s="748">
        <v>9</v>
      </c>
      <c r="L37" s="748">
        <v>10</v>
      </c>
      <c r="M37" s="748">
        <v>11</v>
      </c>
      <c r="N37" s="748">
        <v>12</v>
      </c>
    </row>
    <row r="38" spans="3:14" ht="18.75">
      <c r="C38" s="489">
        <v>1</v>
      </c>
      <c r="D38" s="750" t="s">
        <v>931</v>
      </c>
      <c r="E38" s="525">
        <v>0</v>
      </c>
      <c r="F38" s="525">
        <v>0</v>
      </c>
      <c r="G38" s="525">
        <v>0</v>
      </c>
      <c r="H38" s="525">
        <v>0</v>
      </c>
      <c r="I38" s="525">
        <v>0</v>
      </c>
      <c r="J38" s="525">
        <v>0</v>
      </c>
      <c r="K38" s="526">
        <f>SUM(I38:J38)</f>
        <v>0</v>
      </c>
      <c r="L38" s="525">
        <v>0</v>
      </c>
      <c r="M38" s="525">
        <f>SUM(J38+L38)</f>
        <v>0</v>
      </c>
      <c r="N38" s="525">
        <v>0</v>
      </c>
    </row>
    <row r="39" spans="3:14" s="216" customFormat="1" ht="18.75">
      <c r="C39" s="489">
        <v>2</v>
      </c>
      <c r="D39" s="751" t="s">
        <v>930</v>
      </c>
      <c r="E39" s="745"/>
      <c r="F39" s="745"/>
      <c r="G39" s="745"/>
      <c r="H39" s="745"/>
      <c r="I39" s="745"/>
      <c r="J39" s="745"/>
      <c r="K39" s="526">
        <f t="shared" ref="K39:K43" si="6">SUM(I39:J39)</f>
        <v>0</v>
      </c>
      <c r="L39" s="745"/>
      <c r="M39" s="525">
        <f t="shared" ref="M39:M43" si="7">SUM(J39+L39)</f>
        <v>0</v>
      </c>
      <c r="N39" s="745"/>
    </row>
    <row r="40" spans="3:14" ht="18.75">
      <c r="C40" s="489">
        <v>3</v>
      </c>
      <c r="D40" s="750" t="s">
        <v>33</v>
      </c>
      <c r="E40" s="525">
        <v>0</v>
      </c>
      <c r="F40" s="525">
        <v>0</v>
      </c>
      <c r="G40" s="525">
        <v>0</v>
      </c>
      <c r="H40" s="525">
        <v>0</v>
      </c>
      <c r="I40" s="525">
        <v>0</v>
      </c>
      <c r="J40" s="525">
        <v>0</v>
      </c>
      <c r="K40" s="526">
        <f t="shared" si="6"/>
        <v>0</v>
      </c>
      <c r="L40" s="525">
        <v>0</v>
      </c>
      <c r="M40" s="525">
        <f t="shared" si="7"/>
        <v>0</v>
      </c>
      <c r="N40" s="525">
        <v>0</v>
      </c>
    </row>
    <row r="41" spans="3:14" ht="18.75">
      <c r="C41" s="489">
        <v>4</v>
      </c>
      <c r="D41" s="750" t="s">
        <v>34</v>
      </c>
      <c r="E41" s="525">
        <v>0</v>
      </c>
      <c r="F41" s="525">
        <v>0</v>
      </c>
      <c r="G41" s="525">
        <v>0</v>
      </c>
      <c r="H41" s="525">
        <v>0</v>
      </c>
      <c r="I41" s="525">
        <v>0</v>
      </c>
      <c r="J41" s="525">
        <v>0</v>
      </c>
      <c r="K41" s="526">
        <f t="shared" si="6"/>
        <v>0</v>
      </c>
      <c r="L41" s="525">
        <v>0</v>
      </c>
      <c r="M41" s="525">
        <f t="shared" si="7"/>
        <v>0</v>
      </c>
      <c r="N41" s="525">
        <v>0</v>
      </c>
    </row>
    <row r="42" spans="3:14" ht="18.75">
      <c r="C42" s="489">
        <v>5</v>
      </c>
      <c r="D42" s="750" t="s">
        <v>932</v>
      </c>
      <c r="E42" s="525">
        <v>0</v>
      </c>
      <c r="F42" s="525">
        <v>0</v>
      </c>
      <c r="G42" s="525">
        <v>0</v>
      </c>
      <c r="H42" s="525">
        <v>0</v>
      </c>
      <c r="I42" s="525">
        <v>0</v>
      </c>
      <c r="J42" s="525">
        <v>0</v>
      </c>
      <c r="K42" s="526">
        <f t="shared" si="6"/>
        <v>0</v>
      </c>
      <c r="L42" s="525">
        <v>0</v>
      </c>
      <c r="M42" s="525">
        <f t="shared" si="7"/>
        <v>0</v>
      </c>
      <c r="N42" s="525">
        <v>0</v>
      </c>
    </row>
    <row r="43" spans="3:14" ht="18.75">
      <c r="C43" s="489">
        <v>6</v>
      </c>
      <c r="D43" s="750" t="s">
        <v>35</v>
      </c>
      <c r="E43" s="525">
        <v>0</v>
      </c>
      <c r="F43" s="525">
        <v>0</v>
      </c>
      <c r="G43" s="525">
        <v>0</v>
      </c>
      <c r="H43" s="525">
        <v>0</v>
      </c>
      <c r="I43" s="525">
        <v>0</v>
      </c>
      <c r="J43" s="525">
        <v>0</v>
      </c>
      <c r="K43" s="526">
        <f t="shared" si="6"/>
        <v>0</v>
      </c>
      <c r="L43" s="525">
        <v>0</v>
      </c>
      <c r="M43" s="525">
        <f t="shared" si="7"/>
        <v>0</v>
      </c>
      <c r="N43" s="525">
        <v>0</v>
      </c>
    </row>
    <row r="44" spans="3:14" ht="19.5" thickBot="1">
      <c r="C44" s="511"/>
      <c r="D44" s="498" t="s">
        <v>36</v>
      </c>
      <c r="E44" s="749">
        <f>SUM(E38:E43)</f>
        <v>0</v>
      </c>
      <c r="F44" s="749">
        <f t="shared" ref="F44:N44" si="8">SUM(F38:F43)</f>
        <v>0</v>
      </c>
      <c r="G44" s="749">
        <f t="shared" si="8"/>
        <v>0</v>
      </c>
      <c r="H44" s="749">
        <f t="shared" si="8"/>
        <v>0</v>
      </c>
      <c r="I44" s="749">
        <f t="shared" si="8"/>
        <v>0</v>
      </c>
      <c r="J44" s="749">
        <f t="shared" si="8"/>
        <v>0</v>
      </c>
      <c r="K44" s="749">
        <f t="shared" si="8"/>
        <v>0</v>
      </c>
      <c r="L44" s="749">
        <f t="shared" si="8"/>
        <v>0</v>
      </c>
      <c r="M44" s="749">
        <f t="shared" si="8"/>
        <v>0</v>
      </c>
      <c r="N44" s="749">
        <f t="shared" si="8"/>
        <v>0</v>
      </c>
    </row>
    <row r="45" spans="3:14" ht="5.25" customHeight="1" thickTop="1">
      <c r="C45" s="816" t="s">
        <v>862</v>
      </c>
      <c r="D45" s="816"/>
      <c r="E45" s="816"/>
      <c r="F45" s="816"/>
      <c r="G45" s="816"/>
      <c r="H45" s="816"/>
      <c r="I45" s="816"/>
      <c r="J45" s="816"/>
      <c r="K45" s="816"/>
      <c r="L45" s="816"/>
      <c r="M45" s="816"/>
      <c r="N45" s="521"/>
    </row>
    <row r="46" spans="3:14" ht="28.5" customHeight="1" thickBot="1">
      <c r="C46" s="826"/>
      <c r="D46" s="826"/>
      <c r="E46" s="826"/>
      <c r="F46" s="826"/>
      <c r="G46" s="826"/>
      <c r="H46" s="826"/>
      <c r="I46" s="826"/>
      <c r="J46" s="826"/>
      <c r="K46" s="826"/>
      <c r="L46" s="826"/>
      <c r="M46" s="826"/>
      <c r="N46" s="521"/>
    </row>
    <row r="47" spans="3:14" ht="16.5" thickTop="1">
      <c r="C47" s="819" t="s">
        <v>37</v>
      </c>
      <c r="D47" s="821" t="s">
        <v>806</v>
      </c>
      <c r="E47" s="822"/>
      <c r="F47" s="822"/>
      <c r="G47" s="823"/>
      <c r="H47" s="824" t="s">
        <v>807</v>
      </c>
      <c r="I47" s="821" t="s">
        <v>808</v>
      </c>
      <c r="J47" s="822"/>
      <c r="K47" s="822"/>
      <c r="L47" s="823"/>
      <c r="M47" s="827" t="s">
        <v>809</v>
      </c>
      <c r="N47" s="521"/>
    </row>
    <row r="48" spans="3:14" ht="15.75">
      <c r="C48" s="820"/>
      <c r="D48" s="829" t="s">
        <v>864</v>
      </c>
      <c r="E48" s="830"/>
      <c r="F48" s="829" t="s">
        <v>865</v>
      </c>
      <c r="G48" s="830"/>
      <c r="H48" s="825"/>
      <c r="I48" s="829" t="s">
        <v>864</v>
      </c>
      <c r="J48" s="830"/>
      <c r="K48" s="829" t="s">
        <v>865</v>
      </c>
      <c r="L48" s="830"/>
      <c r="M48" s="828"/>
      <c r="N48" s="521"/>
    </row>
    <row r="49" spans="1:108" ht="15.75">
      <c r="C49" s="820"/>
      <c r="D49" s="512" t="s">
        <v>38</v>
      </c>
      <c r="E49" s="512" t="s">
        <v>39</v>
      </c>
      <c r="F49" s="512" t="s">
        <v>38</v>
      </c>
      <c r="G49" s="512" t="s">
        <v>39</v>
      </c>
      <c r="H49" s="825"/>
      <c r="I49" s="512" t="s">
        <v>38</v>
      </c>
      <c r="J49" s="512" t="s">
        <v>39</v>
      </c>
      <c r="K49" s="512" t="s">
        <v>38</v>
      </c>
      <c r="L49" s="512" t="s">
        <v>39</v>
      </c>
      <c r="M49" s="828"/>
      <c r="N49" s="521"/>
    </row>
    <row r="50" spans="1:108" ht="18.75">
      <c r="C50" s="493" t="s">
        <v>40</v>
      </c>
      <c r="D50" s="367">
        <v>0</v>
      </c>
      <c r="E50" s="494">
        <f>D50*10</f>
        <v>0</v>
      </c>
      <c r="F50" s="367">
        <v>0</v>
      </c>
      <c r="G50" s="494">
        <f>F50*5</f>
        <v>0</v>
      </c>
      <c r="H50" s="495">
        <f>SUM(E50,G50)</f>
        <v>0</v>
      </c>
      <c r="I50" s="367">
        <v>0</v>
      </c>
      <c r="J50" s="494">
        <f>I50*10</f>
        <v>0</v>
      </c>
      <c r="K50" s="367">
        <v>0</v>
      </c>
      <c r="L50" s="494">
        <f>K50*5</f>
        <v>0</v>
      </c>
      <c r="M50" s="496">
        <f>SUM(J50,L50)</f>
        <v>0</v>
      </c>
      <c r="N50" s="521"/>
    </row>
    <row r="51" spans="1:108" ht="18.75">
      <c r="C51" s="493" t="s">
        <v>41</v>
      </c>
      <c r="D51" s="367">
        <v>0</v>
      </c>
      <c r="E51" s="494">
        <f>D51*10</f>
        <v>0</v>
      </c>
      <c r="F51" s="367">
        <v>0</v>
      </c>
      <c r="G51" s="494">
        <f>F51*5</f>
        <v>0</v>
      </c>
      <c r="H51" s="495">
        <f>SUM(E51,G51)</f>
        <v>0</v>
      </c>
      <c r="I51" s="367">
        <v>0</v>
      </c>
      <c r="J51" s="494">
        <f>I51*10</f>
        <v>0</v>
      </c>
      <c r="K51" s="367">
        <v>0</v>
      </c>
      <c r="L51" s="494">
        <f>K51*5</f>
        <v>0</v>
      </c>
      <c r="M51" s="496">
        <f>SUM(J51,L51)</f>
        <v>0</v>
      </c>
      <c r="N51" s="521"/>
    </row>
    <row r="52" spans="1:108" ht="18.75">
      <c r="C52" s="493" t="s">
        <v>42</v>
      </c>
      <c r="D52" s="367">
        <v>0</v>
      </c>
      <c r="E52" s="494">
        <f>D52*10</f>
        <v>0</v>
      </c>
      <c r="F52" s="367">
        <v>0</v>
      </c>
      <c r="G52" s="494">
        <f>F52*5</f>
        <v>0</v>
      </c>
      <c r="H52" s="495">
        <f>SUM(E52,G52)</f>
        <v>0</v>
      </c>
      <c r="I52" s="367">
        <v>0</v>
      </c>
      <c r="J52" s="494">
        <f>I52*10</f>
        <v>0</v>
      </c>
      <c r="K52" s="367">
        <v>0</v>
      </c>
      <c r="L52" s="494">
        <f>K52*5</f>
        <v>0</v>
      </c>
      <c r="M52" s="496">
        <f>SUM(J52,L52)</f>
        <v>0</v>
      </c>
      <c r="N52" s="521"/>
    </row>
    <row r="53" spans="1:108" ht="18.75">
      <c r="C53" s="493" t="s">
        <v>43</v>
      </c>
      <c r="D53" s="367">
        <v>0</v>
      </c>
      <c r="E53" s="494">
        <f>D53*10</f>
        <v>0</v>
      </c>
      <c r="F53" s="367">
        <v>0</v>
      </c>
      <c r="G53" s="494">
        <f>F53*5</f>
        <v>0</v>
      </c>
      <c r="H53" s="495">
        <f>SUM(E53,G53)</f>
        <v>0</v>
      </c>
      <c r="I53" s="367">
        <v>0</v>
      </c>
      <c r="J53" s="494">
        <f>I53*10</f>
        <v>0</v>
      </c>
      <c r="K53" s="367">
        <v>0</v>
      </c>
      <c r="L53" s="494">
        <f>K53*5</f>
        <v>0</v>
      </c>
      <c r="M53" s="496">
        <f>SUM(J53,L53)</f>
        <v>0</v>
      </c>
      <c r="N53" s="521"/>
    </row>
    <row r="54" spans="1:108" ht="26.25" customHeight="1" thickBot="1">
      <c r="C54" s="500" t="s">
        <v>36</v>
      </c>
      <c r="D54" s="501">
        <f>SUM(D50:D53)</f>
        <v>0</v>
      </c>
      <c r="E54" s="501">
        <f>SUM(E50:E53)</f>
        <v>0</v>
      </c>
      <c r="F54" s="501">
        <f t="shared" ref="F54:M54" si="9">SUM(F50:F53)</f>
        <v>0</v>
      </c>
      <c r="G54" s="501">
        <f t="shared" si="9"/>
        <v>0</v>
      </c>
      <c r="H54" s="501">
        <f t="shared" si="9"/>
        <v>0</v>
      </c>
      <c r="I54" s="501">
        <f t="shared" si="9"/>
        <v>0</v>
      </c>
      <c r="J54" s="501">
        <f t="shared" si="9"/>
        <v>0</v>
      </c>
      <c r="K54" s="501">
        <f t="shared" si="9"/>
        <v>0</v>
      </c>
      <c r="L54" s="501">
        <f t="shared" si="9"/>
        <v>0</v>
      </c>
      <c r="M54" s="502">
        <f t="shared" si="9"/>
        <v>0</v>
      </c>
      <c r="N54" s="521"/>
    </row>
    <row r="55" spans="1:108" ht="7.5" customHeight="1" thickTop="1">
      <c r="C55" s="810"/>
      <c r="D55" s="810"/>
      <c r="E55" s="810"/>
      <c r="F55" s="810"/>
      <c r="G55" s="810"/>
      <c r="H55" s="810"/>
      <c r="I55" s="810"/>
      <c r="J55" s="810"/>
      <c r="K55" s="810"/>
      <c r="L55" s="810"/>
      <c r="M55" s="810"/>
      <c r="N55" s="521"/>
    </row>
    <row r="56" spans="1:108" ht="23.25">
      <c r="C56" s="865" t="s">
        <v>863</v>
      </c>
      <c r="D56" s="865"/>
      <c r="E56" s="865"/>
      <c r="F56" s="865"/>
      <c r="G56" s="865"/>
      <c r="H56" s="865"/>
      <c r="I56" s="865"/>
      <c r="J56" s="865"/>
      <c r="K56" s="865"/>
      <c r="L56" s="865"/>
      <c r="M56" s="865"/>
      <c r="N56" s="521"/>
    </row>
    <row r="57" spans="1:108" ht="3.75" customHeight="1" thickBot="1">
      <c r="C57" s="8"/>
      <c r="D57" s="9"/>
      <c r="E57" s="497"/>
      <c r="F57" s="10"/>
      <c r="G57" s="8"/>
      <c r="H57" s="8"/>
      <c r="I57" s="8"/>
      <c r="J57" s="8"/>
      <c r="K57" s="8"/>
      <c r="L57" s="8"/>
      <c r="M57" s="8"/>
      <c r="N57" s="521"/>
    </row>
    <row r="58" spans="1:108" ht="18" customHeight="1" thickTop="1">
      <c r="C58" s="792" t="s">
        <v>6</v>
      </c>
      <c r="D58" s="814" t="s">
        <v>44</v>
      </c>
      <c r="E58" s="785" t="s">
        <v>45</v>
      </c>
      <c r="F58" s="787" t="s">
        <v>46</v>
      </c>
      <c r="G58" s="785" t="s">
        <v>47</v>
      </c>
      <c r="H58" s="785" t="s">
        <v>48</v>
      </c>
      <c r="I58" s="785" t="s">
        <v>49</v>
      </c>
      <c r="J58" s="785" t="s">
        <v>50</v>
      </c>
      <c r="K58" s="785" t="s">
        <v>51</v>
      </c>
      <c r="L58" s="787" t="s">
        <v>52</v>
      </c>
      <c r="M58" s="789" t="s">
        <v>53</v>
      </c>
      <c r="N58" s="521"/>
      <c r="AE58" s="860" t="s">
        <v>6</v>
      </c>
      <c r="AF58" s="862" t="s">
        <v>56</v>
      </c>
      <c r="AG58" s="863"/>
      <c r="AH58" s="863"/>
      <c r="AI58" s="863"/>
      <c r="AJ58" s="863"/>
      <c r="AK58" s="863"/>
      <c r="AL58" s="863"/>
      <c r="AM58" s="864"/>
      <c r="AN58" s="63"/>
      <c r="AO58" s="63"/>
      <c r="AP58" s="63"/>
      <c r="AQ58" s="63"/>
      <c r="AR58" s="860" t="s">
        <v>6</v>
      </c>
      <c r="AS58" s="862" t="s">
        <v>59</v>
      </c>
      <c r="AT58" s="863"/>
      <c r="AU58" s="863"/>
      <c r="AV58" s="863"/>
      <c r="AW58" s="863"/>
      <c r="AX58" s="863"/>
      <c r="AY58" s="863"/>
      <c r="AZ58" s="864"/>
      <c r="BA58" s="63"/>
      <c r="BB58" s="63"/>
      <c r="BC58" s="63"/>
      <c r="BD58" s="63"/>
      <c r="BE58" s="860" t="s">
        <v>6</v>
      </c>
      <c r="BF58" s="862" t="s">
        <v>314</v>
      </c>
      <c r="BG58" s="863"/>
      <c r="BH58" s="863"/>
      <c r="BI58" s="863"/>
      <c r="BJ58" s="863"/>
      <c r="BK58" s="863"/>
      <c r="BL58" s="863"/>
      <c r="BM58" s="864"/>
      <c r="BN58" s="63"/>
      <c r="BO58" s="63"/>
      <c r="BP58" s="63"/>
      <c r="BQ58" s="63"/>
      <c r="BR58" s="860" t="s">
        <v>6</v>
      </c>
      <c r="BS58" s="861" t="s">
        <v>315</v>
      </c>
      <c r="BT58" s="861"/>
      <c r="BU58" s="861"/>
      <c r="BV58" s="861"/>
      <c r="BW58" s="861"/>
      <c r="BX58" s="861"/>
      <c r="BY58" s="861"/>
      <c r="BZ58" s="861"/>
      <c r="CA58" s="64"/>
      <c r="CB58" s="63"/>
      <c r="CC58" s="63"/>
      <c r="CD58" s="63"/>
      <c r="CE58" s="860" t="s">
        <v>6</v>
      </c>
      <c r="CF58" s="861" t="s">
        <v>317</v>
      </c>
      <c r="CG58" s="861"/>
      <c r="CH58" s="861"/>
      <c r="CI58" s="861"/>
      <c r="CJ58" s="861"/>
      <c r="CK58" s="861"/>
      <c r="CL58" s="861"/>
      <c r="CM58" s="861"/>
      <c r="CN58" s="64"/>
      <c r="CO58" s="63"/>
      <c r="CP58" s="63"/>
      <c r="CQ58" s="63"/>
      <c r="CR58" s="860" t="s">
        <v>6</v>
      </c>
      <c r="CS58" s="861" t="s">
        <v>316</v>
      </c>
      <c r="CT58" s="861"/>
      <c r="CU58" s="861"/>
      <c r="CV58" s="861"/>
      <c r="CW58" s="861"/>
      <c r="CX58" s="861"/>
      <c r="CY58" s="861"/>
      <c r="CZ58" s="861"/>
      <c r="DA58" s="64"/>
      <c r="DB58" s="64"/>
      <c r="DC58" s="65"/>
      <c r="DD58" s="65"/>
    </row>
    <row r="59" spans="1:108" ht="19.5" customHeight="1">
      <c r="C59" s="793"/>
      <c r="D59" s="815"/>
      <c r="E59" s="786"/>
      <c r="F59" s="788"/>
      <c r="G59" s="786"/>
      <c r="H59" s="786"/>
      <c r="I59" s="786"/>
      <c r="J59" s="786"/>
      <c r="K59" s="786"/>
      <c r="L59" s="786"/>
      <c r="M59" s="790"/>
      <c r="N59" s="521"/>
      <c r="AE59" s="860"/>
      <c r="AF59" s="66" t="s">
        <v>44</v>
      </c>
      <c r="AG59" s="67" t="s">
        <v>45</v>
      </c>
      <c r="AH59" s="67" t="s">
        <v>312</v>
      </c>
      <c r="AI59" s="67" t="s">
        <v>47</v>
      </c>
      <c r="AJ59" s="67" t="s">
        <v>48</v>
      </c>
      <c r="AK59" s="67" t="s">
        <v>49</v>
      </c>
      <c r="AL59" s="67" t="s">
        <v>50</v>
      </c>
      <c r="AM59" s="67" t="s">
        <v>51</v>
      </c>
      <c r="AN59" s="67" t="s">
        <v>168</v>
      </c>
      <c r="AO59" s="67"/>
      <c r="AP59" s="67"/>
      <c r="AQ59" s="67"/>
      <c r="AR59" s="860"/>
      <c r="AS59" s="66" t="s">
        <v>44</v>
      </c>
      <c r="AT59" s="67" t="s">
        <v>45</v>
      </c>
      <c r="AU59" s="67" t="s">
        <v>312</v>
      </c>
      <c r="AV59" s="67" t="s">
        <v>47</v>
      </c>
      <c r="AW59" s="67" t="s">
        <v>48</v>
      </c>
      <c r="AX59" s="67" t="s">
        <v>49</v>
      </c>
      <c r="AY59" s="67" t="s">
        <v>50</v>
      </c>
      <c r="AZ59" s="67" t="s">
        <v>51</v>
      </c>
      <c r="BA59" s="67" t="s">
        <v>168</v>
      </c>
      <c r="BB59" s="67"/>
      <c r="BC59" s="67"/>
      <c r="BD59" s="67"/>
      <c r="BE59" s="860"/>
      <c r="BF59" s="66" t="s">
        <v>44</v>
      </c>
      <c r="BG59" s="67" t="s">
        <v>45</v>
      </c>
      <c r="BH59" s="67" t="s">
        <v>312</v>
      </c>
      <c r="BI59" s="67" t="s">
        <v>47</v>
      </c>
      <c r="BJ59" s="67" t="s">
        <v>48</v>
      </c>
      <c r="BK59" s="68" t="s">
        <v>313</v>
      </c>
      <c r="BL59" s="67" t="s">
        <v>50</v>
      </c>
      <c r="BM59" s="67" t="s">
        <v>51</v>
      </c>
      <c r="BN59" s="67" t="s">
        <v>168</v>
      </c>
      <c r="BO59" s="67"/>
      <c r="BP59" s="67"/>
      <c r="BQ59" s="67"/>
      <c r="BR59" s="860"/>
      <c r="BS59" s="66" t="s">
        <v>44</v>
      </c>
      <c r="BT59" s="67" t="s">
        <v>45</v>
      </c>
      <c r="BU59" s="67" t="s">
        <v>312</v>
      </c>
      <c r="BV59" s="67" t="s">
        <v>47</v>
      </c>
      <c r="BW59" s="67" t="s">
        <v>48</v>
      </c>
      <c r="BX59" s="68" t="s">
        <v>313</v>
      </c>
      <c r="BY59" s="67" t="s">
        <v>50</v>
      </c>
      <c r="BZ59" s="67" t="s">
        <v>51</v>
      </c>
      <c r="CA59" s="67" t="s">
        <v>168</v>
      </c>
      <c r="CB59" s="67"/>
      <c r="CC59" s="67"/>
      <c r="CD59" s="67"/>
      <c r="CE59" s="860"/>
      <c r="CF59" s="66" t="s">
        <v>44</v>
      </c>
      <c r="CG59" s="67" t="s">
        <v>45</v>
      </c>
      <c r="CH59" s="67" t="s">
        <v>312</v>
      </c>
      <c r="CI59" s="67" t="s">
        <v>47</v>
      </c>
      <c r="CJ59" s="67" t="s">
        <v>48</v>
      </c>
      <c r="CK59" s="68" t="s">
        <v>313</v>
      </c>
      <c r="CL59" s="67" t="s">
        <v>50</v>
      </c>
      <c r="CM59" s="67" t="s">
        <v>51</v>
      </c>
      <c r="CN59" s="67" t="s">
        <v>168</v>
      </c>
      <c r="CO59" s="67"/>
      <c r="CP59" s="67"/>
      <c r="CQ59" s="67"/>
      <c r="CR59" s="860"/>
      <c r="CS59" s="66" t="s">
        <v>44</v>
      </c>
      <c r="CT59" s="67" t="s">
        <v>45</v>
      </c>
      <c r="CU59" s="67" t="s">
        <v>312</v>
      </c>
      <c r="CV59" s="67" t="s">
        <v>47</v>
      </c>
      <c r="CW59" s="67" t="s">
        <v>48</v>
      </c>
      <c r="CX59" s="68" t="s">
        <v>313</v>
      </c>
      <c r="CY59" s="67" t="s">
        <v>50</v>
      </c>
      <c r="CZ59" s="67" t="s">
        <v>51</v>
      </c>
      <c r="DA59" s="67" t="s">
        <v>168</v>
      </c>
      <c r="DB59" s="67"/>
      <c r="DC59" s="65"/>
      <c r="DD59" s="65"/>
    </row>
    <row r="60" spans="1:108" ht="15.75">
      <c r="A60" s="216" t="str">
        <f>IF(OR(D60="in fjDr",D60="पद रिक्त",D60="Blank",D60="Post Blank"),0,E60)</f>
        <v>PRINCIPAL</v>
      </c>
      <c r="B60" s="348" t="str">
        <f>F60</f>
        <v>L-16</v>
      </c>
      <c r="C60" s="349">
        <v>1</v>
      </c>
      <c r="D60" s="377" t="s">
        <v>878</v>
      </c>
      <c r="E60" s="378" t="s">
        <v>54</v>
      </c>
      <c r="F60" s="382" t="s">
        <v>336</v>
      </c>
      <c r="G60" s="379">
        <v>69300</v>
      </c>
      <c r="H60" s="378" t="s">
        <v>789</v>
      </c>
      <c r="I60" s="380"/>
      <c r="J60" s="381"/>
      <c r="K60" s="381"/>
      <c r="L60" s="381"/>
      <c r="M60" s="382" t="s">
        <v>56</v>
      </c>
      <c r="N60" s="521"/>
      <c r="AB60" t="str">
        <f t="shared" ref="AB60:AB91" si="10">MID(H60,5,4)</f>
        <v>2015</v>
      </c>
      <c r="AC60">
        <f>IF(F60&lt;=0,1,0)*(IF(M60="SANVIDA",0,1))</f>
        <v>0</v>
      </c>
      <c r="AD60">
        <f>IF(AND(AP60=""),"",IF(AP60=0,"",AP60))</f>
        <v>1</v>
      </c>
      <c r="AE60" s="32">
        <v>1</v>
      </c>
      <c r="AF60" s="69" t="str">
        <f t="shared" ref="AF60:AO60" si="11">IF($M60="GAZETTED - REGULAR",D60,0)</f>
        <v>ABC</v>
      </c>
      <c r="AG60" s="73" t="str">
        <f t="shared" si="11"/>
        <v>PRINCIPAL</v>
      </c>
      <c r="AH60" s="73" t="str">
        <f t="shared" si="11"/>
        <v>L-16</v>
      </c>
      <c r="AI60" s="73">
        <f t="shared" si="11"/>
        <v>69300</v>
      </c>
      <c r="AJ60" s="73" t="str">
        <f t="shared" si="11"/>
        <v>RJJO201525014204</v>
      </c>
      <c r="AK60" s="73">
        <f t="shared" si="11"/>
        <v>0</v>
      </c>
      <c r="AL60" s="73">
        <f t="shared" si="11"/>
        <v>0</v>
      </c>
      <c r="AM60" s="73">
        <f t="shared" si="11"/>
        <v>0</v>
      </c>
      <c r="AN60" s="73">
        <f t="shared" si="11"/>
        <v>0</v>
      </c>
      <c r="AO60" s="73" t="str">
        <f t="shared" si="11"/>
        <v>GAZETTED - REGULAR</v>
      </c>
      <c r="AP60" s="73">
        <f t="shared" ref="AP60:AP123" si="12">IF(AND(M60=""),"",IF(M60=AF$58,1,0))</f>
        <v>1</v>
      </c>
      <c r="AQ60" t="str">
        <f>IF(AND(BC60=""),"",IF(BC60=0,"",BC60))</f>
        <v/>
      </c>
      <c r="AR60" s="32">
        <v>1</v>
      </c>
      <c r="AS60" s="347">
        <f t="shared" ref="AS60:BB60" si="13">IF($M60="NON GAZETTED - REGULAR",D60,0)</f>
        <v>0</v>
      </c>
      <c r="AT60" s="70">
        <f t="shared" si="13"/>
        <v>0</v>
      </c>
      <c r="AU60" s="70">
        <f t="shared" si="13"/>
        <v>0</v>
      </c>
      <c r="AV60" s="70">
        <f t="shared" si="13"/>
        <v>0</v>
      </c>
      <c r="AW60" s="70">
        <f t="shared" si="13"/>
        <v>0</v>
      </c>
      <c r="AX60" s="70">
        <f t="shared" si="13"/>
        <v>0</v>
      </c>
      <c r="AY60" s="70">
        <f t="shared" si="13"/>
        <v>0</v>
      </c>
      <c r="AZ60" s="70">
        <f t="shared" si="13"/>
        <v>0</v>
      </c>
      <c r="BA60" s="70">
        <f t="shared" si="13"/>
        <v>0</v>
      </c>
      <c r="BB60" s="70">
        <f t="shared" si="13"/>
        <v>0</v>
      </c>
      <c r="BC60" s="73">
        <f t="shared" ref="BC60:BC123" si="14">IF(AND(M60=""),"",IF(M60=AS$58,1,0))</f>
        <v>0</v>
      </c>
      <c r="BD60" t="str">
        <f>IF(AND(BP60=""),"",IF(BP60=0,"",BP60))</f>
        <v/>
      </c>
      <c r="BE60" s="32">
        <v>1</v>
      </c>
      <c r="BF60" s="69">
        <f t="shared" ref="BF60:BO60" si="15">IF($M60="GAZETTED - FIX PAY",D60,0)</f>
        <v>0</v>
      </c>
      <c r="BG60" s="73">
        <f t="shared" si="15"/>
        <v>0</v>
      </c>
      <c r="BH60" s="73">
        <f t="shared" si="15"/>
        <v>0</v>
      </c>
      <c r="BI60" s="73">
        <f t="shared" si="15"/>
        <v>0</v>
      </c>
      <c r="BJ60" s="73">
        <f t="shared" si="15"/>
        <v>0</v>
      </c>
      <c r="BK60" s="73">
        <f t="shared" si="15"/>
        <v>0</v>
      </c>
      <c r="BL60" s="73">
        <f t="shared" si="15"/>
        <v>0</v>
      </c>
      <c r="BM60" s="73">
        <f t="shared" si="15"/>
        <v>0</v>
      </c>
      <c r="BN60" s="73">
        <f t="shared" si="15"/>
        <v>0</v>
      </c>
      <c r="BO60" s="73">
        <f t="shared" si="15"/>
        <v>0</v>
      </c>
      <c r="BP60" s="73">
        <f t="shared" ref="BP60:BP123" si="16">IF(AND(M60=""),"",IF(M60=BF$58,1,0))</f>
        <v>0</v>
      </c>
      <c r="BQ60" t="str">
        <f>IF(AND(CC60=""),"",IF(CC60=0,"",CC60))</f>
        <v/>
      </c>
      <c r="BR60" s="32">
        <v>1</v>
      </c>
      <c r="BS60" s="346">
        <f t="shared" ref="BS60:CB60" si="17">IF($M60="NON GAZETTED - FIX PAY",D60,0)</f>
        <v>0</v>
      </c>
      <c r="BT60" s="73">
        <f t="shared" si="17"/>
        <v>0</v>
      </c>
      <c r="BU60" s="73">
        <f t="shared" si="17"/>
        <v>0</v>
      </c>
      <c r="BV60" s="73">
        <f t="shared" si="17"/>
        <v>0</v>
      </c>
      <c r="BW60" s="73">
        <f t="shared" si="17"/>
        <v>0</v>
      </c>
      <c r="BX60" s="73">
        <f t="shared" si="17"/>
        <v>0</v>
      </c>
      <c r="BY60" s="73">
        <f t="shared" si="17"/>
        <v>0</v>
      </c>
      <c r="BZ60" s="73">
        <f t="shared" si="17"/>
        <v>0</v>
      </c>
      <c r="CA60" s="73">
        <f t="shared" si="17"/>
        <v>0</v>
      </c>
      <c r="CB60" s="73">
        <f t="shared" si="17"/>
        <v>0</v>
      </c>
      <c r="CC60" s="73">
        <f t="shared" ref="CC60:CC123" si="18">IF(AND(M60=""),"",IF(M60=BS$58,1,0))</f>
        <v>0</v>
      </c>
      <c r="CD60" t="str">
        <f>IF(AND(CP60=""),"",IF(CP60=0,"",CP60))</f>
        <v/>
      </c>
      <c r="CE60" s="32">
        <v>1</v>
      </c>
      <c r="CF60" s="69">
        <f t="shared" ref="CF60:CO60" si="19">IF($M60="GAZETTED - SANVIDA",D60,0)</f>
        <v>0</v>
      </c>
      <c r="CG60" s="73">
        <f t="shared" si="19"/>
        <v>0</v>
      </c>
      <c r="CH60" s="73">
        <f t="shared" si="19"/>
        <v>0</v>
      </c>
      <c r="CI60" s="73">
        <f t="shared" si="19"/>
        <v>0</v>
      </c>
      <c r="CJ60" s="73">
        <f t="shared" si="19"/>
        <v>0</v>
      </c>
      <c r="CK60" s="73">
        <f t="shared" si="19"/>
        <v>0</v>
      </c>
      <c r="CL60" s="73">
        <f t="shared" si="19"/>
        <v>0</v>
      </c>
      <c r="CM60" s="73">
        <f t="shared" si="19"/>
        <v>0</v>
      </c>
      <c r="CN60" s="73">
        <f t="shared" si="19"/>
        <v>0</v>
      </c>
      <c r="CO60" s="73">
        <f t="shared" si="19"/>
        <v>0</v>
      </c>
      <c r="CP60" s="73">
        <f t="shared" ref="CP60:CP123" si="20">IF(AND(M60=""),"",IF(M60=CF$58,1,0))</f>
        <v>0</v>
      </c>
      <c r="CQ60" t="str">
        <f>IF(AND(DC60=""),"",IF(DC60=0,"",DC60))</f>
        <v/>
      </c>
      <c r="CR60" s="32">
        <v>1</v>
      </c>
      <c r="CS60" s="69">
        <f t="shared" ref="CS60:CS75" si="21">IF($M60="NON GAZETTED - SANVIDA",D60,0)</f>
        <v>0</v>
      </c>
      <c r="CT60" s="73">
        <f t="shared" ref="CT60:CT75" si="22">IF($M60="NON GAZETTED - SANVIDA",E60,0)</f>
        <v>0</v>
      </c>
      <c r="CU60" s="73">
        <f t="shared" ref="CU60:CU75" si="23">IF($M60="NON GAZETTED - SANVIDA",F60,0)</f>
        <v>0</v>
      </c>
      <c r="CV60" s="73">
        <f t="shared" ref="CV60:CV75" si="24">IF($M60="NON GAZETTED - SANVIDA",G60,0)</f>
        <v>0</v>
      </c>
      <c r="CW60" s="73">
        <f t="shared" ref="CW60:CW75" si="25">IF($M60="NON GAZETTED - SANVIDA",H60,0)</f>
        <v>0</v>
      </c>
      <c r="CX60" s="73">
        <f t="shared" ref="CX60:CX75" si="26">IF($M60="NON GAZETTED - SANVIDA",I60,0)</f>
        <v>0</v>
      </c>
      <c r="CY60" s="73">
        <f t="shared" ref="CY60:CY75" si="27">IF($M60="NON GAZETTED - SANVIDA",J60,0)</f>
        <v>0</v>
      </c>
      <c r="CZ60" s="73">
        <f t="shared" ref="CZ60:CZ75" si="28">IF($M60="NON GAZETTED - SANVIDA",K60,0)</f>
        <v>0</v>
      </c>
      <c r="DA60" s="73">
        <f t="shared" ref="DA60:DA75" si="29">IF($M60="NON GAZETTED - SANVIDA",L60,0)</f>
        <v>0</v>
      </c>
      <c r="DB60" s="73">
        <f t="shared" ref="DB60:DB75" si="30">IF($M60="NON GAZETTED - SANVIDA",M60,0)</f>
        <v>0</v>
      </c>
      <c r="DC60" s="73">
        <f t="shared" ref="DC60:DC123" si="31">IF(AND(M60=""),"",IF(M60=CS$58,1,0))</f>
        <v>0</v>
      </c>
      <c r="DD60" s="71"/>
    </row>
    <row r="61" spans="1:108" ht="15.75">
      <c r="A61" s="216" t="str">
        <f t="shared" ref="A61:A124" si="32">IF(OR(D61="in fjDr",D61="पद रिक्त",D61="Blank",D61="Post Blank"),0,E61)</f>
        <v>LECTURER</v>
      </c>
      <c r="B61" s="348" t="str">
        <f t="shared" ref="B61:B124" si="33">F61</f>
        <v>L-12</v>
      </c>
      <c r="C61" s="349">
        <v>2</v>
      </c>
      <c r="D61" s="377" t="s">
        <v>879</v>
      </c>
      <c r="E61" s="378" t="s">
        <v>889</v>
      </c>
      <c r="F61" s="382" t="s">
        <v>338</v>
      </c>
      <c r="G61" s="379">
        <v>47800</v>
      </c>
      <c r="H61" s="378" t="s">
        <v>790</v>
      </c>
      <c r="I61" s="380"/>
      <c r="J61" s="381"/>
      <c r="K61" s="381"/>
      <c r="L61" s="381"/>
      <c r="M61" s="382" t="s">
        <v>314</v>
      </c>
      <c r="N61" s="521"/>
      <c r="AB61" t="str">
        <f t="shared" si="10"/>
        <v>2017</v>
      </c>
      <c r="AC61" s="216">
        <f t="shared" ref="AC61:AC124" si="34">IF(F61&lt;=0,1,0)*(IF(M61="SANVIDA",0,1))</f>
        <v>0</v>
      </c>
      <c r="AD61" t="str">
        <f>IF(AND(AP61=""),"",IF(AP61=0,"",1+(MAX(AD$60:AD60))))</f>
        <v/>
      </c>
      <c r="AE61" s="72">
        <v>2</v>
      </c>
      <c r="AF61" s="69">
        <f t="shared" ref="AF61:AF110" si="35">IF($M61="GAZETTED - REGULAR",D61,0)</f>
        <v>0</v>
      </c>
      <c r="AG61" s="73">
        <f t="shared" ref="AG61:AG110" si="36">IF($M61="GAZETTED - REGULAR",E61,0)</f>
        <v>0</v>
      </c>
      <c r="AH61" s="73">
        <f t="shared" ref="AH61:AH110" si="37">IF($M61="GAZETTED - REGULAR",F61,0)</f>
        <v>0</v>
      </c>
      <c r="AI61" s="73">
        <f t="shared" ref="AI61:AI110" si="38">IF($M61="GAZETTED - REGULAR",G61,0)</f>
        <v>0</v>
      </c>
      <c r="AJ61" s="73">
        <f t="shared" ref="AJ61:AJ110" si="39">IF($M61="GAZETTED - REGULAR",H61,0)</f>
        <v>0</v>
      </c>
      <c r="AK61" s="73">
        <f t="shared" ref="AK61:AK110" si="40">IF($M61="GAZETTED - REGULAR",I61,0)</f>
        <v>0</v>
      </c>
      <c r="AL61" s="73">
        <f t="shared" ref="AL61:AL110" si="41">IF($M61="GAZETTED - REGULAR",J61,0)</f>
        <v>0</v>
      </c>
      <c r="AM61" s="73">
        <f t="shared" ref="AM61:AM110" si="42">IF($M61="GAZETTED - REGULAR",K61,0)</f>
        <v>0</v>
      </c>
      <c r="AN61" s="73">
        <f t="shared" ref="AN61:AN110" si="43">IF($M61="GAZETTED - REGULAR",L61,0)</f>
        <v>0</v>
      </c>
      <c r="AO61" s="73">
        <f t="shared" ref="AO61:AO110" si="44">IF($M61="GAZETTED - REGULAR",M61,0)</f>
        <v>0</v>
      </c>
      <c r="AP61" s="73">
        <f t="shared" si="12"/>
        <v>0</v>
      </c>
      <c r="AQ61" s="216" t="str">
        <f>IF(AND(BC61=""),"",IF(BC61=0,"",1+(MAX(AQ$60:AQ60))))</f>
        <v/>
      </c>
      <c r="AR61" s="72">
        <v>2</v>
      </c>
      <c r="AS61" s="347">
        <f t="shared" ref="AS61:BA61" si="45">IF($M61="NON GAZETTED - REGULAR",D61,0)</f>
        <v>0</v>
      </c>
      <c r="AT61" s="70">
        <f t="shared" si="45"/>
        <v>0</v>
      </c>
      <c r="AU61" s="70">
        <f t="shared" si="45"/>
        <v>0</v>
      </c>
      <c r="AV61" s="70">
        <f t="shared" si="45"/>
        <v>0</v>
      </c>
      <c r="AW61" s="70">
        <f t="shared" si="45"/>
        <v>0</v>
      </c>
      <c r="AX61" s="70">
        <f t="shared" si="45"/>
        <v>0</v>
      </c>
      <c r="AY61" s="70">
        <f t="shared" si="45"/>
        <v>0</v>
      </c>
      <c r="AZ61" s="70">
        <f t="shared" si="45"/>
        <v>0</v>
      </c>
      <c r="BA61" s="70">
        <f t="shared" si="45"/>
        <v>0</v>
      </c>
      <c r="BB61" s="70">
        <f t="shared" ref="BB61:BB110" si="46">IF($M61="NON GAZETTED - REGULAR",M61,0)</f>
        <v>0</v>
      </c>
      <c r="BC61" s="73">
        <f t="shared" si="14"/>
        <v>0</v>
      </c>
      <c r="BD61">
        <f>IF(AND(BP61=""),"",IF(BP61=0,"",1+(MAX(BD$60:BD60))))</f>
        <v>1</v>
      </c>
      <c r="BE61" s="72">
        <v>2</v>
      </c>
      <c r="BF61" s="69" t="str">
        <f t="shared" ref="BF61:BF92" si="47">IF($M61="GAZETTED - FIX PAY",D61,0)</f>
        <v>ASDGDSG</v>
      </c>
      <c r="BG61" s="73" t="str">
        <f t="shared" ref="BG61:BG92" si="48">IF($M61="GAZETTED - FIX PAY",E61,0)</f>
        <v>LECTURER</v>
      </c>
      <c r="BH61" s="73" t="str">
        <f t="shared" ref="BH61:BH92" si="49">IF($M61="GAZETTED - FIX PAY",F61,0)</f>
        <v>L-12</v>
      </c>
      <c r="BI61" s="73">
        <f t="shared" ref="BI61:BI92" si="50">IF($M61="GAZETTED - FIX PAY",G61,0)</f>
        <v>47800</v>
      </c>
      <c r="BJ61" s="73" t="str">
        <f t="shared" ref="BJ61:BJ92" si="51">IF($M61="GAZETTED - FIX PAY",H61,0)</f>
        <v>RJSR201734033654</v>
      </c>
      <c r="BK61" s="73">
        <f t="shared" ref="BK61:BK92" si="52">IF($M61="GAZETTED - FIX PAY",I61,0)</f>
        <v>0</v>
      </c>
      <c r="BL61" s="73">
        <f t="shared" ref="BL61:BL92" si="53">IF($M61="GAZETTED - FIX PAY",J61,0)</f>
        <v>0</v>
      </c>
      <c r="BM61" s="73">
        <f t="shared" ref="BM61:BM92" si="54">IF($M61="GAZETTED - FIX PAY",K61,0)</f>
        <v>0</v>
      </c>
      <c r="BN61" s="73">
        <f t="shared" ref="BN61:BN92" si="55">IF($M61="GAZETTED - FIX PAY",L61,0)</f>
        <v>0</v>
      </c>
      <c r="BO61" s="73" t="str">
        <f t="shared" ref="BO61:BO110" si="56">IF($M61="GAZETTED - FIX PAY",M61,0)</f>
        <v>GAZETTED - FIX PAY</v>
      </c>
      <c r="BP61" s="73">
        <f t="shared" si="16"/>
        <v>1</v>
      </c>
      <c r="BQ61" s="216" t="str">
        <f>IF(AND(CC61=""),"",IF(CC61=0,"",1+(MAX(BQ$60:BQ60))))</f>
        <v/>
      </c>
      <c r="BR61" s="72">
        <v>2</v>
      </c>
      <c r="BS61" s="346">
        <f t="shared" ref="BS61:BS92" si="57">IF($M61="NON GAZETTED - FIX PAY",D61,0)</f>
        <v>0</v>
      </c>
      <c r="BT61" s="73">
        <f t="shared" ref="BT61:BT92" si="58">IF($M61="NON GAZETTED - FIX PAY",E61,0)</f>
        <v>0</v>
      </c>
      <c r="BU61" s="73">
        <f t="shared" ref="BU61:BU92" si="59">IF($M61="NON GAZETTED - FIX PAY",F61,0)</f>
        <v>0</v>
      </c>
      <c r="BV61" s="73">
        <f t="shared" ref="BV61:BV92" si="60">IF($M61="NON GAZETTED - FIX PAY",G61,0)</f>
        <v>0</v>
      </c>
      <c r="BW61" s="73">
        <f t="shared" ref="BW61:BW92" si="61">IF($M61="NON GAZETTED - FIX PAY",H61,0)</f>
        <v>0</v>
      </c>
      <c r="BX61" s="73">
        <f t="shared" ref="BX61:BX92" si="62">IF($M61="NON GAZETTED - FIX PAY",I61,0)</f>
        <v>0</v>
      </c>
      <c r="BY61" s="73">
        <f t="shared" ref="BY61:BY92" si="63">IF($M61="NON GAZETTED - FIX PAY",J61,0)</f>
        <v>0</v>
      </c>
      <c r="BZ61" s="73">
        <f t="shared" ref="BZ61:BZ92" si="64">IF($M61="NON GAZETTED - FIX PAY",K61,0)</f>
        <v>0</v>
      </c>
      <c r="CA61" s="73">
        <f t="shared" ref="CA61:CA92" si="65">IF($M61="NON GAZETTED - FIX PAY",L61,0)</f>
        <v>0</v>
      </c>
      <c r="CB61" s="73">
        <f t="shared" ref="CB61:CB110" si="66">IF($M61="NON GAZETTED - FIX PAY",M61,0)</f>
        <v>0</v>
      </c>
      <c r="CC61" s="73">
        <f t="shared" si="18"/>
        <v>0</v>
      </c>
      <c r="CD61" t="str">
        <f>IF(AND(CP61=""),"",IF(CP61=0,"",1+(MAX(CD$60:CD60))))</f>
        <v/>
      </c>
      <c r="CE61" s="72">
        <v>2</v>
      </c>
      <c r="CF61" s="69">
        <f t="shared" ref="CF61:CF110" si="67">IF($M61="GAZETTED - SANVIDA",D61,0)</f>
        <v>0</v>
      </c>
      <c r="CG61" s="73">
        <f t="shared" ref="CG61:CG110" si="68">IF($M61="GAZETTED - SANVIDA",E61,0)</f>
        <v>0</v>
      </c>
      <c r="CH61" s="73">
        <f t="shared" ref="CH61:CH110" si="69">IF($M61="GAZETTED - SANVIDA",F61,0)</f>
        <v>0</v>
      </c>
      <c r="CI61" s="73">
        <f t="shared" ref="CI61:CI110" si="70">IF($M61="GAZETTED - SANVIDA",G61,0)</f>
        <v>0</v>
      </c>
      <c r="CJ61" s="73">
        <f t="shared" ref="CJ61:CJ110" si="71">IF($M61="GAZETTED - SANVIDA",H61,0)</f>
        <v>0</v>
      </c>
      <c r="CK61" s="73">
        <f t="shared" ref="CK61:CK110" si="72">IF($M61="GAZETTED - SANVIDA",I61,0)</f>
        <v>0</v>
      </c>
      <c r="CL61" s="73">
        <f t="shared" ref="CL61:CL110" si="73">IF($M61="GAZETTED - SANVIDA",J61,0)</f>
        <v>0</v>
      </c>
      <c r="CM61" s="73">
        <f t="shared" ref="CM61:CM110" si="74">IF($M61="GAZETTED - SANVIDA",K61,0)</f>
        <v>0</v>
      </c>
      <c r="CN61" s="73">
        <f t="shared" ref="CN61:CN110" si="75">IF($M61="GAZETTED - SANVIDA",L61,0)</f>
        <v>0</v>
      </c>
      <c r="CO61" s="73">
        <f t="shared" ref="CO61:CO110" si="76">IF($M61="GAZETTED - SANVIDA",M61,0)</f>
        <v>0</v>
      </c>
      <c r="CP61" s="73">
        <f t="shared" si="20"/>
        <v>0</v>
      </c>
      <c r="CQ61" s="216" t="str">
        <f>IF(AND(DC61=""),"",IF(DC61=0,"",1+(MAX(CQ$60:CQ60))))</f>
        <v/>
      </c>
      <c r="CR61" s="72">
        <v>2</v>
      </c>
      <c r="CS61" s="69">
        <f t="shared" si="21"/>
        <v>0</v>
      </c>
      <c r="CT61" s="73">
        <f t="shared" si="22"/>
        <v>0</v>
      </c>
      <c r="CU61" s="73">
        <f t="shared" si="23"/>
        <v>0</v>
      </c>
      <c r="CV61" s="73">
        <f t="shared" si="24"/>
        <v>0</v>
      </c>
      <c r="CW61" s="73">
        <f t="shared" si="25"/>
        <v>0</v>
      </c>
      <c r="CX61" s="73">
        <f t="shared" si="26"/>
        <v>0</v>
      </c>
      <c r="CY61" s="73">
        <f t="shared" si="27"/>
        <v>0</v>
      </c>
      <c r="CZ61" s="73">
        <f t="shared" si="28"/>
        <v>0</v>
      </c>
      <c r="DA61" s="73">
        <f t="shared" si="29"/>
        <v>0</v>
      </c>
      <c r="DB61" s="73">
        <f t="shared" si="30"/>
        <v>0</v>
      </c>
      <c r="DC61" s="73">
        <f t="shared" si="31"/>
        <v>0</v>
      </c>
      <c r="DD61" s="71"/>
    </row>
    <row r="62" spans="1:108" ht="15" customHeight="1">
      <c r="A62" s="216" t="str">
        <f t="shared" si="32"/>
        <v>TEACHER-II</v>
      </c>
      <c r="B62" s="348" t="str">
        <f t="shared" si="33"/>
        <v>L-11</v>
      </c>
      <c r="C62" s="349">
        <v>3</v>
      </c>
      <c r="D62" s="377" t="s">
        <v>880</v>
      </c>
      <c r="E62" s="378" t="s">
        <v>58</v>
      </c>
      <c r="F62" s="379" t="s">
        <v>340</v>
      </c>
      <c r="G62" s="379">
        <v>45100</v>
      </c>
      <c r="H62" s="378" t="s">
        <v>791</v>
      </c>
      <c r="I62" s="380"/>
      <c r="J62" s="381"/>
      <c r="K62" s="381"/>
      <c r="L62" s="381"/>
      <c r="M62" s="382" t="s">
        <v>59</v>
      </c>
      <c r="N62" s="521"/>
      <c r="AB62" t="str">
        <f t="shared" si="10"/>
        <v>2013</v>
      </c>
      <c r="AC62" s="216">
        <f t="shared" si="34"/>
        <v>0</v>
      </c>
      <c r="AD62" s="216" t="str">
        <f>IF(AND(AP62=""),"",IF(AP62=0,"",1+(MAX(AD$60:AD61))))</f>
        <v/>
      </c>
      <c r="AE62" s="32">
        <v>3</v>
      </c>
      <c r="AF62" s="69">
        <f t="shared" si="35"/>
        <v>0</v>
      </c>
      <c r="AG62" s="73">
        <f t="shared" si="36"/>
        <v>0</v>
      </c>
      <c r="AH62" s="73">
        <f t="shared" si="37"/>
        <v>0</v>
      </c>
      <c r="AI62" s="73">
        <f t="shared" si="38"/>
        <v>0</v>
      </c>
      <c r="AJ62" s="73">
        <f t="shared" si="39"/>
        <v>0</v>
      </c>
      <c r="AK62" s="73">
        <f t="shared" si="40"/>
        <v>0</v>
      </c>
      <c r="AL62" s="73">
        <f t="shared" si="41"/>
        <v>0</v>
      </c>
      <c r="AM62" s="73">
        <f t="shared" si="42"/>
        <v>0</v>
      </c>
      <c r="AN62" s="73">
        <f>IF($M62="GAZETTED - REGULAR",L62,0)</f>
        <v>0</v>
      </c>
      <c r="AO62" s="73">
        <f t="shared" si="44"/>
        <v>0</v>
      </c>
      <c r="AP62" s="73">
        <f t="shared" si="12"/>
        <v>0</v>
      </c>
      <c r="AQ62" s="216">
        <f>IF(AND(BC62=""),"",IF(BC62=0,"",1+(MAX(AQ$60:AQ61))))</f>
        <v>1</v>
      </c>
      <c r="AR62" s="72">
        <v>3</v>
      </c>
      <c r="AS62" s="347" t="str">
        <f t="shared" ref="AS62:AS111" si="77">IF($M62="NON GAZETTED - REGULAR",D62,0)</f>
        <v>FGD</v>
      </c>
      <c r="AT62" s="70" t="str">
        <f t="shared" ref="AT62:AT111" si="78">IF($M62="NON GAZETTED - REGULAR",E62,0)</f>
        <v>TEACHER-II</v>
      </c>
      <c r="AU62" s="70" t="str">
        <f t="shared" ref="AU62:AU111" si="79">IF($M62="NON GAZETTED - REGULAR",F62,0)</f>
        <v>L-11</v>
      </c>
      <c r="AV62" s="70">
        <f t="shared" ref="AV62:AV111" si="80">IF($M62="NON GAZETTED - REGULAR",G62,0)</f>
        <v>45100</v>
      </c>
      <c r="AW62" s="70" t="str">
        <f t="shared" ref="AW62:AW111" si="81">IF($M62="NON GAZETTED - REGULAR",H62,0)</f>
        <v>RJJO201325036050</v>
      </c>
      <c r="AX62" s="70">
        <f t="shared" ref="AX62:AX111" si="82">IF($M62="NON GAZETTED - REGULAR",I62,0)</f>
        <v>0</v>
      </c>
      <c r="AY62" s="70">
        <f t="shared" ref="AY62:AY111" si="83">IF($M62="NON GAZETTED - REGULAR",J62,0)</f>
        <v>0</v>
      </c>
      <c r="AZ62" s="70">
        <f t="shared" ref="AZ62:AZ111" si="84">IF($M62="NON GAZETTED - REGULAR",K62,0)</f>
        <v>0</v>
      </c>
      <c r="BA62" s="70">
        <f t="shared" ref="BA62:BA111" si="85">IF($M62="NON GAZETTED - REGULAR",L62,0)</f>
        <v>0</v>
      </c>
      <c r="BB62" s="70" t="str">
        <f t="shared" si="46"/>
        <v>NON GAZETTED - REGULAR</v>
      </c>
      <c r="BC62" s="73">
        <f t="shared" si="14"/>
        <v>1</v>
      </c>
      <c r="BD62" s="216" t="str">
        <f>IF(AND(BP62=""),"",IF(BP62=0,"",1+(MAX(BD$60:BD61))))</f>
        <v/>
      </c>
      <c r="BE62" s="32">
        <v>3</v>
      </c>
      <c r="BF62" s="69">
        <f t="shared" si="47"/>
        <v>0</v>
      </c>
      <c r="BG62" s="73">
        <f t="shared" si="48"/>
        <v>0</v>
      </c>
      <c r="BH62" s="73">
        <f t="shared" si="49"/>
        <v>0</v>
      </c>
      <c r="BI62" s="73">
        <f t="shared" si="50"/>
        <v>0</v>
      </c>
      <c r="BJ62" s="73">
        <f t="shared" si="51"/>
        <v>0</v>
      </c>
      <c r="BK62" s="73">
        <f t="shared" si="52"/>
        <v>0</v>
      </c>
      <c r="BL62" s="73">
        <f t="shared" si="53"/>
        <v>0</v>
      </c>
      <c r="BM62" s="73">
        <f t="shared" si="54"/>
        <v>0</v>
      </c>
      <c r="BN62" s="73">
        <f t="shared" si="55"/>
        <v>0</v>
      </c>
      <c r="BO62" s="73">
        <f t="shared" si="56"/>
        <v>0</v>
      </c>
      <c r="BP62" s="73">
        <f t="shared" si="16"/>
        <v>0</v>
      </c>
      <c r="BQ62" s="216" t="str">
        <f>IF(AND(CC62=""),"",IF(CC62=0,"",1+(MAX(BQ$60:BQ61))))</f>
        <v/>
      </c>
      <c r="BR62" s="32">
        <v>3</v>
      </c>
      <c r="BS62" s="346">
        <f t="shared" si="57"/>
        <v>0</v>
      </c>
      <c r="BT62" s="73">
        <f t="shared" si="58"/>
        <v>0</v>
      </c>
      <c r="BU62" s="73">
        <f t="shared" si="59"/>
        <v>0</v>
      </c>
      <c r="BV62" s="73">
        <f t="shared" si="60"/>
        <v>0</v>
      </c>
      <c r="BW62" s="73">
        <f t="shared" si="61"/>
        <v>0</v>
      </c>
      <c r="BX62" s="73">
        <f t="shared" si="62"/>
        <v>0</v>
      </c>
      <c r="BY62" s="73">
        <f t="shared" si="63"/>
        <v>0</v>
      </c>
      <c r="BZ62" s="73">
        <f t="shared" si="64"/>
        <v>0</v>
      </c>
      <c r="CA62" s="73">
        <f t="shared" si="65"/>
        <v>0</v>
      </c>
      <c r="CB62" s="73">
        <f t="shared" si="66"/>
        <v>0</v>
      </c>
      <c r="CC62" s="73">
        <f t="shared" si="18"/>
        <v>0</v>
      </c>
      <c r="CD62" s="216" t="str">
        <f>IF(AND(CP62=""),"",IF(CP62=0,"",1+(MAX(CD$60:CD61))))</f>
        <v/>
      </c>
      <c r="CE62" s="32">
        <v>3</v>
      </c>
      <c r="CF62" s="69">
        <f t="shared" si="67"/>
        <v>0</v>
      </c>
      <c r="CG62" s="73">
        <f t="shared" si="68"/>
        <v>0</v>
      </c>
      <c r="CH62" s="73">
        <f t="shared" si="69"/>
        <v>0</v>
      </c>
      <c r="CI62" s="73">
        <f t="shared" si="70"/>
        <v>0</v>
      </c>
      <c r="CJ62" s="73">
        <f t="shared" si="71"/>
        <v>0</v>
      </c>
      <c r="CK62" s="73">
        <f t="shared" si="72"/>
        <v>0</v>
      </c>
      <c r="CL62" s="73">
        <f t="shared" si="73"/>
        <v>0</v>
      </c>
      <c r="CM62" s="73">
        <f t="shared" si="74"/>
        <v>0</v>
      </c>
      <c r="CN62" s="73">
        <f t="shared" si="75"/>
        <v>0</v>
      </c>
      <c r="CO62" s="73">
        <f t="shared" si="76"/>
        <v>0</v>
      </c>
      <c r="CP62" s="73">
        <f t="shared" si="20"/>
        <v>0</v>
      </c>
      <c r="CQ62" s="216" t="str">
        <f>IF(AND(DC62=""),"",IF(DC62=0,"",1+(MAX(CQ$60:CQ61))))</f>
        <v/>
      </c>
      <c r="CR62" s="32">
        <v>3</v>
      </c>
      <c r="CS62" s="69">
        <f t="shared" si="21"/>
        <v>0</v>
      </c>
      <c r="CT62" s="73">
        <f t="shared" si="22"/>
        <v>0</v>
      </c>
      <c r="CU62" s="73">
        <f t="shared" si="23"/>
        <v>0</v>
      </c>
      <c r="CV62" s="73">
        <f t="shared" si="24"/>
        <v>0</v>
      </c>
      <c r="CW62" s="73">
        <f t="shared" si="25"/>
        <v>0</v>
      </c>
      <c r="CX62" s="73">
        <f t="shared" si="26"/>
        <v>0</v>
      </c>
      <c r="CY62" s="73">
        <f t="shared" si="27"/>
        <v>0</v>
      </c>
      <c r="CZ62" s="73">
        <f t="shared" si="28"/>
        <v>0</v>
      </c>
      <c r="DA62" s="73">
        <f t="shared" si="29"/>
        <v>0</v>
      </c>
      <c r="DB62" s="73">
        <f t="shared" si="30"/>
        <v>0</v>
      </c>
      <c r="DC62" s="73">
        <f t="shared" si="31"/>
        <v>0</v>
      </c>
      <c r="DD62" s="71"/>
    </row>
    <row r="63" spans="1:108" ht="15.75">
      <c r="A63" s="216" t="str">
        <f t="shared" si="32"/>
        <v>TEACHER-III</v>
      </c>
      <c r="B63" s="348" t="str">
        <f t="shared" si="33"/>
        <v>L-10</v>
      </c>
      <c r="C63" s="349">
        <v>4</v>
      </c>
      <c r="D63" s="377" t="s">
        <v>881</v>
      </c>
      <c r="E63" s="378" t="s">
        <v>60</v>
      </c>
      <c r="F63" s="379" t="s">
        <v>339</v>
      </c>
      <c r="G63" s="379">
        <v>36900</v>
      </c>
      <c r="H63" s="378" t="s">
        <v>792</v>
      </c>
      <c r="I63" s="380"/>
      <c r="J63" s="381"/>
      <c r="K63" s="381"/>
      <c r="L63" s="381"/>
      <c r="M63" s="382" t="s">
        <v>59</v>
      </c>
      <c r="N63" s="521"/>
      <c r="AB63" t="str">
        <f t="shared" si="10"/>
        <v>2017</v>
      </c>
      <c r="AC63" s="216">
        <f t="shared" si="34"/>
        <v>0</v>
      </c>
      <c r="AD63" s="216" t="str">
        <f>IF(AND(AP63=""),"",IF(AP63=0,"",1+(MAX(AD$60:AD62))))</f>
        <v/>
      </c>
      <c r="AE63" s="72">
        <v>4</v>
      </c>
      <c r="AF63" s="69">
        <f t="shared" si="35"/>
        <v>0</v>
      </c>
      <c r="AG63" s="73">
        <f t="shared" si="36"/>
        <v>0</v>
      </c>
      <c r="AH63" s="73">
        <f t="shared" si="37"/>
        <v>0</v>
      </c>
      <c r="AI63" s="73">
        <f t="shared" si="38"/>
        <v>0</v>
      </c>
      <c r="AJ63" s="73">
        <f t="shared" si="39"/>
        <v>0</v>
      </c>
      <c r="AK63" s="73">
        <f t="shared" si="40"/>
        <v>0</v>
      </c>
      <c r="AL63" s="73">
        <f t="shared" si="41"/>
        <v>0</v>
      </c>
      <c r="AM63" s="73">
        <f t="shared" si="42"/>
        <v>0</v>
      </c>
      <c r="AN63" s="73">
        <f t="shared" si="43"/>
        <v>0</v>
      </c>
      <c r="AO63" s="73">
        <f t="shared" si="44"/>
        <v>0</v>
      </c>
      <c r="AP63" s="73">
        <f t="shared" si="12"/>
        <v>0</v>
      </c>
      <c r="AQ63" s="216">
        <f>IF(AND(BC63=""),"",IF(BC63=0,"",1+(MAX(AQ$60:AQ62))))</f>
        <v>2</v>
      </c>
      <c r="AR63" s="72">
        <v>4</v>
      </c>
      <c r="AS63" s="347" t="str">
        <f t="shared" si="77"/>
        <v>ZGD</v>
      </c>
      <c r="AT63" s="70" t="str">
        <f t="shared" si="78"/>
        <v>TEACHER-III</v>
      </c>
      <c r="AU63" s="70" t="str">
        <f t="shared" si="79"/>
        <v>L-10</v>
      </c>
      <c r="AV63" s="70">
        <f t="shared" si="80"/>
        <v>36900</v>
      </c>
      <c r="AW63" s="70" t="str">
        <f t="shared" si="81"/>
        <v>RJJO201725019704</v>
      </c>
      <c r="AX63" s="70">
        <f t="shared" si="82"/>
        <v>0</v>
      </c>
      <c r="AY63" s="70">
        <f t="shared" si="83"/>
        <v>0</v>
      </c>
      <c r="AZ63" s="70">
        <f t="shared" si="84"/>
        <v>0</v>
      </c>
      <c r="BA63" s="70">
        <f t="shared" si="85"/>
        <v>0</v>
      </c>
      <c r="BB63" s="70" t="str">
        <f t="shared" si="46"/>
        <v>NON GAZETTED - REGULAR</v>
      </c>
      <c r="BC63" s="73">
        <f t="shared" si="14"/>
        <v>1</v>
      </c>
      <c r="BD63" s="216" t="str">
        <f>IF(AND(BP63=""),"",IF(BP63=0,"",1+(MAX(BD$60:BD62))))</f>
        <v/>
      </c>
      <c r="BE63" s="72">
        <v>4</v>
      </c>
      <c r="BF63" s="69">
        <f t="shared" si="47"/>
        <v>0</v>
      </c>
      <c r="BG63" s="73">
        <f t="shared" si="48"/>
        <v>0</v>
      </c>
      <c r="BH63" s="73">
        <f t="shared" si="49"/>
        <v>0</v>
      </c>
      <c r="BI63" s="73">
        <f t="shared" si="50"/>
        <v>0</v>
      </c>
      <c r="BJ63" s="73">
        <f t="shared" si="51"/>
        <v>0</v>
      </c>
      <c r="BK63" s="73">
        <f t="shared" si="52"/>
        <v>0</v>
      </c>
      <c r="BL63" s="73">
        <f t="shared" si="53"/>
        <v>0</v>
      </c>
      <c r="BM63" s="73">
        <f t="shared" si="54"/>
        <v>0</v>
      </c>
      <c r="BN63" s="73">
        <f t="shared" si="55"/>
        <v>0</v>
      </c>
      <c r="BO63" s="73">
        <f t="shared" si="56"/>
        <v>0</v>
      </c>
      <c r="BP63" s="73">
        <f t="shared" si="16"/>
        <v>0</v>
      </c>
      <c r="BQ63" s="216" t="str">
        <f>IF(AND(CC63=""),"",IF(CC63=0,"",1+(MAX(BQ$60:BQ62))))</f>
        <v/>
      </c>
      <c r="BR63" s="72">
        <v>4</v>
      </c>
      <c r="BS63" s="346">
        <f t="shared" si="57"/>
        <v>0</v>
      </c>
      <c r="BT63" s="73">
        <f t="shared" si="58"/>
        <v>0</v>
      </c>
      <c r="BU63" s="73">
        <f t="shared" si="59"/>
        <v>0</v>
      </c>
      <c r="BV63" s="73">
        <f t="shared" si="60"/>
        <v>0</v>
      </c>
      <c r="BW63" s="73">
        <f t="shared" si="61"/>
        <v>0</v>
      </c>
      <c r="BX63" s="73">
        <f t="shared" si="62"/>
        <v>0</v>
      </c>
      <c r="BY63" s="73">
        <f t="shared" si="63"/>
        <v>0</v>
      </c>
      <c r="BZ63" s="73">
        <f t="shared" si="64"/>
        <v>0</v>
      </c>
      <c r="CA63" s="73">
        <f t="shared" si="65"/>
        <v>0</v>
      </c>
      <c r="CB63" s="73">
        <f t="shared" si="66"/>
        <v>0</v>
      </c>
      <c r="CC63" s="73">
        <f t="shared" si="18"/>
        <v>0</v>
      </c>
      <c r="CD63" s="216" t="str">
        <f>IF(AND(CP63=""),"",IF(CP63=0,"",1+(MAX(CD$60:CD62))))</f>
        <v/>
      </c>
      <c r="CE63" s="72">
        <v>4</v>
      </c>
      <c r="CF63" s="69">
        <f t="shared" si="67"/>
        <v>0</v>
      </c>
      <c r="CG63" s="73">
        <f t="shared" si="68"/>
        <v>0</v>
      </c>
      <c r="CH63" s="73">
        <f t="shared" si="69"/>
        <v>0</v>
      </c>
      <c r="CI63" s="73">
        <f t="shared" si="70"/>
        <v>0</v>
      </c>
      <c r="CJ63" s="73">
        <f t="shared" si="71"/>
        <v>0</v>
      </c>
      <c r="CK63" s="73">
        <f t="shared" si="72"/>
        <v>0</v>
      </c>
      <c r="CL63" s="73">
        <f t="shared" si="73"/>
        <v>0</v>
      </c>
      <c r="CM63" s="73">
        <f t="shared" si="74"/>
        <v>0</v>
      </c>
      <c r="CN63" s="73">
        <f t="shared" si="75"/>
        <v>0</v>
      </c>
      <c r="CO63" s="73">
        <f t="shared" si="76"/>
        <v>0</v>
      </c>
      <c r="CP63" s="73">
        <f t="shared" si="20"/>
        <v>0</v>
      </c>
      <c r="CQ63" s="216" t="str">
        <f>IF(AND(DC63=""),"",IF(DC63=0,"",1+(MAX(CQ$60:CQ62))))</f>
        <v/>
      </c>
      <c r="CR63" s="72">
        <v>4</v>
      </c>
      <c r="CS63" s="69">
        <f t="shared" si="21"/>
        <v>0</v>
      </c>
      <c r="CT63" s="73">
        <f t="shared" si="22"/>
        <v>0</v>
      </c>
      <c r="CU63" s="73">
        <f t="shared" si="23"/>
        <v>0</v>
      </c>
      <c r="CV63" s="73">
        <f t="shared" si="24"/>
        <v>0</v>
      </c>
      <c r="CW63" s="73">
        <f t="shared" si="25"/>
        <v>0</v>
      </c>
      <c r="CX63" s="73">
        <f t="shared" si="26"/>
        <v>0</v>
      </c>
      <c r="CY63" s="73">
        <f t="shared" si="27"/>
        <v>0</v>
      </c>
      <c r="CZ63" s="73">
        <f t="shared" si="28"/>
        <v>0</v>
      </c>
      <c r="DA63" s="73">
        <f t="shared" si="29"/>
        <v>0</v>
      </c>
      <c r="DB63" s="73">
        <f t="shared" si="30"/>
        <v>0</v>
      </c>
      <c r="DC63" s="73">
        <f t="shared" si="31"/>
        <v>0</v>
      </c>
      <c r="DD63" s="71"/>
    </row>
    <row r="64" spans="1:108" ht="15.75">
      <c r="A64" s="216" t="str">
        <f t="shared" si="32"/>
        <v>TEACHER-III</v>
      </c>
      <c r="B64" s="348" t="str">
        <f t="shared" si="33"/>
        <v>L-10</v>
      </c>
      <c r="C64" s="349">
        <v>5</v>
      </c>
      <c r="D64" s="377" t="s">
        <v>882</v>
      </c>
      <c r="E64" s="378" t="s">
        <v>60</v>
      </c>
      <c r="F64" s="379" t="s">
        <v>339</v>
      </c>
      <c r="G64" s="379">
        <v>40300</v>
      </c>
      <c r="H64" s="378" t="s">
        <v>670</v>
      </c>
      <c r="I64" s="380"/>
      <c r="J64" s="381"/>
      <c r="K64" s="381"/>
      <c r="L64" s="381"/>
      <c r="M64" s="382" t="s">
        <v>315</v>
      </c>
      <c r="N64" s="521"/>
      <c r="AB64" t="str">
        <f t="shared" si="10"/>
        <v>2018</v>
      </c>
      <c r="AC64" s="216">
        <f t="shared" si="34"/>
        <v>0</v>
      </c>
      <c r="AD64" s="216" t="str">
        <f>IF(AND(AP64=""),"",IF(AP64=0,"",1+(MAX(AD$60:AD63))))</f>
        <v/>
      </c>
      <c r="AE64" s="32">
        <v>5</v>
      </c>
      <c r="AF64" s="69">
        <f t="shared" si="35"/>
        <v>0</v>
      </c>
      <c r="AG64" s="73">
        <f t="shared" si="36"/>
        <v>0</v>
      </c>
      <c r="AH64" s="73">
        <f t="shared" si="37"/>
        <v>0</v>
      </c>
      <c r="AI64" s="73">
        <f t="shared" si="38"/>
        <v>0</v>
      </c>
      <c r="AJ64" s="73">
        <f t="shared" si="39"/>
        <v>0</v>
      </c>
      <c r="AK64" s="73">
        <f t="shared" si="40"/>
        <v>0</v>
      </c>
      <c r="AL64" s="73">
        <f t="shared" si="41"/>
        <v>0</v>
      </c>
      <c r="AM64" s="73">
        <f t="shared" si="42"/>
        <v>0</v>
      </c>
      <c r="AN64" s="73">
        <f t="shared" si="43"/>
        <v>0</v>
      </c>
      <c r="AO64" s="73">
        <f t="shared" si="44"/>
        <v>0</v>
      </c>
      <c r="AP64" s="73">
        <f t="shared" si="12"/>
        <v>0</v>
      </c>
      <c r="AQ64" s="216" t="str">
        <f>IF(AND(BC64=""),"",IF(BC64=0,"",1+(MAX(AQ$60:AQ63))))</f>
        <v/>
      </c>
      <c r="AR64" s="72">
        <v>5</v>
      </c>
      <c r="AS64" s="347">
        <f t="shared" si="77"/>
        <v>0</v>
      </c>
      <c r="AT64" s="70">
        <f t="shared" si="78"/>
        <v>0</v>
      </c>
      <c r="AU64" s="70">
        <f t="shared" si="79"/>
        <v>0</v>
      </c>
      <c r="AV64" s="70">
        <f t="shared" si="80"/>
        <v>0</v>
      </c>
      <c r="AW64" s="70">
        <f t="shared" si="81"/>
        <v>0</v>
      </c>
      <c r="AX64" s="70">
        <f t="shared" si="82"/>
        <v>0</v>
      </c>
      <c r="AY64" s="70">
        <f t="shared" si="83"/>
        <v>0</v>
      </c>
      <c r="AZ64" s="70">
        <f t="shared" si="84"/>
        <v>0</v>
      </c>
      <c r="BA64" s="70">
        <f t="shared" si="85"/>
        <v>0</v>
      </c>
      <c r="BB64" s="70">
        <f t="shared" si="46"/>
        <v>0</v>
      </c>
      <c r="BC64" s="73">
        <f t="shared" si="14"/>
        <v>0</v>
      </c>
      <c r="BD64" s="216" t="str">
        <f>IF(AND(BP64=""),"",IF(BP64=0,"",1+(MAX(BD$60:BD63))))</f>
        <v/>
      </c>
      <c r="BE64" s="32">
        <v>5</v>
      </c>
      <c r="BF64" s="69">
        <f t="shared" si="47"/>
        <v>0</v>
      </c>
      <c r="BG64" s="73">
        <f t="shared" si="48"/>
        <v>0</v>
      </c>
      <c r="BH64" s="73">
        <f t="shared" si="49"/>
        <v>0</v>
      </c>
      <c r="BI64" s="73">
        <f t="shared" si="50"/>
        <v>0</v>
      </c>
      <c r="BJ64" s="73">
        <f t="shared" si="51"/>
        <v>0</v>
      </c>
      <c r="BK64" s="73">
        <f t="shared" si="52"/>
        <v>0</v>
      </c>
      <c r="BL64" s="73">
        <f t="shared" si="53"/>
        <v>0</v>
      </c>
      <c r="BM64" s="73">
        <f t="shared" si="54"/>
        <v>0</v>
      </c>
      <c r="BN64" s="73">
        <f t="shared" si="55"/>
        <v>0</v>
      </c>
      <c r="BO64" s="73">
        <f t="shared" si="56"/>
        <v>0</v>
      </c>
      <c r="BP64" s="73">
        <f t="shared" si="16"/>
        <v>0</v>
      </c>
      <c r="BQ64" s="216">
        <f>IF(AND(CC64=""),"",IF(CC64=0,"",1+(MAX(BQ$60:BQ63))))</f>
        <v>1</v>
      </c>
      <c r="BR64" s="32">
        <v>5</v>
      </c>
      <c r="BS64" s="346" t="str">
        <f t="shared" si="57"/>
        <v>DFBDZFB</v>
      </c>
      <c r="BT64" s="73" t="str">
        <f t="shared" si="58"/>
        <v>TEACHER-III</v>
      </c>
      <c r="BU64" s="73" t="str">
        <f t="shared" si="59"/>
        <v>L-10</v>
      </c>
      <c r="BV64" s="73">
        <f t="shared" si="60"/>
        <v>40300</v>
      </c>
      <c r="BW64" s="73" t="str">
        <f t="shared" si="61"/>
        <v>RJJO201825018004</v>
      </c>
      <c r="BX64" s="73">
        <f t="shared" si="62"/>
        <v>0</v>
      </c>
      <c r="BY64" s="73">
        <f t="shared" si="63"/>
        <v>0</v>
      </c>
      <c r="BZ64" s="73">
        <f t="shared" si="64"/>
        <v>0</v>
      </c>
      <c r="CA64" s="73">
        <f t="shared" si="65"/>
        <v>0</v>
      </c>
      <c r="CB64" s="73" t="str">
        <f t="shared" si="66"/>
        <v>NON GAZETTED - FIX PAY</v>
      </c>
      <c r="CC64" s="73">
        <f t="shared" si="18"/>
        <v>1</v>
      </c>
      <c r="CD64" s="216" t="str">
        <f>IF(AND(CP64=""),"",IF(CP64=0,"",1+(MAX(CD$60:CD63))))</f>
        <v/>
      </c>
      <c r="CE64" s="32">
        <v>5</v>
      </c>
      <c r="CF64" s="69">
        <f t="shared" si="67"/>
        <v>0</v>
      </c>
      <c r="CG64" s="73">
        <f t="shared" si="68"/>
        <v>0</v>
      </c>
      <c r="CH64" s="73">
        <f t="shared" si="69"/>
        <v>0</v>
      </c>
      <c r="CI64" s="73">
        <f t="shared" si="70"/>
        <v>0</v>
      </c>
      <c r="CJ64" s="73">
        <f t="shared" si="71"/>
        <v>0</v>
      </c>
      <c r="CK64" s="73">
        <f t="shared" si="72"/>
        <v>0</v>
      </c>
      <c r="CL64" s="73">
        <f t="shared" si="73"/>
        <v>0</v>
      </c>
      <c r="CM64" s="73">
        <f t="shared" si="74"/>
        <v>0</v>
      </c>
      <c r="CN64" s="73">
        <f t="shared" si="75"/>
        <v>0</v>
      </c>
      <c r="CO64" s="73">
        <f t="shared" si="76"/>
        <v>0</v>
      </c>
      <c r="CP64" s="73">
        <f t="shared" si="20"/>
        <v>0</v>
      </c>
      <c r="CQ64" s="216" t="str">
        <f>IF(AND(DC64=""),"",IF(DC64=0,"",1+(MAX(CQ$60:CQ63))))</f>
        <v/>
      </c>
      <c r="CR64" s="32">
        <v>5</v>
      </c>
      <c r="CS64" s="69">
        <f t="shared" si="21"/>
        <v>0</v>
      </c>
      <c r="CT64" s="73">
        <f t="shared" si="22"/>
        <v>0</v>
      </c>
      <c r="CU64" s="73">
        <f t="shared" si="23"/>
        <v>0</v>
      </c>
      <c r="CV64" s="73">
        <f t="shared" si="24"/>
        <v>0</v>
      </c>
      <c r="CW64" s="73">
        <f t="shared" si="25"/>
        <v>0</v>
      </c>
      <c r="CX64" s="73">
        <f t="shared" si="26"/>
        <v>0</v>
      </c>
      <c r="CY64" s="73">
        <f t="shared" si="27"/>
        <v>0</v>
      </c>
      <c r="CZ64" s="73">
        <f t="shared" si="28"/>
        <v>0</v>
      </c>
      <c r="DA64" s="73">
        <f t="shared" si="29"/>
        <v>0</v>
      </c>
      <c r="DB64" s="73">
        <f t="shared" si="30"/>
        <v>0</v>
      </c>
      <c r="DC64" s="73">
        <f t="shared" si="31"/>
        <v>0</v>
      </c>
    </row>
    <row r="65" spans="1:107" ht="15.75">
      <c r="A65" s="216" t="str">
        <f t="shared" si="32"/>
        <v>TEACHER-III</v>
      </c>
      <c r="B65" s="348" t="str">
        <f t="shared" si="33"/>
        <v>L-11</v>
      </c>
      <c r="C65" s="349">
        <v>6</v>
      </c>
      <c r="D65" s="377" t="s">
        <v>883</v>
      </c>
      <c r="E65" s="378" t="s">
        <v>60</v>
      </c>
      <c r="F65" s="379" t="s">
        <v>340</v>
      </c>
      <c r="G65" s="379">
        <v>49300</v>
      </c>
      <c r="H65" s="378" t="s">
        <v>669</v>
      </c>
      <c r="I65" s="380"/>
      <c r="J65" s="381"/>
      <c r="K65" s="381"/>
      <c r="L65" s="381"/>
      <c r="M65" s="382" t="s">
        <v>59</v>
      </c>
      <c r="N65" s="521"/>
      <c r="AB65" t="str">
        <f t="shared" si="10"/>
        <v>2007</v>
      </c>
      <c r="AC65" s="216">
        <f t="shared" si="34"/>
        <v>0</v>
      </c>
      <c r="AD65" s="216" t="str">
        <f>IF(AND(AP65=""),"",IF(AP65=0,"",1+(MAX(AD$60:AD64))))</f>
        <v/>
      </c>
      <c r="AE65" s="72">
        <v>6</v>
      </c>
      <c r="AF65" s="69">
        <f t="shared" si="35"/>
        <v>0</v>
      </c>
      <c r="AG65" s="73">
        <f t="shared" si="36"/>
        <v>0</v>
      </c>
      <c r="AH65" s="73">
        <f t="shared" si="37"/>
        <v>0</v>
      </c>
      <c r="AI65" s="73">
        <f t="shared" si="38"/>
        <v>0</v>
      </c>
      <c r="AJ65" s="73">
        <f t="shared" si="39"/>
        <v>0</v>
      </c>
      <c r="AK65" s="73">
        <f t="shared" si="40"/>
        <v>0</v>
      </c>
      <c r="AL65" s="73">
        <f t="shared" si="41"/>
        <v>0</v>
      </c>
      <c r="AM65" s="73">
        <f t="shared" si="42"/>
        <v>0</v>
      </c>
      <c r="AN65" s="73">
        <f t="shared" si="43"/>
        <v>0</v>
      </c>
      <c r="AO65" s="73">
        <f t="shared" si="44"/>
        <v>0</v>
      </c>
      <c r="AP65" s="73">
        <f t="shared" si="12"/>
        <v>0</v>
      </c>
      <c r="AQ65" s="216">
        <f>IF(AND(BC65=""),"",IF(BC65=0,"",1+(MAX(AQ$60:AQ64))))</f>
        <v>3</v>
      </c>
      <c r="AR65" s="72">
        <v>6</v>
      </c>
      <c r="AS65" s="347" t="str">
        <f t="shared" si="77"/>
        <v>DBCZFB</v>
      </c>
      <c r="AT65" s="70" t="str">
        <f t="shared" si="78"/>
        <v>TEACHER-III</v>
      </c>
      <c r="AU65" s="70" t="str">
        <f t="shared" si="79"/>
        <v>L-11</v>
      </c>
      <c r="AV65" s="70">
        <f t="shared" si="80"/>
        <v>49300</v>
      </c>
      <c r="AW65" s="70" t="str">
        <f t="shared" si="81"/>
        <v>RJJO200725008042</v>
      </c>
      <c r="AX65" s="70">
        <f t="shared" si="82"/>
        <v>0</v>
      </c>
      <c r="AY65" s="70">
        <f t="shared" si="83"/>
        <v>0</v>
      </c>
      <c r="AZ65" s="70">
        <f t="shared" si="84"/>
        <v>0</v>
      </c>
      <c r="BA65" s="70">
        <f t="shared" si="85"/>
        <v>0</v>
      </c>
      <c r="BB65" s="70" t="str">
        <f t="shared" si="46"/>
        <v>NON GAZETTED - REGULAR</v>
      </c>
      <c r="BC65" s="73">
        <f t="shared" si="14"/>
        <v>1</v>
      </c>
      <c r="BD65" s="216" t="str">
        <f>IF(AND(BP65=""),"",IF(BP65=0,"",1+(MAX(BD$60:BD64))))</f>
        <v/>
      </c>
      <c r="BE65" s="72">
        <v>6</v>
      </c>
      <c r="BF65" s="69">
        <f t="shared" si="47"/>
        <v>0</v>
      </c>
      <c r="BG65" s="73">
        <f t="shared" si="48"/>
        <v>0</v>
      </c>
      <c r="BH65" s="73">
        <f t="shared" si="49"/>
        <v>0</v>
      </c>
      <c r="BI65" s="73">
        <f t="shared" si="50"/>
        <v>0</v>
      </c>
      <c r="BJ65" s="73">
        <f t="shared" si="51"/>
        <v>0</v>
      </c>
      <c r="BK65" s="73">
        <f t="shared" si="52"/>
        <v>0</v>
      </c>
      <c r="BL65" s="73">
        <f t="shared" si="53"/>
        <v>0</v>
      </c>
      <c r="BM65" s="73">
        <f t="shared" si="54"/>
        <v>0</v>
      </c>
      <c r="BN65" s="73">
        <f t="shared" si="55"/>
        <v>0</v>
      </c>
      <c r="BO65" s="73">
        <f t="shared" si="56"/>
        <v>0</v>
      </c>
      <c r="BP65" s="73">
        <f t="shared" si="16"/>
        <v>0</v>
      </c>
      <c r="BQ65" s="216" t="str">
        <f>IF(AND(CC65=""),"",IF(CC65=0,"",1+(MAX(BQ$60:BQ64))))</f>
        <v/>
      </c>
      <c r="BR65" s="72">
        <v>6</v>
      </c>
      <c r="BS65" s="346">
        <f t="shared" si="57"/>
        <v>0</v>
      </c>
      <c r="BT65" s="73">
        <f t="shared" si="58"/>
        <v>0</v>
      </c>
      <c r="BU65" s="73">
        <f t="shared" si="59"/>
        <v>0</v>
      </c>
      <c r="BV65" s="73">
        <f t="shared" si="60"/>
        <v>0</v>
      </c>
      <c r="BW65" s="73">
        <f t="shared" si="61"/>
        <v>0</v>
      </c>
      <c r="BX65" s="73">
        <f t="shared" si="62"/>
        <v>0</v>
      </c>
      <c r="BY65" s="73">
        <f t="shared" si="63"/>
        <v>0</v>
      </c>
      <c r="BZ65" s="73">
        <f t="shared" si="64"/>
        <v>0</v>
      </c>
      <c r="CA65" s="73">
        <f t="shared" si="65"/>
        <v>0</v>
      </c>
      <c r="CB65" s="73">
        <f t="shared" si="66"/>
        <v>0</v>
      </c>
      <c r="CC65" s="73">
        <f t="shared" si="18"/>
        <v>0</v>
      </c>
      <c r="CD65" s="216" t="str">
        <f>IF(AND(CP65=""),"",IF(CP65=0,"",1+(MAX(CD$60:CD64))))</f>
        <v/>
      </c>
      <c r="CE65" s="72">
        <v>6</v>
      </c>
      <c r="CF65" s="69">
        <f t="shared" si="67"/>
        <v>0</v>
      </c>
      <c r="CG65" s="73">
        <f t="shared" si="68"/>
        <v>0</v>
      </c>
      <c r="CH65" s="73">
        <f t="shared" si="69"/>
        <v>0</v>
      </c>
      <c r="CI65" s="73">
        <f t="shared" si="70"/>
        <v>0</v>
      </c>
      <c r="CJ65" s="73">
        <f t="shared" si="71"/>
        <v>0</v>
      </c>
      <c r="CK65" s="73">
        <f t="shared" si="72"/>
        <v>0</v>
      </c>
      <c r="CL65" s="73">
        <f t="shared" si="73"/>
        <v>0</v>
      </c>
      <c r="CM65" s="73">
        <f t="shared" si="74"/>
        <v>0</v>
      </c>
      <c r="CN65" s="73">
        <f t="shared" si="75"/>
        <v>0</v>
      </c>
      <c r="CO65" s="73">
        <f t="shared" si="76"/>
        <v>0</v>
      </c>
      <c r="CP65" s="73">
        <f t="shared" si="20"/>
        <v>0</v>
      </c>
      <c r="CQ65" s="216" t="str">
        <f>IF(AND(DC65=""),"",IF(DC65=0,"",1+(MAX(CQ$60:CQ64))))</f>
        <v/>
      </c>
      <c r="CR65" s="72">
        <v>6</v>
      </c>
      <c r="CS65" s="69">
        <f t="shared" si="21"/>
        <v>0</v>
      </c>
      <c r="CT65" s="73">
        <f t="shared" si="22"/>
        <v>0</v>
      </c>
      <c r="CU65" s="73">
        <f t="shared" si="23"/>
        <v>0</v>
      </c>
      <c r="CV65" s="73">
        <f t="shared" si="24"/>
        <v>0</v>
      </c>
      <c r="CW65" s="73">
        <f t="shared" si="25"/>
        <v>0</v>
      </c>
      <c r="CX65" s="73">
        <f t="shared" si="26"/>
        <v>0</v>
      </c>
      <c r="CY65" s="73">
        <f t="shared" si="27"/>
        <v>0</v>
      </c>
      <c r="CZ65" s="73">
        <f t="shared" si="28"/>
        <v>0</v>
      </c>
      <c r="DA65" s="73">
        <f t="shared" si="29"/>
        <v>0</v>
      </c>
      <c r="DB65" s="73">
        <f t="shared" si="30"/>
        <v>0</v>
      </c>
      <c r="DC65" s="73">
        <f t="shared" si="31"/>
        <v>0</v>
      </c>
    </row>
    <row r="66" spans="1:107" ht="15.75">
      <c r="A66" s="216" t="str">
        <f t="shared" si="32"/>
        <v>TEACHER-III</v>
      </c>
      <c r="B66" s="348" t="str">
        <f t="shared" si="33"/>
        <v>L-10</v>
      </c>
      <c r="C66" s="349">
        <v>7</v>
      </c>
      <c r="D66" s="377" t="s">
        <v>884</v>
      </c>
      <c r="E66" s="378" t="s">
        <v>60</v>
      </c>
      <c r="F66" s="379" t="s">
        <v>339</v>
      </c>
      <c r="G66" s="379">
        <v>40300</v>
      </c>
      <c r="H66" s="378" t="s">
        <v>793</v>
      </c>
      <c r="I66" s="380"/>
      <c r="J66" s="381"/>
      <c r="K66" s="381"/>
      <c r="L66" s="381"/>
      <c r="M66" s="382" t="s">
        <v>59</v>
      </c>
      <c r="N66" s="521"/>
      <c r="AB66" t="str">
        <f t="shared" si="10"/>
        <v>2015</v>
      </c>
      <c r="AC66" s="216">
        <f t="shared" si="34"/>
        <v>0</v>
      </c>
      <c r="AD66" s="216" t="str">
        <f>IF(AND(AP66=""),"",IF(AP66=0,"",1+(MAX(AD$60:AD65))))</f>
        <v/>
      </c>
      <c r="AE66" s="32">
        <v>7</v>
      </c>
      <c r="AF66" s="69">
        <f t="shared" si="35"/>
        <v>0</v>
      </c>
      <c r="AG66" s="73">
        <f t="shared" si="36"/>
        <v>0</v>
      </c>
      <c r="AH66" s="73">
        <f t="shared" si="37"/>
        <v>0</v>
      </c>
      <c r="AI66" s="73">
        <f t="shared" si="38"/>
        <v>0</v>
      </c>
      <c r="AJ66" s="73">
        <f t="shared" si="39"/>
        <v>0</v>
      </c>
      <c r="AK66" s="73">
        <f t="shared" si="40"/>
        <v>0</v>
      </c>
      <c r="AL66" s="73">
        <f t="shared" si="41"/>
        <v>0</v>
      </c>
      <c r="AM66" s="73">
        <f t="shared" si="42"/>
        <v>0</v>
      </c>
      <c r="AN66" s="73">
        <f t="shared" si="43"/>
        <v>0</v>
      </c>
      <c r="AO66" s="73">
        <f t="shared" si="44"/>
        <v>0</v>
      </c>
      <c r="AP66" s="73">
        <f t="shared" si="12"/>
        <v>0</v>
      </c>
      <c r="AQ66" s="216">
        <f>IF(AND(BC66=""),"",IF(BC66=0,"",1+(MAX(AQ$60:AQ65))))</f>
        <v>4</v>
      </c>
      <c r="AR66" s="72">
        <v>7</v>
      </c>
      <c r="AS66" s="347" t="str">
        <f t="shared" si="77"/>
        <v>D</v>
      </c>
      <c r="AT66" s="70" t="str">
        <f t="shared" si="78"/>
        <v>TEACHER-III</v>
      </c>
      <c r="AU66" s="70" t="str">
        <f t="shared" si="79"/>
        <v>L-10</v>
      </c>
      <c r="AV66" s="70">
        <f t="shared" si="80"/>
        <v>40300</v>
      </c>
      <c r="AW66" s="70" t="str">
        <f t="shared" si="81"/>
        <v>RJJO201525034739</v>
      </c>
      <c r="AX66" s="70">
        <f t="shared" si="82"/>
        <v>0</v>
      </c>
      <c r="AY66" s="70">
        <f t="shared" si="83"/>
        <v>0</v>
      </c>
      <c r="AZ66" s="70">
        <f t="shared" si="84"/>
        <v>0</v>
      </c>
      <c r="BA66" s="70">
        <f t="shared" si="85"/>
        <v>0</v>
      </c>
      <c r="BB66" s="70" t="str">
        <f t="shared" si="46"/>
        <v>NON GAZETTED - REGULAR</v>
      </c>
      <c r="BC66" s="73">
        <f t="shared" si="14"/>
        <v>1</v>
      </c>
      <c r="BD66" s="216" t="str">
        <f>IF(AND(BP66=""),"",IF(BP66=0,"",1+(MAX(BD$60:BD65))))</f>
        <v/>
      </c>
      <c r="BE66" s="32">
        <v>7</v>
      </c>
      <c r="BF66" s="69">
        <f t="shared" si="47"/>
        <v>0</v>
      </c>
      <c r="BG66" s="73">
        <f t="shared" si="48"/>
        <v>0</v>
      </c>
      <c r="BH66" s="73">
        <f t="shared" si="49"/>
        <v>0</v>
      </c>
      <c r="BI66" s="73">
        <f t="shared" si="50"/>
        <v>0</v>
      </c>
      <c r="BJ66" s="73">
        <f t="shared" si="51"/>
        <v>0</v>
      </c>
      <c r="BK66" s="73">
        <f t="shared" si="52"/>
        <v>0</v>
      </c>
      <c r="BL66" s="73">
        <f t="shared" si="53"/>
        <v>0</v>
      </c>
      <c r="BM66" s="73">
        <f t="shared" si="54"/>
        <v>0</v>
      </c>
      <c r="BN66" s="73">
        <f t="shared" si="55"/>
        <v>0</v>
      </c>
      <c r="BO66" s="73">
        <f t="shared" si="56"/>
        <v>0</v>
      </c>
      <c r="BP66" s="73">
        <f t="shared" si="16"/>
        <v>0</v>
      </c>
      <c r="BQ66" s="216" t="str">
        <f>IF(AND(CC66=""),"",IF(CC66=0,"",1+(MAX(BQ$60:BQ65))))</f>
        <v/>
      </c>
      <c r="BR66" s="32">
        <v>7</v>
      </c>
      <c r="BS66" s="346">
        <f t="shared" si="57"/>
        <v>0</v>
      </c>
      <c r="BT66" s="73">
        <f t="shared" si="58"/>
        <v>0</v>
      </c>
      <c r="BU66" s="73">
        <f t="shared" si="59"/>
        <v>0</v>
      </c>
      <c r="BV66" s="73">
        <f t="shared" si="60"/>
        <v>0</v>
      </c>
      <c r="BW66" s="73">
        <f t="shared" si="61"/>
        <v>0</v>
      </c>
      <c r="BX66" s="73">
        <f t="shared" si="62"/>
        <v>0</v>
      </c>
      <c r="BY66" s="73">
        <f t="shared" si="63"/>
        <v>0</v>
      </c>
      <c r="BZ66" s="73">
        <f t="shared" si="64"/>
        <v>0</v>
      </c>
      <c r="CA66" s="73">
        <f t="shared" si="65"/>
        <v>0</v>
      </c>
      <c r="CB66" s="73">
        <f t="shared" si="66"/>
        <v>0</v>
      </c>
      <c r="CC66" s="73">
        <f t="shared" si="18"/>
        <v>0</v>
      </c>
      <c r="CD66" s="216" t="str">
        <f>IF(AND(CP66=""),"",IF(CP66=0,"",1+(MAX(CD$60:CD65))))</f>
        <v/>
      </c>
      <c r="CE66" s="32">
        <v>7</v>
      </c>
      <c r="CF66" s="69">
        <f t="shared" si="67"/>
        <v>0</v>
      </c>
      <c r="CG66" s="73">
        <f t="shared" si="68"/>
        <v>0</v>
      </c>
      <c r="CH66" s="73">
        <f t="shared" si="69"/>
        <v>0</v>
      </c>
      <c r="CI66" s="73">
        <f t="shared" si="70"/>
        <v>0</v>
      </c>
      <c r="CJ66" s="73">
        <f t="shared" si="71"/>
        <v>0</v>
      </c>
      <c r="CK66" s="73">
        <f t="shared" si="72"/>
        <v>0</v>
      </c>
      <c r="CL66" s="73">
        <f t="shared" si="73"/>
        <v>0</v>
      </c>
      <c r="CM66" s="73">
        <f t="shared" si="74"/>
        <v>0</v>
      </c>
      <c r="CN66" s="73">
        <f t="shared" si="75"/>
        <v>0</v>
      </c>
      <c r="CO66" s="73">
        <f t="shared" si="76"/>
        <v>0</v>
      </c>
      <c r="CP66" s="73">
        <f t="shared" si="20"/>
        <v>0</v>
      </c>
      <c r="CQ66" s="216" t="str">
        <f>IF(AND(DC66=""),"",IF(DC66=0,"",1+(MAX(CQ$60:CQ65))))</f>
        <v/>
      </c>
      <c r="CR66" s="32">
        <v>7</v>
      </c>
      <c r="CS66" s="69">
        <f t="shared" si="21"/>
        <v>0</v>
      </c>
      <c r="CT66" s="73">
        <f t="shared" si="22"/>
        <v>0</v>
      </c>
      <c r="CU66" s="73">
        <f t="shared" si="23"/>
        <v>0</v>
      </c>
      <c r="CV66" s="73">
        <f t="shared" si="24"/>
        <v>0</v>
      </c>
      <c r="CW66" s="73">
        <f t="shared" si="25"/>
        <v>0</v>
      </c>
      <c r="CX66" s="73">
        <f t="shared" si="26"/>
        <v>0</v>
      </c>
      <c r="CY66" s="73">
        <f t="shared" si="27"/>
        <v>0</v>
      </c>
      <c r="CZ66" s="73">
        <f t="shared" si="28"/>
        <v>0</v>
      </c>
      <c r="DA66" s="73">
        <f t="shared" si="29"/>
        <v>0</v>
      </c>
      <c r="DB66" s="73">
        <f t="shared" si="30"/>
        <v>0</v>
      </c>
      <c r="DC66" s="73">
        <f t="shared" si="31"/>
        <v>0</v>
      </c>
    </row>
    <row r="67" spans="1:107" ht="15.75">
      <c r="A67" s="216" t="str">
        <f t="shared" si="32"/>
        <v>TEACHER-III</v>
      </c>
      <c r="B67" s="348" t="str">
        <f t="shared" si="33"/>
        <v>L-11</v>
      </c>
      <c r="C67" s="349">
        <v>8</v>
      </c>
      <c r="D67" s="377" t="s">
        <v>885</v>
      </c>
      <c r="E67" s="378" t="s">
        <v>60</v>
      </c>
      <c r="F67" s="379" t="s">
        <v>340</v>
      </c>
      <c r="G67" s="379">
        <v>45100</v>
      </c>
      <c r="H67" s="378" t="s">
        <v>667</v>
      </c>
      <c r="I67" s="380"/>
      <c r="J67" s="381"/>
      <c r="K67" s="381"/>
      <c r="L67" s="381"/>
      <c r="M67" s="382" t="s">
        <v>59</v>
      </c>
      <c r="N67" s="521"/>
      <c r="AB67" t="str">
        <f t="shared" si="10"/>
        <v>2013</v>
      </c>
      <c r="AC67" s="216">
        <f t="shared" si="34"/>
        <v>0</v>
      </c>
      <c r="AD67" s="216" t="str">
        <f>IF(AND(AP67=""),"",IF(AP67=0,"",1+(MAX(AD$60:AD66))))</f>
        <v/>
      </c>
      <c r="AE67" s="72">
        <v>8</v>
      </c>
      <c r="AF67" s="69">
        <f t="shared" si="35"/>
        <v>0</v>
      </c>
      <c r="AG67" s="73">
        <f t="shared" si="36"/>
        <v>0</v>
      </c>
      <c r="AH67" s="73">
        <f t="shared" si="37"/>
        <v>0</v>
      </c>
      <c r="AI67" s="73">
        <f t="shared" si="38"/>
        <v>0</v>
      </c>
      <c r="AJ67" s="73">
        <f t="shared" si="39"/>
        <v>0</v>
      </c>
      <c r="AK67" s="73">
        <f t="shared" si="40"/>
        <v>0</v>
      </c>
      <c r="AL67" s="73">
        <f t="shared" si="41"/>
        <v>0</v>
      </c>
      <c r="AM67" s="73">
        <f t="shared" si="42"/>
        <v>0</v>
      </c>
      <c r="AN67" s="73">
        <f t="shared" si="43"/>
        <v>0</v>
      </c>
      <c r="AO67" s="73">
        <f t="shared" si="44"/>
        <v>0</v>
      </c>
      <c r="AP67" s="73">
        <f t="shared" si="12"/>
        <v>0</v>
      </c>
      <c r="AQ67" s="216">
        <f>IF(AND(BC67=""),"",IF(BC67=0,"",1+(MAX(AQ$60:AQ66))))</f>
        <v>5</v>
      </c>
      <c r="AR67" s="72">
        <v>8</v>
      </c>
      <c r="AS67" s="347" t="str">
        <f t="shared" si="77"/>
        <v>BCBD</v>
      </c>
      <c r="AT67" s="70" t="str">
        <f t="shared" si="78"/>
        <v>TEACHER-III</v>
      </c>
      <c r="AU67" s="70" t="str">
        <f t="shared" si="79"/>
        <v>L-11</v>
      </c>
      <c r="AV67" s="70">
        <f t="shared" si="80"/>
        <v>45100</v>
      </c>
      <c r="AW67" s="70" t="str">
        <f t="shared" si="81"/>
        <v>RJJO201325036063</v>
      </c>
      <c r="AX67" s="70">
        <f t="shared" si="82"/>
        <v>0</v>
      </c>
      <c r="AY67" s="70">
        <f t="shared" si="83"/>
        <v>0</v>
      </c>
      <c r="AZ67" s="70">
        <f t="shared" si="84"/>
        <v>0</v>
      </c>
      <c r="BA67" s="70">
        <f t="shared" si="85"/>
        <v>0</v>
      </c>
      <c r="BB67" s="70" t="str">
        <f t="shared" si="46"/>
        <v>NON GAZETTED - REGULAR</v>
      </c>
      <c r="BC67" s="73">
        <f t="shared" si="14"/>
        <v>1</v>
      </c>
      <c r="BD67" s="216" t="str">
        <f>IF(AND(BP67=""),"",IF(BP67=0,"",1+(MAX(BD$60:BD66))))</f>
        <v/>
      </c>
      <c r="BE67" s="72">
        <v>8</v>
      </c>
      <c r="BF67" s="69">
        <f t="shared" si="47"/>
        <v>0</v>
      </c>
      <c r="BG67" s="73">
        <f t="shared" si="48"/>
        <v>0</v>
      </c>
      <c r="BH67" s="73">
        <f t="shared" si="49"/>
        <v>0</v>
      </c>
      <c r="BI67" s="73">
        <f t="shared" si="50"/>
        <v>0</v>
      </c>
      <c r="BJ67" s="73">
        <f t="shared" si="51"/>
        <v>0</v>
      </c>
      <c r="BK67" s="73">
        <f t="shared" si="52"/>
        <v>0</v>
      </c>
      <c r="BL67" s="73">
        <f t="shared" si="53"/>
        <v>0</v>
      </c>
      <c r="BM67" s="73">
        <f t="shared" si="54"/>
        <v>0</v>
      </c>
      <c r="BN67" s="73">
        <f t="shared" si="55"/>
        <v>0</v>
      </c>
      <c r="BO67" s="73">
        <f t="shared" si="56"/>
        <v>0</v>
      </c>
      <c r="BP67" s="73">
        <f t="shared" si="16"/>
        <v>0</v>
      </c>
      <c r="BQ67" s="216" t="str">
        <f>IF(AND(CC67=""),"",IF(CC67=0,"",1+(MAX(BQ$60:BQ66))))</f>
        <v/>
      </c>
      <c r="BR67" s="72">
        <v>8</v>
      </c>
      <c r="BS67" s="346">
        <f t="shared" si="57"/>
        <v>0</v>
      </c>
      <c r="BT67" s="73">
        <f t="shared" si="58"/>
        <v>0</v>
      </c>
      <c r="BU67" s="73">
        <f t="shared" si="59"/>
        <v>0</v>
      </c>
      <c r="BV67" s="73">
        <f t="shared" si="60"/>
        <v>0</v>
      </c>
      <c r="BW67" s="73">
        <f t="shared" si="61"/>
        <v>0</v>
      </c>
      <c r="BX67" s="73">
        <f t="shared" si="62"/>
        <v>0</v>
      </c>
      <c r="BY67" s="73">
        <f t="shared" si="63"/>
        <v>0</v>
      </c>
      <c r="BZ67" s="73">
        <f t="shared" si="64"/>
        <v>0</v>
      </c>
      <c r="CA67" s="73">
        <f t="shared" si="65"/>
        <v>0</v>
      </c>
      <c r="CB67" s="73">
        <f t="shared" si="66"/>
        <v>0</v>
      </c>
      <c r="CC67" s="73">
        <f t="shared" si="18"/>
        <v>0</v>
      </c>
      <c r="CD67" s="216" t="str">
        <f>IF(AND(CP67=""),"",IF(CP67=0,"",1+(MAX(CD$60:CD66))))</f>
        <v/>
      </c>
      <c r="CE67" s="72">
        <v>8</v>
      </c>
      <c r="CF67" s="69">
        <f t="shared" si="67"/>
        <v>0</v>
      </c>
      <c r="CG67" s="73">
        <f t="shared" si="68"/>
        <v>0</v>
      </c>
      <c r="CH67" s="73">
        <f t="shared" si="69"/>
        <v>0</v>
      </c>
      <c r="CI67" s="73">
        <f t="shared" si="70"/>
        <v>0</v>
      </c>
      <c r="CJ67" s="73">
        <f t="shared" si="71"/>
        <v>0</v>
      </c>
      <c r="CK67" s="73">
        <f t="shared" si="72"/>
        <v>0</v>
      </c>
      <c r="CL67" s="73">
        <f t="shared" si="73"/>
        <v>0</v>
      </c>
      <c r="CM67" s="73">
        <f t="shared" si="74"/>
        <v>0</v>
      </c>
      <c r="CN67" s="73">
        <f t="shared" si="75"/>
        <v>0</v>
      </c>
      <c r="CO67" s="73">
        <f t="shared" si="76"/>
        <v>0</v>
      </c>
      <c r="CP67" s="73">
        <f t="shared" si="20"/>
        <v>0</v>
      </c>
      <c r="CQ67" s="216" t="str">
        <f>IF(AND(DC67=""),"",IF(DC67=0,"",1+(MAX(CQ$60:CQ66))))</f>
        <v/>
      </c>
      <c r="CR67" s="72">
        <v>8</v>
      </c>
      <c r="CS67" s="69">
        <f t="shared" si="21"/>
        <v>0</v>
      </c>
      <c r="CT67" s="73">
        <f t="shared" si="22"/>
        <v>0</v>
      </c>
      <c r="CU67" s="73">
        <f t="shared" si="23"/>
        <v>0</v>
      </c>
      <c r="CV67" s="73">
        <f t="shared" si="24"/>
        <v>0</v>
      </c>
      <c r="CW67" s="73">
        <f t="shared" si="25"/>
        <v>0</v>
      </c>
      <c r="CX67" s="73">
        <f t="shared" si="26"/>
        <v>0</v>
      </c>
      <c r="CY67" s="73">
        <f t="shared" si="27"/>
        <v>0</v>
      </c>
      <c r="CZ67" s="73">
        <f t="shared" si="28"/>
        <v>0</v>
      </c>
      <c r="DA67" s="73">
        <f t="shared" si="29"/>
        <v>0</v>
      </c>
      <c r="DB67" s="73">
        <f t="shared" si="30"/>
        <v>0</v>
      </c>
      <c r="DC67" s="73">
        <f t="shared" si="31"/>
        <v>0</v>
      </c>
    </row>
    <row r="68" spans="1:107" ht="15.75">
      <c r="A68" s="216" t="str">
        <f t="shared" si="32"/>
        <v>PEON</v>
      </c>
      <c r="B68" s="348" t="str">
        <f t="shared" si="33"/>
        <v>L-3</v>
      </c>
      <c r="C68" s="349">
        <v>9</v>
      </c>
      <c r="D68" s="377" t="s">
        <v>886</v>
      </c>
      <c r="E68" s="378" t="s">
        <v>63</v>
      </c>
      <c r="F68" s="382" t="s">
        <v>892</v>
      </c>
      <c r="G68" s="379">
        <v>33000</v>
      </c>
      <c r="H68" s="378" t="s">
        <v>668</v>
      </c>
      <c r="I68" s="380"/>
      <c r="J68" s="381"/>
      <c r="K68" s="381"/>
      <c r="L68" s="381"/>
      <c r="M68" s="382" t="s">
        <v>59</v>
      </c>
      <c r="N68" s="521"/>
      <c r="AB68" t="str">
        <f t="shared" si="10"/>
        <v>2018</v>
      </c>
      <c r="AC68" s="216">
        <f t="shared" si="34"/>
        <v>0</v>
      </c>
      <c r="AD68" s="216" t="str">
        <f>IF(AND(AP68=""),"",IF(AP68=0,"",1+(MAX(AD$60:AD67))))</f>
        <v/>
      </c>
      <c r="AE68" s="32">
        <v>9</v>
      </c>
      <c r="AF68" s="69">
        <f t="shared" si="35"/>
        <v>0</v>
      </c>
      <c r="AG68" s="73">
        <f t="shared" si="36"/>
        <v>0</v>
      </c>
      <c r="AH68" s="73">
        <f t="shared" si="37"/>
        <v>0</v>
      </c>
      <c r="AI68" s="73">
        <f t="shared" si="38"/>
        <v>0</v>
      </c>
      <c r="AJ68" s="73">
        <f t="shared" si="39"/>
        <v>0</v>
      </c>
      <c r="AK68" s="73">
        <f t="shared" si="40"/>
        <v>0</v>
      </c>
      <c r="AL68" s="73">
        <f t="shared" si="41"/>
        <v>0</v>
      </c>
      <c r="AM68" s="73">
        <f t="shared" si="42"/>
        <v>0</v>
      </c>
      <c r="AN68" s="73">
        <f t="shared" si="43"/>
        <v>0</v>
      </c>
      <c r="AO68" s="73">
        <f t="shared" si="44"/>
        <v>0</v>
      </c>
      <c r="AP68" s="73">
        <f t="shared" si="12"/>
        <v>0</v>
      </c>
      <c r="AQ68" s="216">
        <f>IF(AND(BC68=""),"",IF(BC68=0,"",1+(MAX(AQ$60:AQ67))))</f>
        <v>6</v>
      </c>
      <c r="AR68" s="72">
        <v>9</v>
      </c>
      <c r="AS68" s="347" t="str">
        <f t="shared" si="77"/>
        <v>GBGCBD</v>
      </c>
      <c r="AT68" s="70" t="str">
        <f t="shared" si="78"/>
        <v>PEON</v>
      </c>
      <c r="AU68" s="70" t="str">
        <f t="shared" si="79"/>
        <v>L-3</v>
      </c>
      <c r="AV68" s="70">
        <f t="shared" si="80"/>
        <v>33000</v>
      </c>
      <c r="AW68" s="70" t="str">
        <f t="shared" si="81"/>
        <v>RJSR201834028851</v>
      </c>
      <c r="AX68" s="70">
        <f t="shared" si="82"/>
        <v>0</v>
      </c>
      <c r="AY68" s="70">
        <f t="shared" si="83"/>
        <v>0</v>
      </c>
      <c r="AZ68" s="70">
        <f t="shared" si="84"/>
        <v>0</v>
      </c>
      <c r="BA68" s="70">
        <f t="shared" si="85"/>
        <v>0</v>
      </c>
      <c r="BB68" s="70" t="str">
        <f t="shared" si="46"/>
        <v>NON GAZETTED - REGULAR</v>
      </c>
      <c r="BC68" s="73">
        <f t="shared" si="14"/>
        <v>1</v>
      </c>
      <c r="BD68" s="216" t="str">
        <f>IF(AND(BP68=""),"",IF(BP68=0,"",1+(MAX(BD$60:BD67))))</f>
        <v/>
      </c>
      <c r="BE68" s="32">
        <v>9</v>
      </c>
      <c r="BF68" s="69">
        <f t="shared" si="47"/>
        <v>0</v>
      </c>
      <c r="BG68" s="73">
        <f t="shared" si="48"/>
        <v>0</v>
      </c>
      <c r="BH68" s="73">
        <f t="shared" si="49"/>
        <v>0</v>
      </c>
      <c r="BI68" s="73">
        <f t="shared" si="50"/>
        <v>0</v>
      </c>
      <c r="BJ68" s="73">
        <f t="shared" si="51"/>
        <v>0</v>
      </c>
      <c r="BK68" s="73">
        <f t="shared" si="52"/>
        <v>0</v>
      </c>
      <c r="BL68" s="73">
        <f t="shared" si="53"/>
        <v>0</v>
      </c>
      <c r="BM68" s="73">
        <f t="shared" si="54"/>
        <v>0</v>
      </c>
      <c r="BN68" s="73">
        <f t="shared" si="55"/>
        <v>0</v>
      </c>
      <c r="BO68" s="73">
        <f t="shared" si="56"/>
        <v>0</v>
      </c>
      <c r="BP68" s="73">
        <f t="shared" si="16"/>
        <v>0</v>
      </c>
      <c r="BQ68" s="216" t="str">
        <f>IF(AND(CC68=""),"",IF(CC68=0,"",1+(MAX(BQ$60:BQ67))))</f>
        <v/>
      </c>
      <c r="BR68" s="32">
        <v>9</v>
      </c>
      <c r="BS68" s="346">
        <f t="shared" si="57"/>
        <v>0</v>
      </c>
      <c r="BT68" s="73">
        <f t="shared" si="58"/>
        <v>0</v>
      </c>
      <c r="BU68" s="73">
        <f t="shared" si="59"/>
        <v>0</v>
      </c>
      <c r="BV68" s="73">
        <f t="shared" si="60"/>
        <v>0</v>
      </c>
      <c r="BW68" s="73">
        <f t="shared" si="61"/>
        <v>0</v>
      </c>
      <c r="BX68" s="73">
        <f t="shared" si="62"/>
        <v>0</v>
      </c>
      <c r="BY68" s="73">
        <f t="shared" si="63"/>
        <v>0</v>
      </c>
      <c r="BZ68" s="73">
        <f t="shared" si="64"/>
        <v>0</v>
      </c>
      <c r="CA68" s="73">
        <f t="shared" si="65"/>
        <v>0</v>
      </c>
      <c r="CB68" s="73">
        <f t="shared" si="66"/>
        <v>0</v>
      </c>
      <c r="CC68" s="73">
        <f t="shared" si="18"/>
        <v>0</v>
      </c>
      <c r="CD68" s="216" t="str">
        <f>IF(AND(CP68=""),"",IF(CP68=0,"",1+(MAX(CD$60:CD67))))</f>
        <v/>
      </c>
      <c r="CE68" s="32">
        <v>9</v>
      </c>
      <c r="CF68" s="69">
        <f t="shared" si="67"/>
        <v>0</v>
      </c>
      <c r="CG68" s="73">
        <f t="shared" si="68"/>
        <v>0</v>
      </c>
      <c r="CH68" s="73">
        <f t="shared" si="69"/>
        <v>0</v>
      </c>
      <c r="CI68" s="73">
        <f t="shared" si="70"/>
        <v>0</v>
      </c>
      <c r="CJ68" s="73">
        <f t="shared" si="71"/>
        <v>0</v>
      </c>
      <c r="CK68" s="73">
        <f t="shared" si="72"/>
        <v>0</v>
      </c>
      <c r="CL68" s="73">
        <f t="shared" si="73"/>
        <v>0</v>
      </c>
      <c r="CM68" s="73">
        <f t="shared" si="74"/>
        <v>0</v>
      </c>
      <c r="CN68" s="73">
        <f t="shared" si="75"/>
        <v>0</v>
      </c>
      <c r="CO68" s="73">
        <f t="shared" si="76"/>
        <v>0</v>
      </c>
      <c r="CP68" s="73">
        <f t="shared" si="20"/>
        <v>0</v>
      </c>
      <c r="CQ68" s="216" t="str">
        <f>IF(AND(DC68=""),"",IF(DC68=0,"",1+(MAX(CQ$60:CQ67))))</f>
        <v/>
      </c>
      <c r="CR68" s="32">
        <v>9</v>
      </c>
      <c r="CS68" s="69">
        <f t="shared" si="21"/>
        <v>0</v>
      </c>
      <c r="CT68" s="73">
        <f t="shared" si="22"/>
        <v>0</v>
      </c>
      <c r="CU68" s="73">
        <f t="shared" si="23"/>
        <v>0</v>
      </c>
      <c r="CV68" s="73">
        <f t="shared" si="24"/>
        <v>0</v>
      </c>
      <c r="CW68" s="73">
        <f t="shared" si="25"/>
        <v>0</v>
      </c>
      <c r="CX68" s="73">
        <f t="shared" si="26"/>
        <v>0</v>
      </c>
      <c r="CY68" s="73">
        <f t="shared" si="27"/>
        <v>0</v>
      </c>
      <c r="CZ68" s="73">
        <f t="shared" si="28"/>
        <v>0</v>
      </c>
      <c r="DA68" s="73">
        <f t="shared" si="29"/>
        <v>0</v>
      </c>
      <c r="DB68" s="73">
        <f t="shared" si="30"/>
        <v>0</v>
      </c>
      <c r="DC68" s="73">
        <f t="shared" si="31"/>
        <v>0</v>
      </c>
    </row>
    <row r="69" spans="1:107" ht="15.75">
      <c r="A69" s="216" t="str">
        <f t="shared" si="32"/>
        <v>Sanvida Employee</v>
      </c>
      <c r="B69" s="348" t="str">
        <f t="shared" si="33"/>
        <v>-</v>
      </c>
      <c r="C69" s="349">
        <v>10</v>
      </c>
      <c r="D69" s="377" t="s">
        <v>887</v>
      </c>
      <c r="E69" s="378" t="s">
        <v>840</v>
      </c>
      <c r="F69" s="382" t="s">
        <v>337</v>
      </c>
      <c r="G69" s="379">
        <v>16400</v>
      </c>
      <c r="H69" s="378" t="s">
        <v>337</v>
      </c>
      <c r="I69" s="380"/>
      <c r="J69" s="381"/>
      <c r="K69" s="381"/>
      <c r="L69" s="381"/>
      <c r="M69" s="382" t="s">
        <v>316</v>
      </c>
      <c r="N69" s="521"/>
      <c r="AB69" t="str">
        <f t="shared" si="10"/>
        <v/>
      </c>
      <c r="AC69" s="216">
        <f t="shared" si="34"/>
        <v>0</v>
      </c>
      <c r="AD69" s="216" t="str">
        <f>IF(AND(AP69=""),"",IF(AP69=0,"",1+(MAX(AD$60:AD68))))</f>
        <v/>
      </c>
      <c r="AE69" s="72">
        <v>10</v>
      </c>
      <c r="AF69" s="69">
        <f t="shared" si="35"/>
        <v>0</v>
      </c>
      <c r="AG69" s="73">
        <f t="shared" si="36"/>
        <v>0</v>
      </c>
      <c r="AH69" s="73">
        <f t="shared" si="37"/>
        <v>0</v>
      </c>
      <c r="AI69" s="73">
        <f t="shared" si="38"/>
        <v>0</v>
      </c>
      <c r="AJ69" s="73">
        <f t="shared" si="39"/>
        <v>0</v>
      </c>
      <c r="AK69" s="73">
        <f t="shared" si="40"/>
        <v>0</v>
      </c>
      <c r="AL69" s="73">
        <f t="shared" si="41"/>
        <v>0</v>
      </c>
      <c r="AM69" s="73">
        <f t="shared" si="42"/>
        <v>0</v>
      </c>
      <c r="AN69" s="73">
        <f t="shared" si="43"/>
        <v>0</v>
      </c>
      <c r="AO69" s="73">
        <f t="shared" si="44"/>
        <v>0</v>
      </c>
      <c r="AP69" s="73">
        <f t="shared" si="12"/>
        <v>0</v>
      </c>
      <c r="AQ69" s="216" t="str">
        <f>IF(AND(BC69=""),"",IF(BC69=0,"",1+(MAX(AQ$60:AQ68))))</f>
        <v/>
      </c>
      <c r="AR69" s="72">
        <v>10</v>
      </c>
      <c r="AS69" s="347">
        <f t="shared" si="77"/>
        <v>0</v>
      </c>
      <c r="AT69" s="70">
        <f t="shared" si="78"/>
        <v>0</v>
      </c>
      <c r="AU69" s="70">
        <f t="shared" si="79"/>
        <v>0</v>
      </c>
      <c r="AV69" s="70">
        <f t="shared" si="80"/>
        <v>0</v>
      </c>
      <c r="AW69" s="70">
        <f t="shared" si="81"/>
        <v>0</v>
      </c>
      <c r="AX69" s="70">
        <f t="shared" si="82"/>
        <v>0</v>
      </c>
      <c r="AY69" s="70">
        <f t="shared" si="83"/>
        <v>0</v>
      </c>
      <c r="AZ69" s="70">
        <f t="shared" si="84"/>
        <v>0</v>
      </c>
      <c r="BA69" s="70">
        <f t="shared" si="85"/>
        <v>0</v>
      </c>
      <c r="BB69" s="70">
        <f t="shared" si="46"/>
        <v>0</v>
      </c>
      <c r="BC69" s="73">
        <f t="shared" si="14"/>
        <v>0</v>
      </c>
      <c r="BD69" s="216" t="str">
        <f>IF(AND(BP69=""),"",IF(BP69=0,"",1+(MAX(BD$60:BD68))))</f>
        <v/>
      </c>
      <c r="BE69" s="72">
        <v>10</v>
      </c>
      <c r="BF69" s="69">
        <f t="shared" si="47"/>
        <v>0</v>
      </c>
      <c r="BG69" s="73">
        <f t="shared" si="48"/>
        <v>0</v>
      </c>
      <c r="BH69" s="73">
        <f t="shared" si="49"/>
        <v>0</v>
      </c>
      <c r="BI69" s="73">
        <f t="shared" si="50"/>
        <v>0</v>
      </c>
      <c r="BJ69" s="73">
        <f t="shared" si="51"/>
        <v>0</v>
      </c>
      <c r="BK69" s="73">
        <f t="shared" si="52"/>
        <v>0</v>
      </c>
      <c r="BL69" s="73">
        <f t="shared" si="53"/>
        <v>0</v>
      </c>
      <c r="BM69" s="73">
        <f t="shared" si="54"/>
        <v>0</v>
      </c>
      <c r="BN69" s="73">
        <f t="shared" si="55"/>
        <v>0</v>
      </c>
      <c r="BO69" s="73">
        <f t="shared" si="56"/>
        <v>0</v>
      </c>
      <c r="BP69" s="73">
        <f t="shared" si="16"/>
        <v>0</v>
      </c>
      <c r="BQ69" s="216" t="str">
        <f>IF(AND(CC69=""),"",IF(CC69=0,"",1+(MAX(BQ$60:BQ68))))</f>
        <v/>
      </c>
      <c r="BR69" s="72">
        <v>10</v>
      </c>
      <c r="BS69" s="346">
        <f t="shared" si="57"/>
        <v>0</v>
      </c>
      <c r="BT69" s="73">
        <f t="shared" si="58"/>
        <v>0</v>
      </c>
      <c r="BU69" s="73">
        <f t="shared" si="59"/>
        <v>0</v>
      </c>
      <c r="BV69" s="73">
        <f t="shared" si="60"/>
        <v>0</v>
      </c>
      <c r="BW69" s="73">
        <f t="shared" si="61"/>
        <v>0</v>
      </c>
      <c r="BX69" s="73">
        <f t="shared" si="62"/>
        <v>0</v>
      </c>
      <c r="BY69" s="73">
        <f t="shared" si="63"/>
        <v>0</v>
      </c>
      <c r="BZ69" s="73">
        <f t="shared" si="64"/>
        <v>0</v>
      </c>
      <c r="CA69" s="73">
        <f t="shared" si="65"/>
        <v>0</v>
      </c>
      <c r="CB69" s="73">
        <f t="shared" si="66"/>
        <v>0</v>
      </c>
      <c r="CC69" s="73">
        <f t="shared" si="18"/>
        <v>0</v>
      </c>
      <c r="CD69" s="216" t="str">
        <f>IF(AND(CP69=""),"",IF(CP69=0,"",1+(MAX(CD$60:CD68))))</f>
        <v/>
      </c>
      <c r="CE69" s="72">
        <v>10</v>
      </c>
      <c r="CF69" s="69">
        <f t="shared" si="67"/>
        <v>0</v>
      </c>
      <c r="CG69" s="73">
        <f t="shared" si="68"/>
        <v>0</v>
      </c>
      <c r="CH69" s="73">
        <f t="shared" si="69"/>
        <v>0</v>
      </c>
      <c r="CI69" s="73">
        <f t="shared" si="70"/>
        <v>0</v>
      </c>
      <c r="CJ69" s="73">
        <f t="shared" si="71"/>
        <v>0</v>
      </c>
      <c r="CK69" s="73">
        <f t="shared" si="72"/>
        <v>0</v>
      </c>
      <c r="CL69" s="73">
        <f t="shared" si="73"/>
        <v>0</v>
      </c>
      <c r="CM69" s="73">
        <f t="shared" si="74"/>
        <v>0</v>
      </c>
      <c r="CN69" s="73">
        <f t="shared" si="75"/>
        <v>0</v>
      </c>
      <c r="CO69" s="73">
        <f t="shared" si="76"/>
        <v>0</v>
      </c>
      <c r="CP69" s="73">
        <f t="shared" si="20"/>
        <v>0</v>
      </c>
      <c r="CQ69" s="216">
        <f>IF(AND(DC69=""),"",IF(DC69=0,"",1+(MAX(CQ$60:CQ68))))</f>
        <v>1</v>
      </c>
      <c r="CR69" s="72">
        <v>10</v>
      </c>
      <c r="CS69" s="69" t="str">
        <f t="shared" si="21"/>
        <v>CGBCB</v>
      </c>
      <c r="CT69" s="73" t="str">
        <f t="shared" si="22"/>
        <v>Sanvida Employee</v>
      </c>
      <c r="CU69" s="73" t="str">
        <f t="shared" si="23"/>
        <v>-</v>
      </c>
      <c r="CV69" s="73">
        <f t="shared" si="24"/>
        <v>16400</v>
      </c>
      <c r="CW69" s="73" t="str">
        <f t="shared" si="25"/>
        <v>-</v>
      </c>
      <c r="CX69" s="73">
        <f t="shared" si="26"/>
        <v>0</v>
      </c>
      <c r="CY69" s="73">
        <f t="shared" si="27"/>
        <v>0</v>
      </c>
      <c r="CZ69" s="73">
        <f t="shared" si="28"/>
        <v>0</v>
      </c>
      <c r="DA69" s="73">
        <f t="shared" si="29"/>
        <v>0</v>
      </c>
      <c r="DB69" s="73" t="str">
        <f t="shared" si="30"/>
        <v>NON GAZETTED - SANVIDA</v>
      </c>
      <c r="DC69" s="73">
        <f t="shared" si="31"/>
        <v>1</v>
      </c>
    </row>
    <row r="70" spans="1:107" ht="15.75">
      <c r="A70" s="216" t="str">
        <f t="shared" si="32"/>
        <v>Sanvida Employee</v>
      </c>
      <c r="B70" s="348" t="str">
        <f t="shared" si="33"/>
        <v>-</v>
      </c>
      <c r="C70" s="349">
        <v>11</v>
      </c>
      <c r="D70" s="377" t="s">
        <v>888</v>
      </c>
      <c r="E70" s="378" t="s">
        <v>840</v>
      </c>
      <c r="F70" s="382" t="s">
        <v>337</v>
      </c>
      <c r="G70" s="379">
        <v>16400</v>
      </c>
      <c r="H70" s="378" t="s">
        <v>337</v>
      </c>
      <c r="I70" s="380"/>
      <c r="J70" s="381"/>
      <c r="K70" s="381"/>
      <c r="L70" s="381"/>
      <c r="M70" s="382" t="s">
        <v>316</v>
      </c>
      <c r="N70" s="521"/>
      <c r="AB70" t="str">
        <f t="shared" si="10"/>
        <v/>
      </c>
      <c r="AC70" s="216">
        <f t="shared" si="34"/>
        <v>0</v>
      </c>
      <c r="AD70" s="216" t="str">
        <f>IF(AND(AP70=""),"",IF(AP70=0,"",1+(MAX(AD$60:AD69))))</f>
        <v/>
      </c>
      <c r="AE70" s="32">
        <v>11</v>
      </c>
      <c r="AF70" s="69">
        <f t="shared" si="35"/>
        <v>0</v>
      </c>
      <c r="AG70" s="73">
        <f t="shared" si="36"/>
        <v>0</v>
      </c>
      <c r="AH70" s="73">
        <f t="shared" si="37"/>
        <v>0</v>
      </c>
      <c r="AI70" s="73">
        <f t="shared" si="38"/>
        <v>0</v>
      </c>
      <c r="AJ70" s="73">
        <f t="shared" si="39"/>
        <v>0</v>
      </c>
      <c r="AK70" s="73">
        <f t="shared" si="40"/>
        <v>0</v>
      </c>
      <c r="AL70" s="73">
        <f t="shared" si="41"/>
        <v>0</v>
      </c>
      <c r="AM70" s="73">
        <f t="shared" si="42"/>
        <v>0</v>
      </c>
      <c r="AN70" s="73">
        <f t="shared" si="43"/>
        <v>0</v>
      </c>
      <c r="AO70" s="73">
        <f t="shared" si="44"/>
        <v>0</v>
      </c>
      <c r="AP70" s="73">
        <f t="shared" si="12"/>
        <v>0</v>
      </c>
      <c r="AQ70" s="216" t="str">
        <f>IF(AND(BC70=""),"",IF(BC70=0,"",1+(MAX(AQ$60:AQ69))))</f>
        <v/>
      </c>
      <c r="AR70" s="72">
        <v>11</v>
      </c>
      <c r="AS70" s="347">
        <f t="shared" si="77"/>
        <v>0</v>
      </c>
      <c r="AT70" s="70">
        <f t="shared" si="78"/>
        <v>0</v>
      </c>
      <c r="AU70" s="70">
        <f t="shared" si="79"/>
        <v>0</v>
      </c>
      <c r="AV70" s="70">
        <f t="shared" si="80"/>
        <v>0</v>
      </c>
      <c r="AW70" s="70">
        <f t="shared" si="81"/>
        <v>0</v>
      </c>
      <c r="AX70" s="70">
        <f t="shared" si="82"/>
        <v>0</v>
      </c>
      <c r="AY70" s="70">
        <f t="shared" si="83"/>
        <v>0</v>
      </c>
      <c r="AZ70" s="70">
        <f t="shared" si="84"/>
        <v>0</v>
      </c>
      <c r="BA70" s="70">
        <f t="shared" si="85"/>
        <v>0</v>
      </c>
      <c r="BB70" s="70">
        <f t="shared" si="46"/>
        <v>0</v>
      </c>
      <c r="BC70" s="73">
        <f t="shared" si="14"/>
        <v>0</v>
      </c>
      <c r="BD70" s="216" t="str">
        <f>IF(AND(BP70=""),"",IF(BP70=0,"",1+(MAX(BD$60:BD69))))</f>
        <v/>
      </c>
      <c r="BE70" s="32">
        <v>11</v>
      </c>
      <c r="BF70" s="69">
        <f t="shared" si="47"/>
        <v>0</v>
      </c>
      <c r="BG70" s="73">
        <f t="shared" si="48"/>
        <v>0</v>
      </c>
      <c r="BH70" s="73">
        <f t="shared" si="49"/>
        <v>0</v>
      </c>
      <c r="BI70" s="73">
        <f t="shared" si="50"/>
        <v>0</v>
      </c>
      <c r="BJ70" s="73">
        <f t="shared" si="51"/>
        <v>0</v>
      </c>
      <c r="BK70" s="73">
        <f t="shared" si="52"/>
        <v>0</v>
      </c>
      <c r="BL70" s="73">
        <f t="shared" si="53"/>
        <v>0</v>
      </c>
      <c r="BM70" s="73">
        <f t="shared" si="54"/>
        <v>0</v>
      </c>
      <c r="BN70" s="73">
        <f t="shared" si="55"/>
        <v>0</v>
      </c>
      <c r="BO70" s="73">
        <f t="shared" si="56"/>
        <v>0</v>
      </c>
      <c r="BP70" s="73">
        <f t="shared" si="16"/>
        <v>0</v>
      </c>
      <c r="BQ70" s="216" t="str">
        <f>IF(AND(CC70=""),"",IF(CC70=0,"",1+(MAX(BQ$60:BQ69))))</f>
        <v/>
      </c>
      <c r="BR70" s="32">
        <v>11</v>
      </c>
      <c r="BS70" s="346">
        <f t="shared" si="57"/>
        <v>0</v>
      </c>
      <c r="BT70" s="73">
        <f t="shared" si="58"/>
        <v>0</v>
      </c>
      <c r="BU70" s="73">
        <f t="shared" si="59"/>
        <v>0</v>
      </c>
      <c r="BV70" s="73">
        <f t="shared" si="60"/>
        <v>0</v>
      </c>
      <c r="BW70" s="73">
        <f t="shared" si="61"/>
        <v>0</v>
      </c>
      <c r="BX70" s="73">
        <f t="shared" si="62"/>
        <v>0</v>
      </c>
      <c r="BY70" s="73">
        <f t="shared" si="63"/>
        <v>0</v>
      </c>
      <c r="BZ70" s="73">
        <f t="shared" si="64"/>
        <v>0</v>
      </c>
      <c r="CA70" s="73">
        <f t="shared" si="65"/>
        <v>0</v>
      </c>
      <c r="CB70" s="73">
        <f t="shared" si="66"/>
        <v>0</v>
      </c>
      <c r="CC70" s="73">
        <f t="shared" si="18"/>
        <v>0</v>
      </c>
      <c r="CD70" s="216" t="str">
        <f>IF(AND(CP70=""),"",IF(CP70=0,"",1+(MAX(CD$60:CD69))))</f>
        <v/>
      </c>
      <c r="CE70" s="32">
        <v>11</v>
      </c>
      <c r="CF70" s="69">
        <f t="shared" si="67"/>
        <v>0</v>
      </c>
      <c r="CG70" s="73">
        <f t="shared" si="68"/>
        <v>0</v>
      </c>
      <c r="CH70" s="73">
        <f t="shared" si="69"/>
        <v>0</v>
      </c>
      <c r="CI70" s="73">
        <f t="shared" si="70"/>
        <v>0</v>
      </c>
      <c r="CJ70" s="73">
        <f t="shared" si="71"/>
        <v>0</v>
      </c>
      <c r="CK70" s="73">
        <f t="shared" si="72"/>
        <v>0</v>
      </c>
      <c r="CL70" s="73">
        <f t="shared" si="73"/>
        <v>0</v>
      </c>
      <c r="CM70" s="73">
        <f t="shared" si="74"/>
        <v>0</v>
      </c>
      <c r="CN70" s="73">
        <f t="shared" si="75"/>
        <v>0</v>
      </c>
      <c r="CO70" s="73">
        <f t="shared" si="76"/>
        <v>0</v>
      </c>
      <c r="CP70" s="73">
        <f t="shared" si="20"/>
        <v>0</v>
      </c>
      <c r="CQ70" s="216">
        <f>IF(AND(DC70=""),"",IF(DC70=0,"",1+(MAX(CQ$60:CQ69))))</f>
        <v>2</v>
      </c>
      <c r="CR70" s="32">
        <v>11</v>
      </c>
      <c r="CS70" s="69" t="str">
        <f t="shared" si="21"/>
        <v>DGGBC</v>
      </c>
      <c r="CT70" s="73" t="str">
        <f t="shared" si="22"/>
        <v>Sanvida Employee</v>
      </c>
      <c r="CU70" s="73" t="str">
        <f t="shared" si="23"/>
        <v>-</v>
      </c>
      <c r="CV70" s="73">
        <f t="shared" si="24"/>
        <v>16400</v>
      </c>
      <c r="CW70" s="73" t="str">
        <f t="shared" si="25"/>
        <v>-</v>
      </c>
      <c r="CX70" s="73">
        <f t="shared" si="26"/>
        <v>0</v>
      </c>
      <c r="CY70" s="73">
        <f t="shared" si="27"/>
        <v>0</v>
      </c>
      <c r="CZ70" s="73">
        <f t="shared" si="28"/>
        <v>0</v>
      </c>
      <c r="DA70" s="73">
        <f t="shared" si="29"/>
        <v>0</v>
      </c>
      <c r="DB70" s="73" t="str">
        <f t="shared" si="30"/>
        <v>NON GAZETTED - SANVIDA</v>
      </c>
      <c r="DC70" s="73">
        <f t="shared" si="31"/>
        <v>1</v>
      </c>
    </row>
    <row r="71" spans="1:107" ht="15.75">
      <c r="A71" s="216">
        <f t="shared" si="32"/>
        <v>0</v>
      </c>
      <c r="B71" s="348" t="str">
        <f t="shared" si="33"/>
        <v>L-10</v>
      </c>
      <c r="C71" s="349">
        <v>12</v>
      </c>
      <c r="D71" s="377" t="s">
        <v>794</v>
      </c>
      <c r="E71" s="378" t="s">
        <v>60</v>
      </c>
      <c r="F71" s="379" t="s">
        <v>339</v>
      </c>
      <c r="G71" s="379"/>
      <c r="H71" s="378" t="s">
        <v>337</v>
      </c>
      <c r="I71" s="380"/>
      <c r="J71" s="381"/>
      <c r="K71" s="381"/>
      <c r="L71" s="381"/>
      <c r="M71" s="382" t="s">
        <v>56</v>
      </c>
      <c r="N71" s="521"/>
      <c r="AB71" t="str">
        <f t="shared" si="10"/>
        <v/>
      </c>
      <c r="AC71" s="216">
        <f t="shared" si="34"/>
        <v>0</v>
      </c>
      <c r="AD71" s="216">
        <f>IF(AND(AP71=""),"",IF(AP71=0,"",1+(MAX(AD$60:AD70))))</f>
        <v>2</v>
      </c>
      <c r="AE71" s="72">
        <v>12</v>
      </c>
      <c r="AF71" s="69" t="str">
        <f t="shared" si="35"/>
        <v>पद रिक्त</v>
      </c>
      <c r="AG71" s="73" t="str">
        <f t="shared" si="36"/>
        <v>TEACHER-III</v>
      </c>
      <c r="AH71" s="73" t="str">
        <f t="shared" si="37"/>
        <v>L-10</v>
      </c>
      <c r="AI71" s="73">
        <f t="shared" si="38"/>
        <v>0</v>
      </c>
      <c r="AJ71" s="73" t="str">
        <f t="shared" si="39"/>
        <v>-</v>
      </c>
      <c r="AK71" s="73">
        <f t="shared" si="40"/>
        <v>0</v>
      </c>
      <c r="AL71" s="73">
        <f t="shared" si="41"/>
        <v>0</v>
      </c>
      <c r="AM71" s="73">
        <f t="shared" si="42"/>
        <v>0</v>
      </c>
      <c r="AN71" s="73">
        <f t="shared" si="43"/>
        <v>0</v>
      </c>
      <c r="AO71" s="73" t="str">
        <f t="shared" si="44"/>
        <v>GAZETTED - REGULAR</v>
      </c>
      <c r="AP71" s="73">
        <f t="shared" si="12"/>
        <v>1</v>
      </c>
      <c r="AQ71" s="216" t="str">
        <f>IF(AND(BC71=""),"",IF(BC71=0,"",1+(MAX(AQ$60:AQ70))))</f>
        <v/>
      </c>
      <c r="AR71" s="72">
        <v>12</v>
      </c>
      <c r="AS71" s="347">
        <f t="shared" si="77"/>
        <v>0</v>
      </c>
      <c r="AT71" s="70">
        <f t="shared" si="78"/>
        <v>0</v>
      </c>
      <c r="AU71" s="70">
        <f t="shared" si="79"/>
        <v>0</v>
      </c>
      <c r="AV71" s="70">
        <f t="shared" si="80"/>
        <v>0</v>
      </c>
      <c r="AW71" s="70">
        <f t="shared" si="81"/>
        <v>0</v>
      </c>
      <c r="AX71" s="70">
        <f t="shared" si="82"/>
        <v>0</v>
      </c>
      <c r="AY71" s="70">
        <f t="shared" si="83"/>
        <v>0</v>
      </c>
      <c r="AZ71" s="70">
        <f t="shared" si="84"/>
        <v>0</v>
      </c>
      <c r="BA71" s="70">
        <f t="shared" si="85"/>
        <v>0</v>
      </c>
      <c r="BB71" s="70">
        <f t="shared" si="46"/>
        <v>0</v>
      </c>
      <c r="BC71" s="73">
        <f t="shared" si="14"/>
        <v>0</v>
      </c>
      <c r="BD71" s="216" t="str">
        <f>IF(AND(BP71=""),"",IF(BP71=0,"",1+(MAX(BD$60:BD70))))</f>
        <v/>
      </c>
      <c r="BE71" s="72">
        <v>12</v>
      </c>
      <c r="BF71" s="69">
        <f t="shared" si="47"/>
        <v>0</v>
      </c>
      <c r="BG71" s="73">
        <f t="shared" si="48"/>
        <v>0</v>
      </c>
      <c r="BH71" s="73">
        <f t="shared" si="49"/>
        <v>0</v>
      </c>
      <c r="BI71" s="73">
        <f t="shared" si="50"/>
        <v>0</v>
      </c>
      <c r="BJ71" s="73">
        <f t="shared" si="51"/>
        <v>0</v>
      </c>
      <c r="BK71" s="73">
        <f t="shared" si="52"/>
        <v>0</v>
      </c>
      <c r="BL71" s="73">
        <f t="shared" si="53"/>
        <v>0</v>
      </c>
      <c r="BM71" s="73">
        <f t="shared" si="54"/>
        <v>0</v>
      </c>
      <c r="BN71" s="73">
        <f t="shared" si="55"/>
        <v>0</v>
      </c>
      <c r="BO71" s="73">
        <f t="shared" si="56"/>
        <v>0</v>
      </c>
      <c r="BP71" s="73">
        <f t="shared" si="16"/>
        <v>0</v>
      </c>
      <c r="BQ71" s="216" t="str">
        <f>IF(AND(CC71=""),"",IF(CC71=0,"",1+(MAX(BQ$60:BQ70))))</f>
        <v/>
      </c>
      <c r="BR71" s="72">
        <v>12</v>
      </c>
      <c r="BS71" s="346">
        <f t="shared" si="57"/>
        <v>0</v>
      </c>
      <c r="BT71" s="73">
        <f t="shared" si="58"/>
        <v>0</v>
      </c>
      <c r="BU71" s="73">
        <f t="shared" si="59"/>
        <v>0</v>
      </c>
      <c r="BV71" s="73">
        <f t="shared" si="60"/>
        <v>0</v>
      </c>
      <c r="BW71" s="73">
        <f t="shared" si="61"/>
        <v>0</v>
      </c>
      <c r="BX71" s="73">
        <f t="shared" si="62"/>
        <v>0</v>
      </c>
      <c r="BY71" s="73">
        <f t="shared" si="63"/>
        <v>0</v>
      </c>
      <c r="BZ71" s="73">
        <f t="shared" si="64"/>
        <v>0</v>
      </c>
      <c r="CA71" s="73">
        <f t="shared" si="65"/>
        <v>0</v>
      </c>
      <c r="CB71" s="73">
        <f t="shared" si="66"/>
        <v>0</v>
      </c>
      <c r="CC71" s="73">
        <f t="shared" si="18"/>
        <v>0</v>
      </c>
      <c r="CD71" s="216" t="str">
        <f>IF(AND(CP71=""),"",IF(CP71=0,"",1+(MAX(CD$60:CD70))))</f>
        <v/>
      </c>
      <c r="CE71" s="72">
        <v>12</v>
      </c>
      <c r="CF71" s="69">
        <f t="shared" si="67"/>
        <v>0</v>
      </c>
      <c r="CG71" s="73">
        <f t="shared" si="68"/>
        <v>0</v>
      </c>
      <c r="CH71" s="73">
        <f t="shared" si="69"/>
        <v>0</v>
      </c>
      <c r="CI71" s="73">
        <f t="shared" si="70"/>
        <v>0</v>
      </c>
      <c r="CJ71" s="73">
        <f t="shared" si="71"/>
        <v>0</v>
      </c>
      <c r="CK71" s="73">
        <f t="shared" si="72"/>
        <v>0</v>
      </c>
      <c r="CL71" s="73">
        <f t="shared" si="73"/>
        <v>0</v>
      </c>
      <c r="CM71" s="73">
        <f t="shared" si="74"/>
        <v>0</v>
      </c>
      <c r="CN71" s="73">
        <f t="shared" si="75"/>
        <v>0</v>
      </c>
      <c r="CO71" s="73">
        <f t="shared" si="76"/>
        <v>0</v>
      </c>
      <c r="CP71" s="73">
        <f t="shared" si="20"/>
        <v>0</v>
      </c>
      <c r="CQ71" s="216" t="str">
        <f>IF(AND(DC71=""),"",IF(DC71=0,"",1+(MAX(CQ$60:CQ70))))</f>
        <v/>
      </c>
      <c r="CR71" s="72">
        <v>12</v>
      </c>
      <c r="CS71" s="69">
        <f t="shared" si="21"/>
        <v>0</v>
      </c>
      <c r="CT71" s="73">
        <f t="shared" si="22"/>
        <v>0</v>
      </c>
      <c r="CU71" s="73">
        <f t="shared" si="23"/>
        <v>0</v>
      </c>
      <c r="CV71" s="73">
        <f t="shared" si="24"/>
        <v>0</v>
      </c>
      <c r="CW71" s="73">
        <f t="shared" si="25"/>
        <v>0</v>
      </c>
      <c r="CX71" s="73">
        <f t="shared" si="26"/>
        <v>0</v>
      </c>
      <c r="CY71" s="73">
        <f t="shared" si="27"/>
        <v>0</v>
      </c>
      <c r="CZ71" s="73">
        <f t="shared" si="28"/>
        <v>0</v>
      </c>
      <c r="DA71" s="73">
        <f t="shared" si="29"/>
        <v>0</v>
      </c>
      <c r="DB71" s="73">
        <f t="shared" si="30"/>
        <v>0</v>
      </c>
      <c r="DC71" s="73">
        <f t="shared" si="31"/>
        <v>0</v>
      </c>
    </row>
    <row r="72" spans="1:107" ht="15.75">
      <c r="A72" s="216">
        <f t="shared" si="32"/>
        <v>0</v>
      </c>
      <c r="B72" s="348" t="str">
        <f t="shared" si="33"/>
        <v>L-10</v>
      </c>
      <c r="C72" s="349">
        <v>13</v>
      </c>
      <c r="D72" s="377" t="s">
        <v>794</v>
      </c>
      <c r="E72" s="378" t="s">
        <v>60</v>
      </c>
      <c r="F72" s="379" t="s">
        <v>339</v>
      </c>
      <c r="G72" s="379"/>
      <c r="H72" s="378" t="s">
        <v>337</v>
      </c>
      <c r="I72" s="380"/>
      <c r="J72" s="381"/>
      <c r="K72" s="381"/>
      <c r="L72" s="381"/>
      <c r="M72" s="382" t="s">
        <v>56</v>
      </c>
      <c r="N72" s="521"/>
      <c r="AB72" t="str">
        <f t="shared" si="10"/>
        <v/>
      </c>
      <c r="AC72" s="216">
        <f t="shared" si="34"/>
        <v>0</v>
      </c>
      <c r="AD72" s="216">
        <f>IF(AND(AP72=""),"",IF(AP72=0,"",1+(MAX(AD$60:AD71))))</f>
        <v>3</v>
      </c>
      <c r="AE72" s="32">
        <v>13</v>
      </c>
      <c r="AF72" s="69" t="str">
        <f t="shared" si="35"/>
        <v>पद रिक्त</v>
      </c>
      <c r="AG72" s="73" t="str">
        <f t="shared" si="36"/>
        <v>TEACHER-III</v>
      </c>
      <c r="AH72" s="73" t="str">
        <f t="shared" si="37"/>
        <v>L-10</v>
      </c>
      <c r="AI72" s="73">
        <f t="shared" si="38"/>
        <v>0</v>
      </c>
      <c r="AJ72" s="73" t="str">
        <f t="shared" si="39"/>
        <v>-</v>
      </c>
      <c r="AK72" s="73">
        <f t="shared" si="40"/>
        <v>0</v>
      </c>
      <c r="AL72" s="73">
        <f t="shared" si="41"/>
        <v>0</v>
      </c>
      <c r="AM72" s="73">
        <f t="shared" si="42"/>
        <v>0</v>
      </c>
      <c r="AN72" s="73">
        <f t="shared" si="43"/>
        <v>0</v>
      </c>
      <c r="AO72" s="73" t="str">
        <f t="shared" si="44"/>
        <v>GAZETTED - REGULAR</v>
      </c>
      <c r="AP72" s="73">
        <f t="shared" si="12"/>
        <v>1</v>
      </c>
      <c r="AQ72" s="216" t="str">
        <f>IF(AND(BC72=""),"",IF(BC72=0,"",1+(MAX(AQ$60:AQ71))))</f>
        <v/>
      </c>
      <c r="AR72" s="72">
        <v>13</v>
      </c>
      <c r="AS72" s="347">
        <f t="shared" si="77"/>
        <v>0</v>
      </c>
      <c r="AT72" s="70">
        <f t="shared" si="78"/>
        <v>0</v>
      </c>
      <c r="AU72" s="70">
        <f t="shared" si="79"/>
        <v>0</v>
      </c>
      <c r="AV72" s="70">
        <f t="shared" si="80"/>
        <v>0</v>
      </c>
      <c r="AW72" s="70">
        <f t="shared" si="81"/>
        <v>0</v>
      </c>
      <c r="AX72" s="70">
        <f t="shared" si="82"/>
        <v>0</v>
      </c>
      <c r="AY72" s="70">
        <f t="shared" si="83"/>
        <v>0</v>
      </c>
      <c r="AZ72" s="70">
        <f t="shared" si="84"/>
        <v>0</v>
      </c>
      <c r="BA72" s="70">
        <f t="shared" si="85"/>
        <v>0</v>
      </c>
      <c r="BB72" s="70">
        <f t="shared" si="46"/>
        <v>0</v>
      </c>
      <c r="BC72" s="73">
        <f t="shared" si="14"/>
        <v>0</v>
      </c>
      <c r="BD72" s="216" t="str">
        <f>IF(AND(BP72=""),"",IF(BP72=0,"",1+(MAX(BD$60:BD71))))</f>
        <v/>
      </c>
      <c r="BE72" s="32">
        <v>13</v>
      </c>
      <c r="BF72" s="69">
        <f t="shared" si="47"/>
        <v>0</v>
      </c>
      <c r="BG72" s="73">
        <f t="shared" si="48"/>
        <v>0</v>
      </c>
      <c r="BH72" s="73">
        <f t="shared" si="49"/>
        <v>0</v>
      </c>
      <c r="BI72" s="73">
        <f t="shared" si="50"/>
        <v>0</v>
      </c>
      <c r="BJ72" s="73">
        <f t="shared" si="51"/>
        <v>0</v>
      </c>
      <c r="BK72" s="73">
        <f t="shared" si="52"/>
        <v>0</v>
      </c>
      <c r="BL72" s="73">
        <f t="shared" si="53"/>
        <v>0</v>
      </c>
      <c r="BM72" s="73">
        <f t="shared" si="54"/>
        <v>0</v>
      </c>
      <c r="BN72" s="73">
        <f t="shared" si="55"/>
        <v>0</v>
      </c>
      <c r="BO72" s="73">
        <f t="shared" si="56"/>
        <v>0</v>
      </c>
      <c r="BP72" s="73">
        <f t="shared" si="16"/>
        <v>0</v>
      </c>
      <c r="BQ72" s="216" t="str">
        <f>IF(AND(CC72=""),"",IF(CC72=0,"",1+(MAX(BQ$60:BQ71))))</f>
        <v/>
      </c>
      <c r="BR72" s="32">
        <v>13</v>
      </c>
      <c r="BS72" s="346">
        <f t="shared" si="57"/>
        <v>0</v>
      </c>
      <c r="BT72" s="73">
        <f t="shared" si="58"/>
        <v>0</v>
      </c>
      <c r="BU72" s="73">
        <f t="shared" si="59"/>
        <v>0</v>
      </c>
      <c r="BV72" s="73">
        <f t="shared" si="60"/>
        <v>0</v>
      </c>
      <c r="BW72" s="73">
        <f t="shared" si="61"/>
        <v>0</v>
      </c>
      <c r="BX72" s="73">
        <f t="shared" si="62"/>
        <v>0</v>
      </c>
      <c r="BY72" s="73">
        <f t="shared" si="63"/>
        <v>0</v>
      </c>
      <c r="BZ72" s="73">
        <f t="shared" si="64"/>
        <v>0</v>
      </c>
      <c r="CA72" s="73">
        <f t="shared" si="65"/>
        <v>0</v>
      </c>
      <c r="CB72" s="73">
        <f t="shared" si="66"/>
        <v>0</v>
      </c>
      <c r="CC72" s="73">
        <f t="shared" si="18"/>
        <v>0</v>
      </c>
      <c r="CD72" s="216" t="str">
        <f>IF(AND(CP72=""),"",IF(CP72=0,"",1+(MAX(CD$60:CD71))))</f>
        <v/>
      </c>
      <c r="CE72" s="32">
        <v>13</v>
      </c>
      <c r="CF72" s="69">
        <f t="shared" si="67"/>
        <v>0</v>
      </c>
      <c r="CG72" s="73">
        <f t="shared" si="68"/>
        <v>0</v>
      </c>
      <c r="CH72" s="73">
        <f t="shared" si="69"/>
        <v>0</v>
      </c>
      <c r="CI72" s="73">
        <f t="shared" si="70"/>
        <v>0</v>
      </c>
      <c r="CJ72" s="73">
        <f t="shared" si="71"/>
        <v>0</v>
      </c>
      <c r="CK72" s="73">
        <f t="shared" si="72"/>
        <v>0</v>
      </c>
      <c r="CL72" s="73">
        <f t="shared" si="73"/>
        <v>0</v>
      </c>
      <c r="CM72" s="73">
        <f t="shared" si="74"/>
        <v>0</v>
      </c>
      <c r="CN72" s="73">
        <f t="shared" si="75"/>
        <v>0</v>
      </c>
      <c r="CO72" s="73">
        <f t="shared" si="76"/>
        <v>0</v>
      </c>
      <c r="CP72" s="73">
        <f t="shared" si="20"/>
        <v>0</v>
      </c>
      <c r="CQ72" s="216" t="str">
        <f>IF(AND(DC72=""),"",IF(DC72=0,"",1+(MAX(CQ$60:CQ71))))</f>
        <v/>
      </c>
      <c r="CR72" s="32">
        <v>13</v>
      </c>
      <c r="CS72" s="69">
        <f t="shared" si="21"/>
        <v>0</v>
      </c>
      <c r="CT72" s="73">
        <f t="shared" si="22"/>
        <v>0</v>
      </c>
      <c r="CU72" s="73">
        <f t="shared" si="23"/>
        <v>0</v>
      </c>
      <c r="CV72" s="73">
        <f t="shared" si="24"/>
        <v>0</v>
      </c>
      <c r="CW72" s="73">
        <f t="shared" si="25"/>
        <v>0</v>
      </c>
      <c r="CX72" s="73">
        <f t="shared" si="26"/>
        <v>0</v>
      </c>
      <c r="CY72" s="73">
        <f t="shared" si="27"/>
        <v>0</v>
      </c>
      <c r="CZ72" s="73">
        <f t="shared" si="28"/>
        <v>0</v>
      </c>
      <c r="DA72" s="73">
        <f t="shared" si="29"/>
        <v>0</v>
      </c>
      <c r="DB72" s="73">
        <f t="shared" si="30"/>
        <v>0</v>
      </c>
      <c r="DC72" s="73">
        <f t="shared" si="31"/>
        <v>0</v>
      </c>
    </row>
    <row r="73" spans="1:107" ht="15.75">
      <c r="A73" s="216">
        <f t="shared" si="32"/>
        <v>0</v>
      </c>
      <c r="B73" s="348" t="str">
        <f t="shared" si="33"/>
        <v>L-10</v>
      </c>
      <c r="C73" s="349">
        <v>14</v>
      </c>
      <c r="D73" s="377" t="s">
        <v>794</v>
      </c>
      <c r="E73" s="378" t="s">
        <v>60</v>
      </c>
      <c r="F73" s="379" t="s">
        <v>339</v>
      </c>
      <c r="G73" s="379"/>
      <c r="H73" s="378" t="s">
        <v>337</v>
      </c>
      <c r="I73" s="380"/>
      <c r="J73" s="381"/>
      <c r="K73" s="381"/>
      <c r="L73" s="381"/>
      <c r="M73" s="382" t="s">
        <v>56</v>
      </c>
      <c r="N73" s="521"/>
      <c r="AB73" t="str">
        <f t="shared" si="10"/>
        <v/>
      </c>
      <c r="AC73" s="216">
        <f t="shared" si="34"/>
        <v>0</v>
      </c>
      <c r="AD73" s="216">
        <f>IF(AND(AP73=""),"",IF(AP73=0,"",1+(MAX(AD$60:AD72))))</f>
        <v>4</v>
      </c>
      <c r="AE73" s="72">
        <v>14</v>
      </c>
      <c r="AF73" s="69" t="str">
        <f t="shared" si="35"/>
        <v>पद रिक्त</v>
      </c>
      <c r="AG73" s="73" t="str">
        <f t="shared" si="36"/>
        <v>TEACHER-III</v>
      </c>
      <c r="AH73" s="73" t="str">
        <f t="shared" si="37"/>
        <v>L-10</v>
      </c>
      <c r="AI73" s="73">
        <f t="shared" si="38"/>
        <v>0</v>
      </c>
      <c r="AJ73" s="73" t="str">
        <f t="shared" si="39"/>
        <v>-</v>
      </c>
      <c r="AK73" s="73">
        <f t="shared" si="40"/>
        <v>0</v>
      </c>
      <c r="AL73" s="73">
        <f t="shared" si="41"/>
        <v>0</v>
      </c>
      <c r="AM73" s="73">
        <f t="shared" si="42"/>
        <v>0</v>
      </c>
      <c r="AN73" s="73">
        <f t="shared" si="43"/>
        <v>0</v>
      </c>
      <c r="AO73" s="73" t="str">
        <f t="shared" si="44"/>
        <v>GAZETTED - REGULAR</v>
      </c>
      <c r="AP73" s="73">
        <f t="shared" si="12"/>
        <v>1</v>
      </c>
      <c r="AQ73" s="216" t="str">
        <f>IF(AND(BC73=""),"",IF(BC73=0,"",1+(MAX(AQ$60:AQ72))))</f>
        <v/>
      </c>
      <c r="AR73" s="72">
        <v>14</v>
      </c>
      <c r="AS73" s="347">
        <f t="shared" si="77"/>
        <v>0</v>
      </c>
      <c r="AT73" s="70">
        <f t="shared" si="78"/>
        <v>0</v>
      </c>
      <c r="AU73" s="70">
        <f t="shared" si="79"/>
        <v>0</v>
      </c>
      <c r="AV73" s="70">
        <f t="shared" si="80"/>
        <v>0</v>
      </c>
      <c r="AW73" s="70">
        <f t="shared" si="81"/>
        <v>0</v>
      </c>
      <c r="AX73" s="70">
        <f t="shared" si="82"/>
        <v>0</v>
      </c>
      <c r="AY73" s="70">
        <f t="shared" si="83"/>
        <v>0</v>
      </c>
      <c r="AZ73" s="70">
        <f t="shared" si="84"/>
        <v>0</v>
      </c>
      <c r="BA73" s="70">
        <f t="shared" si="85"/>
        <v>0</v>
      </c>
      <c r="BB73" s="70">
        <f t="shared" si="46"/>
        <v>0</v>
      </c>
      <c r="BC73" s="73">
        <f t="shared" si="14"/>
        <v>0</v>
      </c>
      <c r="BD73" s="216" t="str">
        <f>IF(AND(BP73=""),"",IF(BP73=0,"",1+(MAX(BD$60:BD72))))</f>
        <v/>
      </c>
      <c r="BE73" s="72">
        <v>14</v>
      </c>
      <c r="BF73" s="69">
        <f t="shared" si="47"/>
        <v>0</v>
      </c>
      <c r="BG73" s="73">
        <f t="shared" si="48"/>
        <v>0</v>
      </c>
      <c r="BH73" s="73">
        <f t="shared" si="49"/>
        <v>0</v>
      </c>
      <c r="BI73" s="73">
        <f t="shared" si="50"/>
        <v>0</v>
      </c>
      <c r="BJ73" s="73">
        <f t="shared" si="51"/>
        <v>0</v>
      </c>
      <c r="BK73" s="73">
        <f t="shared" si="52"/>
        <v>0</v>
      </c>
      <c r="BL73" s="73">
        <f t="shared" si="53"/>
        <v>0</v>
      </c>
      <c r="BM73" s="73">
        <f t="shared" si="54"/>
        <v>0</v>
      </c>
      <c r="BN73" s="73">
        <f t="shared" si="55"/>
        <v>0</v>
      </c>
      <c r="BO73" s="73">
        <f t="shared" si="56"/>
        <v>0</v>
      </c>
      <c r="BP73" s="73">
        <f t="shared" si="16"/>
        <v>0</v>
      </c>
      <c r="BQ73" s="216" t="str">
        <f>IF(AND(CC73=""),"",IF(CC73=0,"",1+(MAX(BQ$60:BQ72))))</f>
        <v/>
      </c>
      <c r="BR73" s="72">
        <v>14</v>
      </c>
      <c r="BS73" s="346">
        <f t="shared" si="57"/>
        <v>0</v>
      </c>
      <c r="BT73" s="73">
        <f t="shared" si="58"/>
        <v>0</v>
      </c>
      <c r="BU73" s="73">
        <f t="shared" si="59"/>
        <v>0</v>
      </c>
      <c r="BV73" s="73">
        <f t="shared" si="60"/>
        <v>0</v>
      </c>
      <c r="BW73" s="73">
        <f t="shared" si="61"/>
        <v>0</v>
      </c>
      <c r="BX73" s="73">
        <f t="shared" si="62"/>
        <v>0</v>
      </c>
      <c r="BY73" s="73">
        <f t="shared" si="63"/>
        <v>0</v>
      </c>
      <c r="BZ73" s="73">
        <f t="shared" si="64"/>
        <v>0</v>
      </c>
      <c r="CA73" s="73">
        <f t="shared" si="65"/>
        <v>0</v>
      </c>
      <c r="CB73" s="73">
        <f t="shared" si="66"/>
        <v>0</v>
      </c>
      <c r="CC73" s="73">
        <f t="shared" si="18"/>
        <v>0</v>
      </c>
      <c r="CD73" s="216" t="str">
        <f>IF(AND(CP73=""),"",IF(CP73=0,"",1+(MAX(CD$60:CD72))))</f>
        <v/>
      </c>
      <c r="CE73" s="72">
        <v>14</v>
      </c>
      <c r="CF73" s="69">
        <f t="shared" si="67"/>
        <v>0</v>
      </c>
      <c r="CG73" s="73">
        <f t="shared" si="68"/>
        <v>0</v>
      </c>
      <c r="CH73" s="73">
        <f t="shared" si="69"/>
        <v>0</v>
      </c>
      <c r="CI73" s="73">
        <f t="shared" si="70"/>
        <v>0</v>
      </c>
      <c r="CJ73" s="73">
        <f t="shared" si="71"/>
        <v>0</v>
      </c>
      <c r="CK73" s="73">
        <f t="shared" si="72"/>
        <v>0</v>
      </c>
      <c r="CL73" s="73">
        <f t="shared" si="73"/>
        <v>0</v>
      </c>
      <c r="CM73" s="73">
        <f t="shared" si="74"/>
        <v>0</v>
      </c>
      <c r="CN73" s="73">
        <f t="shared" si="75"/>
        <v>0</v>
      </c>
      <c r="CO73" s="73">
        <f t="shared" si="76"/>
        <v>0</v>
      </c>
      <c r="CP73" s="73">
        <f t="shared" si="20"/>
        <v>0</v>
      </c>
      <c r="CQ73" s="216" t="str">
        <f>IF(AND(DC73=""),"",IF(DC73=0,"",1+(MAX(CQ$60:CQ72))))</f>
        <v/>
      </c>
      <c r="CR73" s="72">
        <v>14</v>
      </c>
      <c r="CS73" s="69">
        <f t="shared" si="21"/>
        <v>0</v>
      </c>
      <c r="CT73" s="73">
        <f t="shared" si="22"/>
        <v>0</v>
      </c>
      <c r="CU73" s="73">
        <f t="shared" si="23"/>
        <v>0</v>
      </c>
      <c r="CV73" s="73">
        <f t="shared" si="24"/>
        <v>0</v>
      </c>
      <c r="CW73" s="73">
        <f t="shared" si="25"/>
        <v>0</v>
      </c>
      <c r="CX73" s="73">
        <f t="shared" si="26"/>
        <v>0</v>
      </c>
      <c r="CY73" s="73">
        <f t="shared" si="27"/>
        <v>0</v>
      </c>
      <c r="CZ73" s="73">
        <f t="shared" si="28"/>
        <v>0</v>
      </c>
      <c r="DA73" s="73">
        <f t="shared" si="29"/>
        <v>0</v>
      </c>
      <c r="DB73" s="73">
        <f t="shared" si="30"/>
        <v>0</v>
      </c>
      <c r="DC73" s="73">
        <f t="shared" si="31"/>
        <v>0</v>
      </c>
    </row>
    <row r="74" spans="1:107" ht="15.75">
      <c r="A74" s="216">
        <f t="shared" si="32"/>
        <v>0</v>
      </c>
      <c r="B74" s="348" t="str">
        <f t="shared" si="33"/>
        <v>L-10</v>
      </c>
      <c r="C74" s="349">
        <v>15</v>
      </c>
      <c r="D74" s="377" t="s">
        <v>794</v>
      </c>
      <c r="E74" s="378" t="s">
        <v>60</v>
      </c>
      <c r="F74" s="379" t="s">
        <v>339</v>
      </c>
      <c r="G74" s="379"/>
      <c r="H74" s="378" t="s">
        <v>337</v>
      </c>
      <c r="I74" s="380"/>
      <c r="J74" s="381"/>
      <c r="K74" s="381"/>
      <c r="L74" s="381"/>
      <c r="M74" s="382" t="s">
        <v>59</v>
      </c>
      <c r="N74" s="521"/>
      <c r="AB74" t="str">
        <f t="shared" si="10"/>
        <v/>
      </c>
      <c r="AC74" s="216">
        <f t="shared" si="34"/>
        <v>0</v>
      </c>
      <c r="AD74" s="216" t="str">
        <f>IF(AND(AP74=""),"",IF(AP74=0,"",1+(MAX(AD$60:AD73))))</f>
        <v/>
      </c>
      <c r="AE74" s="32">
        <v>15</v>
      </c>
      <c r="AF74" s="69">
        <f t="shared" si="35"/>
        <v>0</v>
      </c>
      <c r="AG74" s="73">
        <f t="shared" si="36"/>
        <v>0</v>
      </c>
      <c r="AH74" s="73">
        <f t="shared" si="37"/>
        <v>0</v>
      </c>
      <c r="AI74" s="73">
        <f t="shared" si="38"/>
        <v>0</v>
      </c>
      <c r="AJ74" s="73">
        <f t="shared" si="39"/>
        <v>0</v>
      </c>
      <c r="AK74" s="73">
        <f t="shared" si="40"/>
        <v>0</v>
      </c>
      <c r="AL74" s="73">
        <f t="shared" si="41"/>
        <v>0</v>
      </c>
      <c r="AM74" s="73">
        <f t="shared" si="42"/>
        <v>0</v>
      </c>
      <c r="AN74" s="73">
        <f t="shared" si="43"/>
        <v>0</v>
      </c>
      <c r="AO74" s="73">
        <f t="shared" si="44"/>
        <v>0</v>
      </c>
      <c r="AP74" s="73">
        <f t="shared" si="12"/>
        <v>0</v>
      </c>
      <c r="AQ74" s="216">
        <f>IF(AND(BC74=""),"",IF(BC74=0,"",1+(MAX(AQ$60:AQ73))))</f>
        <v>7</v>
      </c>
      <c r="AR74" s="72">
        <v>15</v>
      </c>
      <c r="AS74" s="347" t="str">
        <f t="shared" si="77"/>
        <v>पद रिक्त</v>
      </c>
      <c r="AT74" s="70" t="str">
        <f t="shared" si="78"/>
        <v>TEACHER-III</v>
      </c>
      <c r="AU74" s="70" t="str">
        <f t="shared" si="79"/>
        <v>L-10</v>
      </c>
      <c r="AV74" s="70">
        <f t="shared" si="80"/>
        <v>0</v>
      </c>
      <c r="AW74" s="70" t="str">
        <f t="shared" si="81"/>
        <v>-</v>
      </c>
      <c r="AX74" s="70">
        <f t="shared" si="82"/>
        <v>0</v>
      </c>
      <c r="AY74" s="70">
        <f t="shared" si="83"/>
        <v>0</v>
      </c>
      <c r="AZ74" s="70">
        <f t="shared" si="84"/>
        <v>0</v>
      </c>
      <c r="BA74" s="70">
        <f t="shared" si="85"/>
        <v>0</v>
      </c>
      <c r="BB74" s="70" t="str">
        <f t="shared" si="46"/>
        <v>NON GAZETTED - REGULAR</v>
      </c>
      <c r="BC74" s="73">
        <f t="shared" si="14"/>
        <v>1</v>
      </c>
      <c r="BD74" s="216" t="str">
        <f>IF(AND(BP74=""),"",IF(BP74=0,"",1+(MAX(BD$60:BD73))))</f>
        <v/>
      </c>
      <c r="BE74" s="32">
        <v>15</v>
      </c>
      <c r="BF74" s="69">
        <f t="shared" si="47"/>
        <v>0</v>
      </c>
      <c r="BG74" s="73">
        <f t="shared" si="48"/>
        <v>0</v>
      </c>
      <c r="BH74" s="73">
        <f t="shared" si="49"/>
        <v>0</v>
      </c>
      <c r="BI74" s="73">
        <f t="shared" si="50"/>
        <v>0</v>
      </c>
      <c r="BJ74" s="73">
        <f t="shared" si="51"/>
        <v>0</v>
      </c>
      <c r="BK74" s="73">
        <f t="shared" si="52"/>
        <v>0</v>
      </c>
      <c r="BL74" s="73">
        <f t="shared" si="53"/>
        <v>0</v>
      </c>
      <c r="BM74" s="73">
        <f t="shared" si="54"/>
        <v>0</v>
      </c>
      <c r="BN74" s="73">
        <f t="shared" si="55"/>
        <v>0</v>
      </c>
      <c r="BO74" s="73">
        <f t="shared" si="56"/>
        <v>0</v>
      </c>
      <c r="BP74" s="73">
        <f t="shared" si="16"/>
        <v>0</v>
      </c>
      <c r="BQ74" s="216" t="str">
        <f>IF(AND(CC74=""),"",IF(CC74=0,"",1+(MAX(BQ$60:BQ73))))</f>
        <v/>
      </c>
      <c r="BR74" s="32">
        <v>15</v>
      </c>
      <c r="BS74" s="346">
        <f t="shared" si="57"/>
        <v>0</v>
      </c>
      <c r="BT74" s="73">
        <f t="shared" si="58"/>
        <v>0</v>
      </c>
      <c r="BU74" s="73">
        <f t="shared" si="59"/>
        <v>0</v>
      </c>
      <c r="BV74" s="73">
        <f t="shared" si="60"/>
        <v>0</v>
      </c>
      <c r="BW74" s="73">
        <f t="shared" si="61"/>
        <v>0</v>
      </c>
      <c r="BX74" s="73">
        <f t="shared" si="62"/>
        <v>0</v>
      </c>
      <c r="BY74" s="73">
        <f t="shared" si="63"/>
        <v>0</v>
      </c>
      <c r="BZ74" s="73">
        <f t="shared" si="64"/>
        <v>0</v>
      </c>
      <c r="CA74" s="73">
        <f t="shared" si="65"/>
        <v>0</v>
      </c>
      <c r="CB74" s="73">
        <f t="shared" si="66"/>
        <v>0</v>
      </c>
      <c r="CC74" s="73">
        <f t="shared" si="18"/>
        <v>0</v>
      </c>
      <c r="CD74" s="216" t="str">
        <f>IF(AND(CP74=""),"",IF(CP74=0,"",1+(MAX(CD$60:CD73))))</f>
        <v/>
      </c>
      <c r="CE74" s="32">
        <v>15</v>
      </c>
      <c r="CF74" s="69">
        <f t="shared" si="67"/>
        <v>0</v>
      </c>
      <c r="CG74" s="73">
        <f t="shared" si="68"/>
        <v>0</v>
      </c>
      <c r="CH74" s="73">
        <f t="shared" si="69"/>
        <v>0</v>
      </c>
      <c r="CI74" s="73">
        <f t="shared" si="70"/>
        <v>0</v>
      </c>
      <c r="CJ74" s="73">
        <f t="shared" si="71"/>
        <v>0</v>
      </c>
      <c r="CK74" s="73">
        <f t="shared" si="72"/>
        <v>0</v>
      </c>
      <c r="CL74" s="73">
        <f t="shared" si="73"/>
        <v>0</v>
      </c>
      <c r="CM74" s="73">
        <f t="shared" si="74"/>
        <v>0</v>
      </c>
      <c r="CN74" s="73">
        <f t="shared" si="75"/>
        <v>0</v>
      </c>
      <c r="CO74" s="73">
        <f t="shared" si="76"/>
        <v>0</v>
      </c>
      <c r="CP74" s="73">
        <f t="shared" si="20"/>
        <v>0</v>
      </c>
      <c r="CQ74" s="216" t="str">
        <f>IF(AND(DC74=""),"",IF(DC74=0,"",1+(MAX(CQ$60:CQ73))))</f>
        <v/>
      </c>
      <c r="CR74" s="32">
        <v>15</v>
      </c>
      <c r="CS74" s="69">
        <f t="shared" si="21"/>
        <v>0</v>
      </c>
      <c r="CT74" s="73">
        <f t="shared" si="22"/>
        <v>0</v>
      </c>
      <c r="CU74" s="73">
        <f t="shared" si="23"/>
        <v>0</v>
      </c>
      <c r="CV74" s="73">
        <f t="shared" si="24"/>
        <v>0</v>
      </c>
      <c r="CW74" s="73">
        <f t="shared" si="25"/>
        <v>0</v>
      </c>
      <c r="CX74" s="73">
        <f t="shared" si="26"/>
        <v>0</v>
      </c>
      <c r="CY74" s="73">
        <f t="shared" si="27"/>
        <v>0</v>
      </c>
      <c r="CZ74" s="73">
        <f t="shared" si="28"/>
        <v>0</v>
      </c>
      <c r="DA74" s="73">
        <f t="shared" si="29"/>
        <v>0</v>
      </c>
      <c r="DB74" s="73">
        <f t="shared" si="30"/>
        <v>0</v>
      </c>
      <c r="DC74" s="73">
        <f t="shared" si="31"/>
        <v>0</v>
      </c>
    </row>
    <row r="75" spans="1:107" ht="15.75">
      <c r="A75" s="216">
        <f t="shared" si="32"/>
        <v>0</v>
      </c>
      <c r="B75" s="348" t="str">
        <f t="shared" si="33"/>
        <v>L-10</v>
      </c>
      <c r="C75" s="349">
        <v>16</v>
      </c>
      <c r="D75" s="377" t="s">
        <v>794</v>
      </c>
      <c r="E75" s="378" t="s">
        <v>60</v>
      </c>
      <c r="F75" s="379" t="s">
        <v>339</v>
      </c>
      <c r="G75" s="379"/>
      <c r="H75" s="378" t="s">
        <v>337</v>
      </c>
      <c r="I75" s="380"/>
      <c r="J75" s="381"/>
      <c r="K75" s="381"/>
      <c r="L75" s="381"/>
      <c r="M75" s="382" t="s">
        <v>59</v>
      </c>
      <c r="N75" s="521"/>
      <c r="AB75" t="str">
        <f t="shared" si="10"/>
        <v/>
      </c>
      <c r="AC75" s="216">
        <f t="shared" si="34"/>
        <v>0</v>
      </c>
      <c r="AD75" s="216" t="str">
        <f>IF(AND(AP75=""),"",IF(AP75=0,"",1+(MAX(AD$60:AD74))))</f>
        <v/>
      </c>
      <c r="AE75" s="72">
        <v>16</v>
      </c>
      <c r="AF75" s="69">
        <f t="shared" si="35"/>
        <v>0</v>
      </c>
      <c r="AG75" s="73">
        <f t="shared" si="36"/>
        <v>0</v>
      </c>
      <c r="AH75" s="73">
        <f t="shared" si="37"/>
        <v>0</v>
      </c>
      <c r="AI75" s="73">
        <f t="shared" si="38"/>
        <v>0</v>
      </c>
      <c r="AJ75" s="73">
        <f t="shared" si="39"/>
        <v>0</v>
      </c>
      <c r="AK75" s="73">
        <f t="shared" si="40"/>
        <v>0</v>
      </c>
      <c r="AL75" s="73">
        <f t="shared" si="41"/>
        <v>0</v>
      </c>
      <c r="AM75" s="73">
        <f t="shared" si="42"/>
        <v>0</v>
      </c>
      <c r="AN75" s="73">
        <f t="shared" si="43"/>
        <v>0</v>
      </c>
      <c r="AO75" s="73">
        <f t="shared" si="44"/>
        <v>0</v>
      </c>
      <c r="AP75" s="73">
        <f t="shared" si="12"/>
        <v>0</v>
      </c>
      <c r="AQ75" s="216">
        <f>IF(AND(BC75=""),"",IF(BC75=0,"",1+(MAX(AQ$60:AQ74))))</f>
        <v>8</v>
      </c>
      <c r="AR75" s="72">
        <v>16</v>
      </c>
      <c r="AS75" s="347" t="str">
        <f t="shared" si="77"/>
        <v>पद रिक्त</v>
      </c>
      <c r="AT75" s="70" t="str">
        <f t="shared" si="78"/>
        <v>TEACHER-III</v>
      </c>
      <c r="AU75" s="70" t="str">
        <f t="shared" si="79"/>
        <v>L-10</v>
      </c>
      <c r="AV75" s="70">
        <f t="shared" si="80"/>
        <v>0</v>
      </c>
      <c r="AW75" s="70" t="str">
        <f t="shared" si="81"/>
        <v>-</v>
      </c>
      <c r="AX75" s="70">
        <f t="shared" si="82"/>
        <v>0</v>
      </c>
      <c r="AY75" s="70">
        <f t="shared" si="83"/>
        <v>0</v>
      </c>
      <c r="AZ75" s="70">
        <f t="shared" si="84"/>
        <v>0</v>
      </c>
      <c r="BA75" s="70">
        <f t="shared" si="85"/>
        <v>0</v>
      </c>
      <c r="BB75" s="70" t="str">
        <f t="shared" si="46"/>
        <v>NON GAZETTED - REGULAR</v>
      </c>
      <c r="BC75" s="73">
        <f t="shared" si="14"/>
        <v>1</v>
      </c>
      <c r="BD75" s="216" t="str">
        <f>IF(AND(BP75=""),"",IF(BP75=0,"",1+(MAX(BD$60:BD74))))</f>
        <v/>
      </c>
      <c r="BE75" s="72">
        <v>16</v>
      </c>
      <c r="BF75" s="69">
        <f t="shared" si="47"/>
        <v>0</v>
      </c>
      <c r="BG75" s="73">
        <f t="shared" si="48"/>
        <v>0</v>
      </c>
      <c r="BH75" s="73">
        <f t="shared" si="49"/>
        <v>0</v>
      </c>
      <c r="BI75" s="73">
        <f t="shared" si="50"/>
        <v>0</v>
      </c>
      <c r="BJ75" s="73">
        <f t="shared" si="51"/>
        <v>0</v>
      </c>
      <c r="BK75" s="73">
        <f t="shared" si="52"/>
        <v>0</v>
      </c>
      <c r="BL75" s="73">
        <f t="shared" si="53"/>
        <v>0</v>
      </c>
      <c r="BM75" s="73">
        <f t="shared" si="54"/>
        <v>0</v>
      </c>
      <c r="BN75" s="73">
        <f t="shared" si="55"/>
        <v>0</v>
      </c>
      <c r="BO75" s="73">
        <f t="shared" si="56"/>
        <v>0</v>
      </c>
      <c r="BP75" s="73">
        <f t="shared" si="16"/>
        <v>0</v>
      </c>
      <c r="BQ75" s="216" t="str">
        <f>IF(AND(CC75=""),"",IF(CC75=0,"",1+(MAX(BQ$60:BQ74))))</f>
        <v/>
      </c>
      <c r="BR75" s="72">
        <v>16</v>
      </c>
      <c r="BS75" s="346">
        <f t="shared" si="57"/>
        <v>0</v>
      </c>
      <c r="BT75" s="73">
        <f t="shared" si="58"/>
        <v>0</v>
      </c>
      <c r="BU75" s="73">
        <f t="shared" si="59"/>
        <v>0</v>
      </c>
      <c r="BV75" s="73">
        <f t="shared" si="60"/>
        <v>0</v>
      </c>
      <c r="BW75" s="73">
        <f t="shared" si="61"/>
        <v>0</v>
      </c>
      <c r="BX75" s="73">
        <f t="shared" si="62"/>
        <v>0</v>
      </c>
      <c r="BY75" s="73">
        <f t="shared" si="63"/>
        <v>0</v>
      </c>
      <c r="BZ75" s="73">
        <f t="shared" si="64"/>
        <v>0</v>
      </c>
      <c r="CA75" s="73">
        <f t="shared" si="65"/>
        <v>0</v>
      </c>
      <c r="CB75" s="73">
        <f t="shared" si="66"/>
        <v>0</v>
      </c>
      <c r="CC75" s="73">
        <f t="shared" si="18"/>
        <v>0</v>
      </c>
      <c r="CD75" s="216" t="str">
        <f>IF(AND(CP75=""),"",IF(CP75=0,"",1+(MAX(CD$60:CD74))))</f>
        <v/>
      </c>
      <c r="CE75" s="72">
        <v>16</v>
      </c>
      <c r="CF75" s="69">
        <f t="shared" si="67"/>
        <v>0</v>
      </c>
      <c r="CG75" s="73">
        <f t="shared" si="68"/>
        <v>0</v>
      </c>
      <c r="CH75" s="73">
        <f t="shared" si="69"/>
        <v>0</v>
      </c>
      <c r="CI75" s="73">
        <f t="shared" si="70"/>
        <v>0</v>
      </c>
      <c r="CJ75" s="73">
        <f t="shared" si="71"/>
        <v>0</v>
      </c>
      <c r="CK75" s="73">
        <f t="shared" si="72"/>
        <v>0</v>
      </c>
      <c r="CL75" s="73">
        <f t="shared" si="73"/>
        <v>0</v>
      </c>
      <c r="CM75" s="73">
        <f t="shared" si="74"/>
        <v>0</v>
      </c>
      <c r="CN75" s="73">
        <f t="shared" si="75"/>
        <v>0</v>
      </c>
      <c r="CO75" s="73">
        <f t="shared" si="76"/>
        <v>0</v>
      </c>
      <c r="CP75" s="73">
        <f t="shared" si="20"/>
        <v>0</v>
      </c>
      <c r="CQ75" s="216" t="str">
        <f>IF(AND(DC75=""),"",IF(DC75=0,"",1+(MAX(CQ$60:CQ74))))</f>
        <v/>
      </c>
      <c r="CR75" s="72">
        <v>16</v>
      </c>
      <c r="CS75" s="69">
        <f t="shared" si="21"/>
        <v>0</v>
      </c>
      <c r="CT75" s="73">
        <f t="shared" si="22"/>
        <v>0</v>
      </c>
      <c r="CU75" s="73">
        <f t="shared" si="23"/>
        <v>0</v>
      </c>
      <c r="CV75" s="73">
        <f t="shared" si="24"/>
        <v>0</v>
      </c>
      <c r="CW75" s="73">
        <f t="shared" si="25"/>
        <v>0</v>
      </c>
      <c r="CX75" s="73">
        <f t="shared" si="26"/>
        <v>0</v>
      </c>
      <c r="CY75" s="73">
        <f t="shared" si="27"/>
        <v>0</v>
      </c>
      <c r="CZ75" s="73">
        <f t="shared" si="28"/>
        <v>0</v>
      </c>
      <c r="DA75" s="73">
        <f t="shared" si="29"/>
        <v>0</v>
      </c>
      <c r="DB75" s="73">
        <f t="shared" si="30"/>
        <v>0</v>
      </c>
      <c r="DC75" s="73">
        <f t="shared" si="31"/>
        <v>0</v>
      </c>
    </row>
    <row r="76" spans="1:107" ht="15.75">
      <c r="A76" s="216">
        <f t="shared" si="32"/>
        <v>0</v>
      </c>
      <c r="B76" s="348" t="str">
        <f t="shared" si="33"/>
        <v>L-10</v>
      </c>
      <c r="C76" s="349">
        <v>17</v>
      </c>
      <c r="D76" s="377" t="s">
        <v>794</v>
      </c>
      <c r="E76" s="378" t="s">
        <v>213</v>
      </c>
      <c r="F76" s="379" t="s">
        <v>339</v>
      </c>
      <c r="G76" s="379"/>
      <c r="H76" s="378" t="s">
        <v>337</v>
      </c>
      <c r="I76" s="380"/>
      <c r="J76" s="381"/>
      <c r="K76" s="381"/>
      <c r="L76" s="381"/>
      <c r="M76" s="382" t="s">
        <v>59</v>
      </c>
      <c r="N76" s="521"/>
      <c r="AB76" t="str">
        <f t="shared" si="10"/>
        <v/>
      </c>
      <c r="AC76" s="216">
        <f t="shared" si="34"/>
        <v>0</v>
      </c>
      <c r="AD76" s="216" t="str">
        <f>IF(AND(AP76=""),"",IF(AP76=0,"",1+(MAX(AD$60:AD75))))</f>
        <v/>
      </c>
      <c r="AE76" s="32">
        <v>17</v>
      </c>
      <c r="AF76" s="69">
        <f t="shared" si="35"/>
        <v>0</v>
      </c>
      <c r="AG76" s="73">
        <f t="shared" si="36"/>
        <v>0</v>
      </c>
      <c r="AH76" s="73">
        <f t="shared" si="37"/>
        <v>0</v>
      </c>
      <c r="AI76" s="73">
        <f t="shared" si="38"/>
        <v>0</v>
      </c>
      <c r="AJ76" s="73">
        <f t="shared" si="39"/>
        <v>0</v>
      </c>
      <c r="AK76" s="73">
        <f t="shared" si="40"/>
        <v>0</v>
      </c>
      <c r="AL76" s="73">
        <f t="shared" si="41"/>
        <v>0</v>
      </c>
      <c r="AM76" s="73">
        <f t="shared" si="42"/>
        <v>0</v>
      </c>
      <c r="AN76" s="73">
        <f t="shared" si="43"/>
        <v>0</v>
      </c>
      <c r="AO76" s="73">
        <f t="shared" si="44"/>
        <v>0</v>
      </c>
      <c r="AP76" s="73">
        <f t="shared" si="12"/>
        <v>0</v>
      </c>
      <c r="AQ76" s="216">
        <f>IF(AND(BC76=""),"",IF(BC76=0,"",1+(MAX(AQ$60:AQ75))))</f>
        <v>9</v>
      </c>
      <c r="AR76" s="72">
        <v>17</v>
      </c>
      <c r="AS76" s="347" t="str">
        <f t="shared" si="77"/>
        <v>पद रिक्त</v>
      </c>
      <c r="AT76" s="70" t="str">
        <f t="shared" si="78"/>
        <v>PTI  III</v>
      </c>
      <c r="AU76" s="70" t="str">
        <f t="shared" si="79"/>
        <v>L-10</v>
      </c>
      <c r="AV76" s="70">
        <f t="shared" si="80"/>
        <v>0</v>
      </c>
      <c r="AW76" s="70" t="str">
        <f t="shared" si="81"/>
        <v>-</v>
      </c>
      <c r="AX76" s="70">
        <f t="shared" si="82"/>
        <v>0</v>
      </c>
      <c r="AY76" s="70">
        <f t="shared" si="83"/>
        <v>0</v>
      </c>
      <c r="AZ76" s="70">
        <f t="shared" si="84"/>
        <v>0</v>
      </c>
      <c r="BA76" s="70">
        <f t="shared" si="85"/>
        <v>0</v>
      </c>
      <c r="BB76" s="70" t="str">
        <f t="shared" si="46"/>
        <v>NON GAZETTED - REGULAR</v>
      </c>
      <c r="BC76" s="73">
        <f t="shared" si="14"/>
        <v>1</v>
      </c>
      <c r="BD76" s="216" t="str">
        <f>IF(AND(BP76=""),"",IF(BP76=0,"",1+(MAX(BD$60:BD75))))</f>
        <v/>
      </c>
      <c r="BE76" s="32">
        <v>17</v>
      </c>
      <c r="BF76" s="69">
        <f t="shared" si="47"/>
        <v>0</v>
      </c>
      <c r="BG76" s="73">
        <f t="shared" si="48"/>
        <v>0</v>
      </c>
      <c r="BH76" s="73">
        <f t="shared" si="49"/>
        <v>0</v>
      </c>
      <c r="BI76" s="73">
        <f t="shared" si="50"/>
        <v>0</v>
      </c>
      <c r="BJ76" s="73">
        <f t="shared" si="51"/>
        <v>0</v>
      </c>
      <c r="BK76" s="73">
        <f t="shared" si="52"/>
        <v>0</v>
      </c>
      <c r="BL76" s="73">
        <f t="shared" si="53"/>
        <v>0</v>
      </c>
      <c r="BM76" s="73">
        <f t="shared" si="54"/>
        <v>0</v>
      </c>
      <c r="BN76" s="73">
        <f t="shared" si="55"/>
        <v>0</v>
      </c>
      <c r="BO76" s="73">
        <f t="shared" si="56"/>
        <v>0</v>
      </c>
      <c r="BP76" s="73">
        <f t="shared" si="16"/>
        <v>0</v>
      </c>
      <c r="BQ76" s="216" t="str">
        <f>IF(AND(CC76=""),"",IF(CC76=0,"",1+(MAX(BQ$60:BQ75))))</f>
        <v/>
      </c>
      <c r="BR76" s="32">
        <v>17</v>
      </c>
      <c r="BS76" s="346">
        <f t="shared" si="57"/>
        <v>0</v>
      </c>
      <c r="BT76" s="73">
        <f t="shared" si="58"/>
        <v>0</v>
      </c>
      <c r="BU76" s="73">
        <f t="shared" si="59"/>
        <v>0</v>
      </c>
      <c r="BV76" s="73">
        <f t="shared" si="60"/>
        <v>0</v>
      </c>
      <c r="BW76" s="73">
        <f t="shared" si="61"/>
        <v>0</v>
      </c>
      <c r="BX76" s="73">
        <f t="shared" si="62"/>
        <v>0</v>
      </c>
      <c r="BY76" s="73">
        <f t="shared" si="63"/>
        <v>0</v>
      </c>
      <c r="BZ76" s="73">
        <f t="shared" si="64"/>
        <v>0</v>
      </c>
      <c r="CA76" s="73">
        <f t="shared" si="65"/>
        <v>0</v>
      </c>
      <c r="CB76" s="73">
        <f t="shared" si="66"/>
        <v>0</v>
      </c>
      <c r="CC76" s="73">
        <f t="shared" si="18"/>
        <v>0</v>
      </c>
      <c r="CD76" s="216" t="str">
        <f>IF(AND(CP76=""),"",IF(CP76=0,"",1+(MAX(CD$60:CD75))))</f>
        <v/>
      </c>
      <c r="CE76" s="32">
        <v>17</v>
      </c>
      <c r="CF76" s="69">
        <f t="shared" si="67"/>
        <v>0</v>
      </c>
      <c r="CG76" s="73">
        <f t="shared" si="68"/>
        <v>0</v>
      </c>
      <c r="CH76" s="73">
        <f t="shared" si="69"/>
        <v>0</v>
      </c>
      <c r="CI76" s="73">
        <f t="shared" si="70"/>
        <v>0</v>
      </c>
      <c r="CJ76" s="73">
        <f t="shared" si="71"/>
        <v>0</v>
      </c>
      <c r="CK76" s="73">
        <f t="shared" si="72"/>
        <v>0</v>
      </c>
      <c r="CL76" s="73">
        <f t="shared" si="73"/>
        <v>0</v>
      </c>
      <c r="CM76" s="73">
        <f t="shared" si="74"/>
        <v>0</v>
      </c>
      <c r="CN76" s="73">
        <f t="shared" si="75"/>
        <v>0</v>
      </c>
      <c r="CO76" s="73">
        <f t="shared" si="76"/>
        <v>0</v>
      </c>
      <c r="CP76" s="73">
        <f t="shared" si="20"/>
        <v>0</v>
      </c>
      <c r="CQ76" s="216" t="str">
        <f>IF(AND(DC76=""),"",IF(DC76=0,"",1+(MAX(CQ$60:CQ75))))</f>
        <v/>
      </c>
      <c r="CR76" s="32">
        <v>17</v>
      </c>
      <c r="CS76" s="69">
        <f t="shared" ref="CS76:CS139" si="86">IF($M76="NON GAZETTED - SANVIDA",D76,0)</f>
        <v>0</v>
      </c>
      <c r="CT76" s="73">
        <f t="shared" ref="CT76:CT110" si="87">IF($M76="NON GAZETTED - SANVIDA",E76,0)</f>
        <v>0</v>
      </c>
      <c r="CU76" s="73">
        <f t="shared" ref="CU76:CU110" si="88">IF($M76="NON GAZETTED - SANVIDA",F76,0)</f>
        <v>0</v>
      </c>
      <c r="CV76" s="73">
        <f t="shared" ref="CV76:CV110" si="89">IF($M76="NON GAZETTED - SANVIDA",G76,0)</f>
        <v>0</v>
      </c>
      <c r="CW76" s="73">
        <f t="shared" ref="CW76:CW110" si="90">IF($M76="NON GAZETTED - SANVIDA",H76,0)</f>
        <v>0</v>
      </c>
      <c r="CX76" s="73">
        <f t="shared" ref="CX76:CX110" si="91">IF($M76="NON GAZETTED - SANVIDA",I76,0)</f>
        <v>0</v>
      </c>
      <c r="CY76" s="73">
        <f t="shared" ref="CY76:CY110" si="92">IF($M76="NON GAZETTED - SANVIDA",J76,0)</f>
        <v>0</v>
      </c>
      <c r="CZ76" s="73">
        <f t="shared" ref="CZ76:CZ110" si="93">IF($M76="NON GAZETTED - SANVIDA",K76,0)</f>
        <v>0</v>
      </c>
      <c r="DA76" s="73">
        <f t="shared" ref="DA76:DA110" si="94">IF($M76="NON GAZETTED - SANVIDA",L76,0)</f>
        <v>0</v>
      </c>
      <c r="DB76" s="73">
        <f t="shared" ref="DB76:DB110" si="95">IF($M76="NON GAZETTED - SANVIDA",M76,0)</f>
        <v>0</v>
      </c>
      <c r="DC76" s="73">
        <f t="shared" si="31"/>
        <v>0</v>
      </c>
    </row>
    <row r="77" spans="1:107" ht="15.75">
      <c r="A77" s="216">
        <f t="shared" si="32"/>
        <v>0</v>
      </c>
      <c r="B77" s="348" t="str">
        <f t="shared" si="33"/>
        <v>L-10</v>
      </c>
      <c r="C77" s="349">
        <v>18</v>
      </c>
      <c r="D77" s="377" t="s">
        <v>794</v>
      </c>
      <c r="E77" s="378" t="s">
        <v>60</v>
      </c>
      <c r="F77" s="379" t="s">
        <v>339</v>
      </c>
      <c r="G77" s="379"/>
      <c r="H77" s="378" t="s">
        <v>337</v>
      </c>
      <c r="I77" s="380"/>
      <c r="J77" s="381"/>
      <c r="K77" s="381"/>
      <c r="L77" s="381"/>
      <c r="M77" s="382" t="s">
        <v>59</v>
      </c>
      <c r="N77" s="521"/>
      <c r="AB77" t="str">
        <f t="shared" si="10"/>
        <v/>
      </c>
      <c r="AC77" s="216">
        <f t="shared" si="34"/>
        <v>0</v>
      </c>
      <c r="AD77" s="216" t="str">
        <f>IF(AND(AP77=""),"",IF(AP77=0,"",1+(MAX(AD$60:AD76))))</f>
        <v/>
      </c>
      <c r="AE77" s="72">
        <v>18</v>
      </c>
      <c r="AF77" s="69">
        <f t="shared" si="35"/>
        <v>0</v>
      </c>
      <c r="AG77" s="73">
        <f t="shared" si="36"/>
        <v>0</v>
      </c>
      <c r="AH77" s="73">
        <f t="shared" si="37"/>
        <v>0</v>
      </c>
      <c r="AI77" s="73">
        <f t="shared" si="38"/>
        <v>0</v>
      </c>
      <c r="AJ77" s="73">
        <f t="shared" si="39"/>
        <v>0</v>
      </c>
      <c r="AK77" s="73">
        <f t="shared" si="40"/>
        <v>0</v>
      </c>
      <c r="AL77" s="73">
        <f t="shared" si="41"/>
        <v>0</v>
      </c>
      <c r="AM77" s="73">
        <f t="shared" si="42"/>
        <v>0</v>
      </c>
      <c r="AN77" s="73">
        <f t="shared" si="43"/>
        <v>0</v>
      </c>
      <c r="AO77" s="73">
        <f t="shared" si="44"/>
        <v>0</v>
      </c>
      <c r="AP77" s="73">
        <f t="shared" si="12"/>
        <v>0</v>
      </c>
      <c r="AQ77" s="216">
        <f>IF(AND(BC77=""),"",IF(BC77=0,"",1+(MAX(AQ$60:AQ76))))</f>
        <v>10</v>
      </c>
      <c r="AR77" s="72">
        <v>18</v>
      </c>
      <c r="AS77" s="347" t="str">
        <f t="shared" si="77"/>
        <v>पद रिक्त</v>
      </c>
      <c r="AT77" s="70" t="str">
        <f t="shared" si="78"/>
        <v>TEACHER-III</v>
      </c>
      <c r="AU77" s="70" t="str">
        <f t="shared" si="79"/>
        <v>L-10</v>
      </c>
      <c r="AV77" s="70">
        <f t="shared" si="80"/>
        <v>0</v>
      </c>
      <c r="AW77" s="70" t="str">
        <f t="shared" si="81"/>
        <v>-</v>
      </c>
      <c r="AX77" s="70">
        <f t="shared" si="82"/>
        <v>0</v>
      </c>
      <c r="AY77" s="70">
        <f t="shared" si="83"/>
        <v>0</v>
      </c>
      <c r="AZ77" s="70">
        <f t="shared" si="84"/>
        <v>0</v>
      </c>
      <c r="BA77" s="70">
        <f t="shared" si="85"/>
        <v>0</v>
      </c>
      <c r="BB77" s="70" t="str">
        <f t="shared" si="46"/>
        <v>NON GAZETTED - REGULAR</v>
      </c>
      <c r="BC77" s="73">
        <f t="shared" si="14"/>
        <v>1</v>
      </c>
      <c r="BD77" s="216" t="str">
        <f>IF(AND(BP77=""),"",IF(BP77=0,"",1+(MAX(BD$60:BD76))))</f>
        <v/>
      </c>
      <c r="BE77" s="72">
        <v>18</v>
      </c>
      <c r="BF77" s="69">
        <f t="shared" si="47"/>
        <v>0</v>
      </c>
      <c r="BG77" s="73">
        <f t="shared" si="48"/>
        <v>0</v>
      </c>
      <c r="BH77" s="73">
        <f t="shared" si="49"/>
        <v>0</v>
      </c>
      <c r="BI77" s="73">
        <f t="shared" si="50"/>
        <v>0</v>
      </c>
      <c r="BJ77" s="73">
        <f t="shared" si="51"/>
        <v>0</v>
      </c>
      <c r="BK77" s="73">
        <f t="shared" si="52"/>
        <v>0</v>
      </c>
      <c r="BL77" s="73">
        <f t="shared" si="53"/>
        <v>0</v>
      </c>
      <c r="BM77" s="73">
        <f t="shared" si="54"/>
        <v>0</v>
      </c>
      <c r="BN77" s="73">
        <f t="shared" si="55"/>
        <v>0</v>
      </c>
      <c r="BO77" s="73">
        <f t="shared" si="56"/>
        <v>0</v>
      </c>
      <c r="BP77" s="73">
        <f t="shared" si="16"/>
        <v>0</v>
      </c>
      <c r="BQ77" s="216" t="str">
        <f>IF(AND(CC77=""),"",IF(CC77=0,"",1+(MAX(BQ$60:BQ76))))</f>
        <v/>
      </c>
      <c r="BR77" s="72">
        <v>18</v>
      </c>
      <c r="BS77" s="346">
        <f t="shared" si="57"/>
        <v>0</v>
      </c>
      <c r="BT77" s="73">
        <f t="shared" si="58"/>
        <v>0</v>
      </c>
      <c r="BU77" s="73">
        <f t="shared" si="59"/>
        <v>0</v>
      </c>
      <c r="BV77" s="73">
        <f t="shared" si="60"/>
        <v>0</v>
      </c>
      <c r="BW77" s="73">
        <f t="shared" si="61"/>
        <v>0</v>
      </c>
      <c r="BX77" s="73">
        <f t="shared" si="62"/>
        <v>0</v>
      </c>
      <c r="BY77" s="73">
        <f t="shared" si="63"/>
        <v>0</v>
      </c>
      <c r="BZ77" s="73">
        <f t="shared" si="64"/>
        <v>0</v>
      </c>
      <c r="CA77" s="73">
        <f t="shared" si="65"/>
        <v>0</v>
      </c>
      <c r="CB77" s="73">
        <f t="shared" si="66"/>
        <v>0</v>
      </c>
      <c r="CC77" s="73">
        <f t="shared" si="18"/>
        <v>0</v>
      </c>
      <c r="CD77" s="216" t="str">
        <f>IF(AND(CP77=""),"",IF(CP77=0,"",1+(MAX(CD$60:CD76))))</f>
        <v/>
      </c>
      <c r="CE77" s="72">
        <v>18</v>
      </c>
      <c r="CF77" s="69">
        <f t="shared" si="67"/>
        <v>0</v>
      </c>
      <c r="CG77" s="73">
        <f t="shared" si="68"/>
        <v>0</v>
      </c>
      <c r="CH77" s="73">
        <f t="shared" si="69"/>
        <v>0</v>
      </c>
      <c r="CI77" s="73">
        <f t="shared" si="70"/>
        <v>0</v>
      </c>
      <c r="CJ77" s="73">
        <f t="shared" si="71"/>
        <v>0</v>
      </c>
      <c r="CK77" s="73">
        <f t="shared" si="72"/>
        <v>0</v>
      </c>
      <c r="CL77" s="73">
        <f t="shared" si="73"/>
        <v>0</v>
      </c>
      <c r="CM77" s="73">
        <f t="shared" si="74"/>
        <v>0</v>
      </c>
      <c r="CN77" s="73">
        <f t="shared" si="75"/>
        <v>0</v>
      </c>
      <c r="CO77" s="73">
        <f t="shared" si="76"/>
        <v>0</v>
      </c>
      <c r="CP77" s="73">
        <f t="shared" si="20"/>
        <v>0</v>
      </c>
      <c r="CQ77" s="216" t="str">
        <f>IF(AND(DC77=""),"",IF(DC77=0,"",1+(MAX(CQ$60:CQ76))))</f>
        <v/>
      </c>
      <c r="CR77" s="72">
        <v>18</v>
      </c>
      <c r="CS77" s="69">
        <f t="shared" si="86"/>
        <v>0</v>
      </c>
      <c r="CT77" s="73">
        <f t="shared" si="87"/>
        <v>0</v>
      </c>
      <c r="CU77" s="73">
        <f t="shared" si="88"/>
        <v>0</v>
      </c>
      <c r="CV77" s="73">
        <f t="shared" si="89"/>
        <v>0</v>
      </c>
      <c r="CW77" s="73">
        <f t="shared" si="90"/>
        <v>0</v>
      </c>
      <c r="CX77" s="73">
        <f t="shared" si="91"/>
        <v>0</v>
      </c>
      <c r="CY77" s="73">
        <f t="shared" si="92"/>
        <v>0</v>
      </c>
      <c r="CZ77" s="73">
        <f t="shared" si="93"/>
        <v>0</v>
      </c>
      <c r="DA77" s="73">
        <f t="shared" si="94"/>
        <v>0</v>
      </c>
      <c r="DB77" s="73">
        <f t="shared" si="95"/>
        <v>0</v>
      </c>
      <c r="DC77" s="73">
        <f t="shared" si="31"/>
        <v>0</v>
      </c>
    </row>
    <row r="78" spans="1:107" ht="15.75">
      <c r="A78" s="216">
        <f t="shared" si="32"/>
        <v>0</v>
      </c>
      <c r="B78" s="348" t="str">
        <f t="shared" si="33"/>
        <v>L-10</v>
      </c>
      <c r="C78" s="349">
        <v>19</v>
      </c>
      <c r="D78" s="377" t="s">
        <v>794</v>
      </c>
      <c r="E78" s="378" t="s">
        <v>60</v>
      </c>
      <c r="F78" s="379" t="s">
        <v>339</v>
      </c>
      <c r="G78" s="379"/>
      <c r="H78" s="378" t="s">
        <v>337</v>
      </c>
      <c r="I78" s="380"/>
      <c r="J78" s="381"/>
      <c r="K78" s="381"/>
      <c r="L78" s="381"/>
      <c r="M78" s="382" t="s">
        <v>59</v>
      </c>
      <c r="N78" s="521"/>
      <c r="AB78" t="str">
        <f t="shared" si="10"/>
        <v/>
      </c>
      <c r="AC78" s="216">
        <f t="shared" si="34"/>
        <v>0</v>
      </c>
      <c r="AD78" s="216" t="str">
        <f>IF(AND(AP78=""),"",IF(AP78=0,"",1+(MAX(AD$60:AD77))))</f>
        <v/>
      </c>
      <c r="AE78" s="32">
        <v>19</v>
      </c>
      <c r="AF78" s="69">
        <f t="shared" si="35"/>
        <v>0</v>
      </c>
      <c r="AG78" s="73">
        <f t="shared" si="36"/>
        <v>0</v>
      </c>
      <c r="AH78" s="73">
        <f t="shared" si="37"/>
        <v>0</v>
      </c>
      <c r="AI78" s="73">
        <f t="shared" si="38"/>
        <v>0</v>
      </c>
      <c r="AJ78" s="73">
        <f t="shared" si="39"/>
        <v>0</v>
      </c>
      <c r="AK78" s="73">
        <f t="shared" si="40"/>
        <v>0</v>
      </c>
      <c r="AL78" s="73">
        <f t="shared" si="41"/>
        <v>0</v>
      </c>
      <c r="AM78" s="73">
        <f t="shared" si="42"/>
        <v>0</v>
      </c>
      <c r="AN78" s="73">
        <f t="shared" si="43"/>
        <v>0</v>
      </c>
      <c r="AO78" s="73">
        <f t="shared" si="44"/>
        <v>0</v>
      </c>
      <c r="AP78" s="73">
        <f t="shared" si="12"/>
        <v>0</v>
      </c>
      <c r="AQ78" s="216">
        <f>IF(AND(BC78=""),"",IF(BC78=0,"",1+(MAX(AQ$60:AQ77))))</f>
        <v>11</v>
      </c>
      <c r="AR78" s="72">
        <v>19</v>
      </c>
      <c r="AS78" s="347" t="str">
        <f t="shared" si="77"/>
        <v>पद रिक्त</v>
      </c>
      <c r="AT78" s="70" t="str">
        <f t="shared" si="78"/>
        <v>TEACHER-III</v>
      </c>
      <c r="AU78" s="70" t="str">
        <f t="shared" si="79"/>
        <v>L-10</v>
      </c>
      <c r="AV78" s="70">
        <f t="shared" si="80"/>
        <v>0</v>
      </c>
      <c r="AW78" s="70" t="str">
        <f t="shared" si="81"/>
        <v>-</v>
      </c>
      <c r="AX78" s="70">
        <f t="shared" si="82"/>
        <v>0</v>
      </c>
      <c r="AY78" s="70">
        <f t="shared" si="83"/>
        <v>0</v>
      </c>
      <c r="AZ78" s="70">
        <f t="shared" si="84"/>
        <v>0</v>
      </c>
      <c r="BA78" s="70">
        <f t="shared" si="85"/>
        <v>0</v>
      </c>
      <c r="BB78" s="70" t="str">
        <f t="shared" si="46"/>
        <v>NON GAZETTED - REGULAR</v>
      </c>
      <c r="BC78" s="73">
        <f t="shared" si="14"/>
        <v>1</v>
      </c>
      <c r="BD78" s="216" t="str">
        <f>IF(AND(BP78=""),"",IF(BP78=0,"",1+(MAX(BD$60:BD77))))</f>
        <v/>
      </c>
      <c r="BE78" s="32">
        <v>19</v>
      </c>
      <c r="BF78" s="69">
        <f t="shared" si="47"/>
        <v>0</v>
      </c>
      <c r="BG78" s="73">
        <f t="shared" si="48"/>
        <v>0</v>
      </c>
      <c r="BH78" s="73">
        <f t="shared" si="49"/>
        <v>0</v>
      </c>
      <c r="BI78" s="73">
        <f t="shared" si="50"/>
        <v>0</v>
      </c>
      <c r="BJ78" s="73">
        <f t="shared" si="51"/>
        <v>0</v>
      </c>
      <c r="BK78" s="73">
        <f t="shared" si="52"/>
        <v>0</v>
      </c>
      <c r="BL78" s="73">
        <f t="shared" si="53"/>
        <v>0</v>
      </c>
      <c r="BM78" s="73">
        <f t="shared" si="54"/>
        <v>0</v>
      </c>
      <c r="BN78" s="73">
        <f t="shared" si="55"/>
        <v>0</v>
      </c>
      <c r="BO78" s="73">
        <f t="shared" si="56"/>
        <v>0</v>
      </c>
      <c r="BP78" s="73">
        <f t="shared" si="16"/>
        <v>0</v>
      </c>
      <c r="BQ78" s="216" t="str">
        <f>IF(AND(CC78=""),"",IF(CC78=0,"",1+(MAX(BQ$60:BQ77))))</f>
        <v/>
      </c>
      <c r="BR78" s="32">
        <v>19</v>
      </c>
      <c r="BS78" s="346">
        <f t="shared" si="57"/>
        <v>0</v>
      </c>
      <c r="BT78" s="73">
        <f t="shared" si="58"/>
        <v>0</v>
      </c>
      <c r="BU78" s="73">
        <f t="shared" si="59"/>
        <v>0</v>
      </c>
      <c r="BV78" s="73">
        <f t="shared" si="60"/>
        <v>0</v>
      </c>
      <c r="BW78" s="73">
        <f t="shared" si="61"/>
        <v>0</v>
      </c>
      <c r="BX78" s="73">
        <f t="shared" si="62"/>
        <v>0</v>
      </c>
      <c r="BY78" s="73">
        <f t="shared" si="63"/>
        <v>0</v>
      </c>
      <c r="BZ78" s="73">
        <f t="shared" si="64"/>
        <v>0</v>
      </c>
      <c r="CA78" s="73">
        <f t="shared" si="65"/>
        <v>0</v>
      </c>
      <c r="CB78" s="73">
        <f t="shared" si="66"/>
        <v>0</v>
      </c>
      <c r="CC78" s="73">
        <f t="shared" si="18"/>
        <v>0</v>
      </c>
      <c r="CD78" s="216" t="str">
        <f>IF(AND(CP78=""),"",IF(CP78=0,"",1+(MAX(CD$60:CD77))))</f>
        <v/>
      </c>
      <c r="CE78" s="32">
        <v>19</v>
      </c>
      <c r="CF78" s="69">
        <f t="shared" si="67"/>
        <v>0</v>
      </c>
      <c r="CG78" s="73">
        <f t="shared" si="68"/>
        <v>0</v>
      </c>
      <c r="CH78" s="73">
        <f t="shared" si="69"/>
        <v>0</v>
      </c>
      <c r="CI78" s="73">
        <f t="shared" si="70"/>
        <v>0</v>
      </c>
      <c r="CJ78" s="73">
        <f t="shared" si="71"/>
        <v>0</v>
      </c>
      <c r="CK78" s="73">
        <f t="shared" si="72"/>
        <v>0</v>
      </c>
      <c r="CL78" s="73">
        <f t="shared" si="73"/>
        <v>0</v>
      </c>
      <c r="CM78" s="73">
        <f t="shared" si="74"/>
        <v>0</v>
      </c>
      <c r="CN78" s="73">
        <f t="shared" si="75"/>
        <v>0</v>
      </c>
      <c r="CO78" s="73">
        <f t="shared" si="76"/>
        <v>0</v>
      </c>
      <c r="CP78" s="73">
        <f t="shared" si="20"/>
        <v>0</v>
      </c>
      <c r="CQ78" s="216" t="str">
        <f>IF(AND(DC78=""),"",IF(DC78=0,"",1+(MAX(CQ$60:CQ77))))</f>
        <v/>
      </c>
      <c r="CR78" s="32">
        <v>19</v>
      </c>
      <c r="CS78" s="69">
        <f t="shared" si="86"/>
        <v>0</v>
      </c>
      <c r="CT78" s="73">
        <f t="shared" si="87"/>
        <v>0</v>
      </c>
      <c r="CU78" s="73">
        <f t="shared" si="88"/>
        <v>0</v>
      </c>
      <c r="CV78" s="73">
        <f t="shared" si="89"/>
        <v>0</v>
      </c>
      <c r="CW78" s="73">
        <f t="shared" si="90"/>
        <v>0</v>
      </c>
      <c r="CX78" s="73">
        <f t="shared" si="91"/>
        <v>0</v>
      </c>
      <c r="CY78" s="73">
        <f t="shared" si="92"/>
        <v>0</v>
      </c>
      <c r="CZ78" s="73">
        <f t="shared" si="93"/>
        <v>0</v>
      </c>
      <c r="DA78" s="73">
        <f t="shared" si="94"/>
        <v>0</v>
      </c>
      <c r="DB78" s="73">
        <f t="shared" si="95"/>
        <v>0</v>
      </c>
      <c r="DC78" s="73">
        <f t="shared" si="31"/>
        <v>0</v>
      </c>
    </row>
    <row r="79" spans="1:107" ht="15.75">
      <c r="A79" s="216">
        <f t="shared" si="32"/>
        <v>0</v>
      </c>
      <c r="B79" s="348" t="str">
        <f t="shared" si="33"/>
        <v>L-10</v>
      </c>
      <c r="C79" s="349">
        <v>20</v>
      </c>
      <c r="D79" s="377" t="s">
        <v>794</v>
      </c>
      <c r="E79" s="378" t="s">
        <v>60</v>
      </c>
      <c r="F79" s="379" t="s">
        <v>339</v>
      </c>
      <c r="G79" s="379"/>
      <c r="H79" s="378" t="s">
        <v>337</v>
      </c>
      <c r="I79" s="380"/>
      <c r="J79" s="381"/>
      <c r="K79" s="381"/>
      <c r="L79" s="381"/>
      <c r="M79" s="382" t="s">
        <v>59</v>
      </c>
      <c r="N79" s="521"/>
      <c r="AB79" t="str">
        <f t="shared" si="10"/>
        <v/>
      </c>
      <c r="AC79" s="216">
        <f t="shared" si="34"/>
        <v>0</v>
      </c>
      <c r="AD79" s="216" t="str">
        <f>IF(AND(AP79=""),"",IF(AP79=0,"",1+(MAX(AD$60:AD78))))</f>
        <v/>
      </c>
      <c r="AE79" s="72">
        <v>20</v>
      </c>
      <c r="AF79" s="69">
        <f t="shared" si="35"/>
        <v>0</v>
      </c>
      <c r="AG79" s="73">
        <f t="shared" si="36"/>
        <v>0</v>
      </c>
      <c r="AH79" s="73">
        <f t="shared" si="37"/>
        <v>0</v>
      </c>
      <c r="AI79" s="73">
        <f t="shared" si="38"/>
        <v>0</v>
      </c>
      <c r="AJ79" s="73">
        <f t="shared" si="39"/>
        <v>0</v>
      </c>
      <c r="AK79" s="73">
        <f t="shared" si="40"/>
        <v>0</v>
      </c>
      <c r="AL79" s="73">
        <f t="shared" si="41"/>
        <v>0</v>
      </c>
      <c r="AM79" s="73">
        <f t="shared" si="42"/>
        <v>0</v>
      </c>
      <c r="AN79" s="73">
        <f t="shared" si="43"/>
        <v>0</v>
      </c>
      <c r="AO79" s="73">
        <f t="shared" si="44"/>
        <v>0</v>
      </c>
      <c r="AP79" s="73">
        <f t="shared" si="12"/>
        <v>0</v>
      </c>
      <c r="AQ79" s="216">
        <f>IF(AND(BC79=""),"",IF(BC79=0,"",1+(MAX(AQ$60:AQ78))))</f>
        <v>12</v>
      </c>
      <c r="AR79" s="72">
        <v>20</v>
      </c>
      <c r="AS79" s="347" t="str">
        <f t="shared" si="77"/>
        <v>पद रिक्त</v>
      </c>
      <c r="AT79" s="70" t="str">
        <f t="shared" si="78"/>
        <v>TEACHER-III</v>
      </c>
      <c r="AU79" s="70" t="str">
        <f t="shared" si="79"/>
        <v>L-10</v>
      </c>
      <c r="AV79" s="70">
        <f t="shared" si="80"/>
        <v>0</v>
      </c>
      <c r="AW79" s="70" t="str">
        <f t="shared" si="81"/>
        <v>-</v>
      </c>
      <c r="AX79" s="70">
        <f t="shared" si="82"/>
        <v>0</v>
      </c>
      <c r="AY79" s="70">
        <f t="shared" si="83"/>
        <v>0</v>
      </c>
      <c r="AZ79" s="70">
        <f t="shared" si="84"/>
        <v>0</v>
      </c>
      <c r="BA79" s="70">
        <f t="shared" si="85"/>
        <v>0</v>
      </c>
      <c r="BB79" s="70" t="str">
        <f t="shared" si="46"/>
        <v>NON GAZETTED - REGULAR</v>
      </c>
      <c r="BC79" s="73">
        <f t="shared" si="14"/>
        <v>1</v>
      </c>
      <c r="BD79" s="216" t="str">
        <f>IF(AND(BP79=""),"",IF(BP79=0,"",1+(MAX(BD$60:BD78))))</f>
        <v/>
      </c>
      <c r="BE79" s="72">
        <v>20</v>
      </c>
      <c r="BF79" s="69">
        <f t="shared" si="47"/>
        <v>0</v>
      </c>
      <c r="BG79" s="73">
        <f t="shared" si="48"/>
        <v>0</v>
      </c>
      <c r="BH79" s="73">
        <f t="shared" si="49"/>
        <v>0</v>
      </c>
      <c r="BI79" s="73">
        <f t="shared" si="50"/>
        <v>0</v>
      </c>
      <c r="BJ79" s="73">
        <f t="shared" si="51"/>
        <v>0</v>
      </c>
      <c r="BK79" s="73">
        <f t="shared" si="52"/>
        <v>0</v>
      </c>
      <c r="BL79" s="73">
        <f t="shared" si="53"/>
        <v>0</v>
      </c>
      <c r="BM79" s="73">
        <f t="shared" si="54"/>
        <v>0</v>
      </c>
      <c r="BN79" s="73">
        <f t="shared" si="55"/>
        <v>0</v>
      </c>
      <c r="BO79" s="73">
        <f t="shared" si="56"/>
        <v>0</v>
      </c>
      <c r="BP79" s="73">
        <f t="shared" si="16"/>
        <v>0</v>
      </c>
      <c r="BQ79" s="216" t="str">
        <f>IF(AND(CC79=""),"",IF(CC79=0,"",1+(MAX(BQ$60:BQ78))))</f>
        <v/>
      </c>
      <c r="BR79" s="72">
        <v>20</v>
      </c>
      <c r="BS79" s="346">
        <f t="shared" si="57"/>
        <v>0</v>
      </c>
      <c r="BT79" s="73">
        <f t="shared" si="58"/>
        <v>0</v>
      </c>
      <c r="BU79" s="73">
        <f t="shared" si="59"/>
        <v>0</v>
      </c>
      <c r="BV79" s="73">
        <f t="shared" si="60"/>
        <v>0</v>
      </c>
      <c r="BW79" s="73">
        <f t="shared" si="61"/>
        <v>0</v>
      </c>
      <c r="BX79" s="73">
        <f t="shared" si="62"/>
        <v>0</v>
      </c>
      <c r="BY79" s="73">
        <f t="shared" si="63"/>
        <v>0</v>
      </c>
      <c r="BZ79" s="73">
        <f t="shared" si="64"/>
        <v>0</v>
      </c>
      <c r="CA79" s="73">
        <f t="shared" si="65"/>
        <v>0</v>
      </c>
      <c r="CB79" s="73">
        <f t="shared" si="66"/>
        <v>0</v>
      </c>
      <c r="CC79" s="73">
        <f t="shared" si="18"/>
        <v>0</v>
      </c>
      <c r="CD79" s="216" t="str">
        <f>IF(AND(CP79=""),"",IF(CP79=0,"",1+(MAX(CD$60:CD78))))</f>
        <v/>
      </c>
      <c r="CE79" s="72">
        <v>20</v>
      </c>
      <c r="CF79" s="69">
        <f t="shared" si="67"/>
        <v>0</v>
      </c>
      <c r="CG79" s="73">
        <f t="shared" si="68"/>
        <v>0</v>
      </c>
      <c r="CH79" s="73">
        <f t="shared" si="69"/>
        <v>0</v>
      </c>
      <c r="CI79" s="73">
        <f t="shared" si="70"/>
        <v>0</v>
      </c>
      <c r="CJ79" s="73">
        <f t="shared" si="71"/>
        <v>0</v>
      </c>
      <c r="CK79" s="73">
        <f t="shared" si="72"/>
        <v>0</v>
      </c>
      <c r="CL79" s="73">
        <f t="shared" si="73"/>
        <v>0</v>
      </c>
      <c r="CM79" s="73">
        <f t="shared" si="74"/>
        <v>0</v>
      </c>
      <c r="CN79" s="73">
        <f t="shared" si="75"/>
        <v>0</v>
      </c>
      <c r="CO79" s="73">
        <f t="shared" si="76"/>
        <v>0</v>
      </c>
      <c r="CP79" s="73">
        <f t="shared" si="20"/>
        <v>0</v>
      </c>
      <c r="CQ79" s="216" t="str">
        <f>IF(AND(DC79=""),"",IF(DC79=0,"",1+(MAX(CQ$60:CQ78))))</f>
        <v/>
      </c>
      <c r="CR79" s="72">
        <v>20</v>
      </c>
      <c r="CS79" s="69">
        <f t="shared" si="86"/>
        <v>0</v>
      </c>
      <c r="CT79" s="73">
        <f t="shared" si="87"/>
        <v>0</v>
      </c>
      <c r="CU79" s="73">
        <f t="shared" si="88"/>
        <v>0</v>
      </c>
      <c r="CV79" s="73">
        <f t="shared" si="89"/>
        <v>0</v>
      </c>
      <c r="CW79" s="73">
        <f t="shared" si="90"/>
        <v>0</v>
      </c>
      <c r="CX79" s="73">
        <f t="shared" si="91"/>
        <v>0</v>
      </c>
      <c r="CY79" s="73">
        <f t="shared" si="92"/>
        <v>0</v>
      </c>
      <c r="CZ79" s="73">
        <f t="shared" si="93"/>
        <v>0</v>
      </c>
      <c r="DA79" s="73">
        <f t="shared" si="94"/>
        <v>0</v>
      </c>
      <c r="DB79" s="73">
        <f t="shared" si="95"/>
        <v>0</v>
      </c>
      <c r="DC79" s="73">
        <f t="shared" si="31"/>
        <v>0</v>
      </c>
    </row>
    <row r="80" spans="1:107" ht="15.75">
      <c r="A80" s="216">
        <f t="shared" si="32"/>
        <v>0</v>
      </c>
      <c r="B80" s="348" t="str">
        <f t="shared" si="33"/>
        <v>L-11</v>
      </c>
      <c r="C80" s="349">
        <v>21</v>
      </c>
      <c r="D80" s="377" t="s">
        <v>794</v>
      </c>
      <c r="E80" s="378" t="s">
        <v>58</v>
      </c>
      <c r="F80" s="379" t="s">
        <v>340</v>
      </c>
      <c r="G80" s="379"/>
      <c r="H80" s="378" t="s">
        <v>337</v>
      </c>
      <c r="I80" s="380"/>
      <c r="J80" s="381"/>
      <c r="K80" s="381"/>
      <c r="L80" s="381"/>
      <c r="M80" s="382" t="s">
        <v>59</v>
      </c>
      <c r="N80" s="521"/>
      <c r="AB80" t="str">
        <f t="shared" si="10"/>
        <v/>
      </c>
      <c r="AC80" s="216">
        <f t="shared" si="34"/>
        <v>0</v>
      </c>
      <c r="AD80" s="216" t="str">
        <f>IF(AND(AP80=""),"",IF(AP80=0,"",1+(MAX(AD$60:AD79))))</f>
        <v/>
      </c>
      <c r="AE80" s="32">
        <v>21</v>
      </c>
      <c r="AF80" s="69">
        <f t="shared" si="35"/>
        <v>0</v>
      </c>
      <c r="AG80" s="73">
        <f t="shared" si="36"/>
        <v>0</v>
      </c>
      <c r="AH80" s="73">
        <f t="shared" si="37"/>
        <v>0</v>
      </c>
      <c r="AI80" s="73">
        <f t="shared" si="38"/>
        <v>0</v>
      </c>
      <c r="AJ80" s="73">
        <f t="shared" si="39"/>
        <v>0</v>
      </c>
      <c r="AK80" s="73">
        <f t="shared" si="40"/>
        <v>0</v>
      </c>
      <c r="AL80" s="73">
        <f t="shared" si="41"/>
        <v>0</v>
      </c>
      <c r="AM80" s="73">
        <f t="shared" si="42"/>
        <v>0</v>
      </c>
      <c r="AN80" s="73">
        <f t="shared" si="43"/>
        <v>0</v>
      </c>
      <c r="AO80" s="73">
        <f t="shared" si="44"/>
        <v>0</v>
      </c>
      <c r="AP80" s="73">
        <f t="shared" si="12"/>
        <v>0</v>
      </c>
      <c r="AQ80" s="216">
        <f>IF(AND(BC80=""),"",IF(BC80=0,"",1+(MAX(AQ$60:AQ79))))</f>
        <v>13</v>
      </c>
      <c r="AR80" s="72">
        <v>21</v>
      </c>
      <c r="AS80" s="347" t="str">
        <f t="shared" si="77"/>
        <v>पद रिक्त</v>
      </c>
      <c r="AT80" s="70" t="str">
        <f t="shared" si="78"/>
        <v>TEACHER-II</v>
      </c>
      <c r="AU80" s="70" t="str">
        <f t="shared" si="79"/>
        <v>L-11</v>
      </c>
      <c r="AV80" s="70">
        <f t="shared" si="80"/>
        <v>0</v>
      </c>
      <c r="AW80" s="70" t="str">
        <f t="shared" si="81"/>
        <v>-</v>
      </c>
      <c r="AX80" s="70">
        <f t="shared" si="82"/>
        <v>0</v>
      </c>
      <c r="AY80" s="70">
        <f t="shared" si="83"/>
        <v>0</v>
      </c>
      <c r="AZ80" s="70">
        <f t="shared" si="84"/>
        <v>0</v>
      </c>
      <c r="BA80" s="70">
        <f t="shared" si="85"/>
        <v>0</v>
      </c>
      <c r="BB80" s="70" t="str">
        <f t="shared" si="46"/>
        <v>NON GAZETTED - REGULAR</v>
      </c>
      <c r="BC80" s="73">
        <f t="shared" si="14"/>
        <v>1</v>
      </c>
      <c r="BD80" s="216" t="str">
        <f>IF(AND(BP80=""),"",IF(BP80=0,"",1+(MAX(BD$60:BD79))))</f>
        <v/>
      </c>
      <c r="BE80" s="32">
        <v>21</v>
      </c>
      <c r="BF80" s="69">
        <f t="shared" si="47"/>
        <v>0</v>
      </c>
      <c r="BG80" s="73">
        <f t="shared" si="48"/>
        <v>0</v>
      </c>
      <c r="BH80" s="73">
        <f t="shared" si="49"/>
        <v>0</v>
      </c>
      <c r="BI80" s="73">
        <f t="shared" si="50"/>
        <v>0</v>
      </c>
      <c r="BJ80" s="73">
        <f t="shared" si="51"/>
        <v>0</v>
      </c>
      <c r="BK80" s="73">
        <f t="shared" si="52"/>
        <v>0</v>
      </c>
      <c r="BL80" s="73">
        <f t="shared" si="53"/>
        <v>0</v>
      </c>
      <c r="BM80" s="73">
        <f t="shared" si="54"/>
        <v>0</v>
      </c>
      <c r="BN80" s="73">
        <f t="shared" si="55"/>
        <v>0</v>
      </c>
      <c r="BO80" s="73">
        <f t="shared" si="56"/>
        <v>0</v>
      </c>
      <c r="BP80" s="73">
        <f t="shared" si="16"/>
        <v>0</v>
      </c>
      <c r="BQ80" s="216" t="str">
        <f>IF(AND(CC80=""),"",IF(CC80=0,"",1+(MAX(BQ$60:BQ79))))</f>
        <v/>
      </c>
      <c r="BR80" s="32">
        <v>21</v>
      </c>
      <c r="BS80" s="346">
        <f t="shared" si="57"/>
        <v>0</v>
      </c>
      <c r="BT80" s="73">
        <f t="shared" si="58"/>
        <v>0</v>
      </c>
      <c r="BU80" s="73">
        <f t="shared" si="59"/>
        <v>0</v>
      </c>
      <c r="BV80" s="73">
        <f t="shared" si="60"/>
        <v>0</v>
      </c>
      <c r="BW80" s="73">
        <f t="shared" si="61"/>
        <v>0</v>
      </c>
      <c r="BX80" s="73">
        <f t="shared" si="62"/>
        <v>0</v>
      </c>
      <c r="BY80" s="73">
        <f t="shared" si="63"/>
        <v>0</v>
      </c>
      <c r="BZ80" s="73">
        <f t="shared" si="64"/>
        <v>0</v>
      </c>
      <c r="CA80" s="73">
        <f t="shared" si="65"/>
        <v>0</v>
      </c>
      <c r="CB80" s="73">
        <f t="shared" si="66"/>
        <v>0</v>
      </c>
      <c r="CC80" s="73">
        <f t="shared" si="18"/>
        <v>0</v>
      </c>
      <c r="CD80" s="216" t="str">
        <f>IF(AND(CP80=""),"",IF(CP80=0,"",1+(MAX(CD$60:CD79))))</f>
        <v/>
      </c>
      <c r="CE80" s="32">
        <v>21</v>
      </c>
      <c r="CF80" s="69">
        <f t="shared" si="67"/>
        <v>0</v>
      </c>
      <c r="CG80" s="73">
        <f t="shared" si="68"/>
        <v>0</v>
      </c>
      <c r="CH80" s="73">
        <f t="shared" si="69"/>
        <v>0</v>
      </c>
      <c r="CI80" s="73">
        <f t="shared" si="70"/>
        <v>0</v>
      </c>
      <c r="CJ80" s="73">
        <f t="shared" si="71"/>
        <v>0</v>
      </c>
      <c r="CK80" s="73">
        <f t="shared" si="72"/>
        <v>0</v>
      </c>
      <c r="CL80" s="73">
        <f t="shared" si="73"/>
        <v>0</v>
      </c>
      <c r="CM80" s="73">
        <f t="shared" si="74"/>
        <v>0</v>
      </c>
      <c r="CN80" s="73">
        <f t="shared" si="75"/>
        <v>0</v>
      </c>
      <c r="CO80" s="73">
        <f t="shared" si="76"/>
        <v>0</v>
      </c>
      <c r="CP80" s="73">
        <f t="shared" si="20"/>
        <v>0</v>
      </c>
      <c r="CQ80" s="216" t="str">
        <f>IF(AND(DC80=""),"",IF(DC80=0,"",1+(MAX(CQ$60:CQ79))))</f>
        <v/>
      </c>
      <c r="CR80" s="32">
        <v>21</v>
      </c>
      <c r="CS80" s="69">
        <f t="shared" si="86"/>
        <v>0</v>
      </c>
      <c r="CT80" s="73">
        <f t="shared" si="87"/>
        <v>0</v>
      </c>
      <c r="CU80" s="73">
        <f t="shared" si="88"/>
        <v>0</v>
      </c>
      <c r="CV80" s="73">
        <f t="shared" si="89"/>
        <v>0</v>
      </c>
      <c r="CW80" s="73">
        <f t="shared" si="90"/>
        <v>0</v>
      </c>
      <c r="CX80" s="73">
        <f t="shared" si="91"/>
        <v>0</v>
      </c>
      <c r="CY80" s="73">
        <f t="shared" si="92"/>
        <v>0</v>
      </c>
      <c r="CZ80" s="73">
        <f t="shared" si="93"/>
        <v>0</v>
      </c>
      <c r="DA80" s="73">
        <f t="shared" si="94"/>
        <v>0</v>
      </c>
      <c r="DB80" s="73">
        <f t="shared" si="95"/>
        <v>0</v>
      </c>
      <c r="DC80" s="73">
        <f t="shared" si="31"/>
        <v>0</v>
      </c>
    </row>
    <row r="81" spans="1:107" ht="15.75">
      <c r="A81" s="216">
        <f t="shared" si="32"/>
        <v>0</v>
      </c>
      <c r="B81" s="348" t="str">
        <f t="shared" si="33"/>
        <v>L-10</v>
      </c>
      <c r="C81" s="349">
        <v>22</v>
      </c>
      <c r="D81" s="377" t="s">
        <v>794</v>
      </c>
      <c r="E81" s="378" t="s">
        <v>60</v>
      </c>
      <c r="F81" s="379" t="s">
        <v>339</v>
      </c>
      <c r="G81" s="379"/>
      <c r="H81" s="378" t="s">
        <v>337</v>
      </c>
      <c r="I81" s="380"/>
      <c r="J81" s="381"/>
      <c r="K81" s="381"/>
      <c r="L81" s="381"/>
      <c r="M81" s="382" t="s">
        <v>59</v>
      </c>
      <c r="N81" s="521"/>
      <c r="AB81" t="str">
        <f t="shared" si="10"/>
        <v/>
      </c>
      <c r="AC81" s="216">
        <f t="shared" si="34"/>
        <v>0</v>
      </c>
      <c r="AD81" s="216" t="str">
        <f>IF(AND(AP81=""),"",IF(AP81=0,"",1+(MAX(AD$60:AD80))))</f>
        <v/>
      </c>
      <c r="AE81" s="72">
        <v>22</v>
      </c>
      <c r="AF81" s="69">
        <f t="shared" si="35"/>
        <v>0</v>
      </c>
      <c r="AG81" s="73">
        <f t="shared" si="36"/>
        <v>0</v>
      </c>
      <c r="AH81" s="73">
        <f t="shared" si="37"/>
        <v>0</v>
      </c>
      <c r="AI81" s="73">
        <f t="shared" si="38"/>
        <v>0</v>
      </c>
      <c r="AJ81" s="73">
        <f t="shared" si="39"/>
        <v>0</v>
      </c>
      <c r="AK81" s="73">
        <f t="shared" si="40"/>
        <v>0</v>
      </c>
      <c r="AL81" s="73">
        <f t="shared" si="41"/>
        <v>0</v>
      </c>
      <c r="AM81" s="73">
        <f t="shared" si="42"/>
        <v>0</v>
      </c>
      <c r="AN81" s="73">
        <f t="shared" si="43"/>
        <v>0</v>
      </c>
      <c r="AO81" s="73">
        <f t="shared" si="44"/>
        <v>0</v>
      </c>
      <c r="AP81" s="73">
        <f t="shared" si="12"/>
        <v>0</v>
      </c>
      <c r="AQ81" s="216">
        <f>IF(AND(BC81=""),"",IF(BC81=0,"",1+(MAX(AQ$60:AQ80))))</f>
        <v>14</v>
      </c>
      <c r="AR81" s="72">
        <v>22</v>
      </c>
      <c r="AS81" s="347" t="str">
        <f t="shared" si="77"/>
        <v>पद रिक्त</v>
      </c>
      <c r="AT81" s="70" t="str">
        <f t="shared" si="78"/>
        <v>TEACHER-III</v>
      </c>
      <c r="AU81" s="70" t="str">
        <f t="shared" si="79"/>
        <v>L-10</v>
      </c>
      <c r="AV81" s="70">
        <f t="shared" si="80"/>
        <v>0</v>
      </c>
      <c r="AW81" s="70" t="str">
        <f t="shared" si="81"/>
        <v>-</v>
      </c>
      <c r="AX81" s="70">
        <f t="shared" si="82"/>
        <v>0</v>
      </c>
      <c r="AY81" s="70">
        <f t="shared" si="83"/>
        <v>0</v>
      </c>
      <c r="AZ81" s="70">
        <f t="shared" si="84"/>
        <v>0</v>
      </c>
      <c r="BA81" s="70">
        <f t="shared" si="85"/>
        <v>0</v>
      </c>
      <c r="BB81" s="70" t="str">
        <f t="shared" si="46"/>
        <v>NON GAZETTED - REGULAR</v>
      </c>
      <c r="BC81" s="73">
        <f t="shared" si="14"/>
        <v>1</v>
      </c>
      <c r="BD81" s="216" t="str">
        <f>IF(AND(BP81=""),"",IF(BP81=0,"",1+(MAX(BD$60:BD80))))</f>
        <v/>
      </c>
      <c r="BE81" s="72">
        <v>22</v>
      </c>
      <c r="BF81" s="69">
        <f t="shared" si="47"/>
        <v>0</v>
      </c>
      <c r="BG81" s="73">
        <f t="shared" si="48"/>
        <v>0</v>
      </c>
      <c r="BH81" s="73">
        <f t="shared" si="49"/>
        <v>0</v>
      </c>
      <c r="BI81" s="73">
        <f t="shared" si="50"/>
        <v>0</v>
      </c>
      <c r="BJ81" s="73">
        <f t="shared" si="51"/>
        <v>0</v>
      </c>
      <c r="BK81" s="73">
        <f t="shared" si="52"/>
        <v>0</v>
      </c>
      <c r="BL81" s="73">
        <f t="shared" si="53"/>
        <v>0</v>
      </c>
      <c r="BM81" s="73">
        <f t="shared" si="54"/>
        <v>0</v>
      </c>
      <c r="BN81" s="73">
        <f t="shared" si="55"/>
        <v>0</v>
      </c>
      <c r="BO81" s="73">
        <f t="shared" si="56"/>
        <v>0</v>
      </c>
      <c r="BP81" s="73">
        <f t="shared" si="16"/>
        <v>0</v>
      </c>
      <c r="BQ81" s="216" t="str">
        <f>IF(AND(CC81=""),"",IF(CC81=0,"",1+(MAX(BQ$60:BQ80))))</f>
        <v/>
      </c>
      <c r="BR81" s="72">
        <v>22</v>
      </c>
      <c r="BS81" s="346">
        <f t="shared" si="57"/>
        <v>0</v>
      </c>
      <c r="BT81" s="73">
        <f t="shared" si="58"/>
        <v>0</v>
      </c>
      <c r="BU81" s="73">
        <f t="shared" si="59"/>
        <v>0</v>
      </c>
      <c r="BV81" s="73">
        <f t="shared" si="60"/>
        <v>0</v>
      </c>
      <c r="BW81" s="73">
        <f t="shared" si="61"/>
        <v>0</v>
      </c>
      <c r="BX81" s="73">
        <f t="shared" si="62"/>
        <v>0</v>
      </c>
      <c r="BY81" s="73">
        <f t="shared" si="63"/>
        <v>0</v>
      </c>
      <c r="BZ81" s="73">
        <f t="shared" si="64"/>
        <v>0</v>
      </c>
      <c r="CA81" s="73">
        <f t="shared" si="65"/>
        <v>0</v>
      </c>
      <c r="CB81" s="73">
        <f t="shared" si="66"/>
        <v>0</v>
      </c>
      <c r="CC81" s="73">
        <f t="shared" si="18"/>
        <v>0</v>
      </c>
      <c r="CD81" s="216" t="str">
        <f>IF(AND(CP81=""),"",IF(CP81=0,"",1+(MAX(CD$60:CD80))))</f>
        <v/>
      </c>
      <c r="CE81" s="72">
        <v>22</v>
      </c>
      <c r="CF81" s="69">
        <f t="shared" si="67"/>
        <v>0</v>
      </c>
      <c r="CG81" s="73">
        <f t="shared" si="68"/>
        <v>0</v>
      </c>
      <c r="CH81" s="73">
        <f t="shared" si="69"/>
        <v>0</v>
      </c>
      <c r="CI81" s="73">
        <f t="shared" si="70"/>
        <v>0</v>
      </c>
      <c r="CJ81" s="73">
        <f t="shared" si="71"/>
        <v>0</v>
      </c>
      <c r="CK81" s="73">
        <f t="shared" si="72"/>
        <v>0</v>
      </c>
      <c r="CL81" s="73">
        <f t="shared" si="73"/>
        <v>0</v>
      </c>
      <c r="CM81" s="73">
        <f t="shared" si="74"/>
        <v>0</v>
      </c>
      <c r="CN81" s="73">
        <f t="shared" si="75"/>
        <v>0</v>
      </c>
      <c r="CO81" s="73">
        <f t="shared" si="76"/>
        <v>0</v>
      </c>
      <c r="CP81" s="73">
        <f t="shared" si="20"/>
        <v>0</v>
      </c>
      <c r="CQ81" s="216" t="str">
        <f>IF(AND(DC81=""),"",IF(DC81=0,"",1+(MAX(CQ$60:CQ80))))</f>
        <v/>
      </c>
      <c r="CR81" s="72">
        <v>22</v>
      </c>
      <c r="CS81" s="69">
        <f t="shared" si="86"/>
        <v>0</v>
      </c>
      <c r="CT81" s="73">
        <f t="shared" si="87"/>
        <v>0</v>
      </c>
      <c r="CU81" s="73">
        <f t="shared" si="88"/>
        <v>0</v>
      </c>
      <c r="CV81" s="73">
        <f t="shared" si="89"/>
        <v>0</v>
      </c>
      <c r="CW81" s="73">
        <f t="shared" si="90"/>
        <v>0</v>
      </c>
      <c r="CX81" s="73">
        <f t="shared" si="91"/>
        <v>0</v>
      </c>
      <c r="CY81" s="73">
        <f t="shared" si="92"/>
        <v>0</v>
      </c>
      <c r="CZ81" s="73">
        <f t="shared" si="93"/>
        <v>0</v>
      </c>
      <c r="DA81" s="73">
        <f t="shared" si="94"/>
        <v>0</v>
      </c>
      <c r="DB81" s="73">
        <f t="shared" si="95"/>
        <v>0</v>
      </c>
      <c r="DC81" s="73">
        <f t="shared" si="31"/>
        <v>0</v>
      </c>
    </row>
    <row r="82" spans="1:107" ht="15.75">
      <c r="A82" s="216">
        <f t="shared" si="32"/>
        <v>0</v>
      </c>
      <c r="B82" s="348" t="str">
        <f t="shared" si="33"/>
        <v>L-10</v>
      </c>
      <c r="C82" s="349">
        <v>23</v>
      </c>
      <c r="D82" s="377" t="s">
        <v>794</v>
      </c>
      <c r="E82" s="378" t="s">
        <v>60</v>
      </c>
      <c r="F82" s="379" t="s">
        <v>339</v>
      </c>
      <c r="G82" s="379"/>
      <c r="H82" s="378" t="s">
        <v>337</v>
      </c>
      <c r="I82" s="380"/>
      <c r="J82" s="381"/>
      <c r="K82" s="381"/>
      <c r="L82" s="381"/>
      <c r="M82" s="382" t="s">
        <v>59</v>
      </c>
      <c r="N82" s="521"/>
      <c r="AB82" t="str">
        <f t="shared" si="10"/>
        <v/>
      </c>
      <c r="AC82" s="216">
        <f t="shared" si="34"/>
        <v>0</v>
      </c>
      <c r="AD82" s="216" t="str">
        <f>IF(AND(AP82=""),"",IF(AP82=0,"",1+(MAX(AD$60:AD81))))</f>
        <v/>
      </c>
      <c r="AE82" s="32">
        <v>23</v>
      </c>
      <c r="AF82" s="69">
        <f t="shared" si="35"/>
        <v>0</v>
      </c>
      <c r="AG82" s="73">
        <f t="shared" si="36"/>
        <v>0</v>
      </c>
      <c r="AH82" s="73">
        <f t="shared" si="37"/>
        <v>0</v>
      </c>
      <c r="AI82" s="73">
        <f t="shared" si="38"/>
        <v>0</v>
      </c>
      <c r="AJ82" s="73">
        <f t="shared" si="39"/>
        <v>0</v>
      </c>
      <c r="AK82" s="73">
        <f t="shared" si="40"/>
        <v>0</v>
      </c>
      <c r="AL82" s="73">
        <f t="shared" si="41"/>
        <v>0</v>
      </c>
      <c r="AM82" s="73">
        <f t="shared" si="42"/>
        <v>0</v>
      </c>
      <c r="AN82" s="73">
        <f t="shared" si="43"/>
        <v>0</v>
      </c>
      <c r="AO82" s="73">
        <f t="shared" si="44"/>
        <v>0</v>
      </c>
      <c r="AP82" s="73">
        <f t="shared" si="12"/>
        <v>0</v>
      </c>
      <c r="AQ82" s="216">
        <f>IF(AND(BC82=""),"",IF(BC82=0,"",1+(MAX(AQ$60:AQ81))))</f>
        <v>15</v>
      </c>
      <c r="AR82" s="72">
        <v>23</v>
      </c>
      <c r="AS82" s="347" t="str">
        <f t="shared" si="77"/>
        <v>पद रिक्त</v>
      </c>
      <c r="AT82" s="70" t="str">
        <f t="shared" si="78"/>
        <v>TEACHER-III</v>
      </c>
      <c r="AU82" s="70" t="str">
        <f t="shared" si="79"/>
        <v>L-10</v>
      </c>
      <c r="AV82" s="70">
        <f t="shared" si="80"/>
        <v>0</v>
      </c>
      <c r="AW82" s="70" t="str">
        <f t="shared" si="81"/>
        <v>-</v>
      </c>
      <c r="AX82" s="70">
        <f t="shared" si="82"/>
        <v>0</v>
      </c>
      <c r="AY82" s="70">
        <f t="shared" si="83"/>
        <v>0</v>
      </c>
      <c r="AZ82" s="70">
        <f t="shared" si="84"/>
        <v>0</v>
      </c>
      <c r="BA82" s="70">
        <f t="shared" si="85"/>
        <v>0</v>
      </c>
      <c r="BB82" s="70" t="str">
        <f t="shared" si="46"/>
        <v>NON GAZETTED - REGULAR</v>
      </c>
      <c r="BC82" s="73">
        <f t="shared" si="14"/>
        <v>1</v>
      </c>
      <c r="BD82" s="216" t="str">
        <f>IF(AND(BP82=""),"",IF(BP82=0,"",1+(MAX(BD$60:BD81))))</f>
        <v/>
      </c>
      <c r="BE82" s="32">
        <v>23</v>
      </c>
      <c r="BF82" s="69">
        <f t="shared" si="47"/>
        <v>0</v>
      </c>
      <c r="BG82" s="73">
        <f t="shared" si="48"/>
        <v>0</v>
      </c>
      <c r="BH82" s="73">
        <f t="shared" si="49"/>
        <v>0</v>
      </c>
      <c r="BI82" s="73">
        <f t="shared" si="50"/>
        <v>0</v>
      </c>
      <c r="BJ82" s="73">
        <f t="shared" si="51"/>
        <v>0</v>
      </c>
      <c r="BK82" s="73">
        <f t="shared" si="52"/>
        <v>0</v>
      </c>
      <c r="BL82" s="73">
        <f t="shared" si="53"/>
        <v>0</v>
      </c>
      <c r="BM82" s="73">
        <f t="shared" si="54"/>
        <v>0</v>
      </c>
      <c r="BN82" s="73">
        <f t="shared" si="55"/>
        <v>0</v>
      </c>
      <c r="BO82" s="73">
        <f t="shared" si="56"/>
        <v>0</v>
      </c>
      <c r="BP82" s="73">
        <f t="shared" si="16"/>
        <v>0</v>
      </c>
      <c r="BQ82" s="216" t="str">
        <f>IF(AND(CC82=""),"",IF(CC82=0,"",1+(MAX(BQ$60:BQ81))))</f>
        <v/>
      </c>
      <c r="BR82" s="32">
        <v>23</v>
      </c>
      <c r="BS82" s="346">
        <f t="shared" si="57"/>
        <v>0</v>
      </c>
      <c r="BT82" s="73">
        <f t="shared" si="58"/>
        <v>0</v>
      </c>
      <c r="BU82" s="73">
        <f t="shared" si="59"/>
        <v>0</v>
      </c>
      <c r="BV82" s="73">
        <f t="shared" si="60"/>
        <v>0</v>
      </c>
      <c r="BW82" s="73">
        <f t="shared" si="61"/>
        <v>0</v>
      </c>
      <c r="BX82" s="73">
        <f t="shared" si="62"/>
        <v>0</v>
      </c>
      <c r="BY82" s="73">
        <f t="shared" si="63"/>
        <v>0</v>
      </c>
      <c r="BZ82" s="73">
        <f t="shared" si="64"/>
        <v>0</v>
      </c>
      <c r="CA82" s="73">
        <f t="shared" si="65"/>
        <v>0</v>
      </c>
      <c r="CB82" s="73">
        <f t="shared" si="66"/>
        <v>0</v>
      </c>
      <c r="CC82" s="73">
        <f t="shared" si="18"/>
        <v>0</v>
      </c>
      <c r="CD82" s="216" t="str">
        <f>IF(AND(CP82=""),"",IF(CP82=0,"",1+(MAX(CD$60:CD81))))</f>
        <v/>
      </c>
      <c r="CE82" s="32">
        <v>23</v>
      </c>
      <c r="CF82" s="69">
        <f t="shared" si="67"/>
        <v>0</v>
      </c>
      <c r="CG82" s="73">
        <f t="shared" si="68"/>
        <v>0</v>
      </c>
      <c r="CH82" s="73">
        <f t="shared" si="69"/>
        <v>0</v>
      </c>
      <c r="CI82" s="73">
        <f t="shared" si="70"/>
        <v>0</v>
      </c>
      <c r="CJ82" s="73">
        <f t="shared" si="71"/>
        <v>0</v>
      </c>
      <c r="CK82" s="73">
        <f t="shared" si="72"/>
        <v>0</v>
      </c>
      <c r="CL82" s="73">
        <f t="shared" si="73"/>
        <v>0</v>
      </c>
      <c r="CM82" s="73">
        <f t="shared" si="74"/>
        <v>0</v>
      </c>
      <c r="CN82" s="73">
        <f t="shared" si="75"/>
        <v>0</v>
      </c>
      <c r="CO82" s="73">
        <f t="shared" si="76"/>
        <v>0</v>
      </c>
      <c r="CP82" s="73">
        <f t="shared" si="20"/>
        <v>0</v>
      </c>
      <c r="CQ82" s="216" t="str">
        <f>IF(AND(DC82=""),"",IF(DC82=0,"",1+(MAX(CQ$60:CQ81))))</f>
        <v/>
      </c>
      <c r="CR82" s="32">
        <v>23</v>
      </c>
      <c r="CS82" s="69">
        <f t="shared" si="86"/>
        <v>0</v>
      </c>
      <c r="CT82" s="73">
        <f t="shared" si="87"/>
        <v>0</v>
      </c>
      <c r="CU82" s="73">
        <f t="shared" si="88"/>
        <v>0</v>
      </c>
      <c r="CV82" s="73">
        <f t="shared" si="89"/>
        <v>0</v>
      </c>
      <c r="CW82" s="73">
        <f t="shared" si="90"/>
        <v>0</v>
      </c>
      <c r="CX82" s="73">
        <f t="shared" si="91"/>
        <v>0</v>
      </c>
      <c r="CY82" s="73">
        <f t="shared" si="92"/>
        <v>0</v>
      </c>
      <c r="CZ82" s="73">
        <f t="shared" si="93"/>
        <v>0</v>
      </c>
      <c r="DA82" s="73">
        <f t="shared" si="94"/>
        <v>0</v>
      </c>
      <c r="DB82" s="73">
        <f t="shared" si="95"/>
        <v>0</v>
      </c>
      <c r="DC82" s="73">
        <f t="shared" si="31"/>
        <v>0</v>
      </c>
    </row>
    <row r="83" spans="1:107" ht="15.75">
      <c r="A83" s="216">
        <f t="shared" si="32"/>
        <v>0</v>
      </c>
      <c r="B83" s="348" t="str">
        <f t="shared" si="33"/>
        <v>L-10</v>
      </c>
      <c r="C83" s="349">
        <v>24</v>
      </c>
      <c r="D83" s="377" t="s">
        <v>794</v>
      </c>
      <c r="E83" s="378" t="s">
        <v>60</v>
      </c>
      <c r="F83" s="379" t="s">
        <v>339</v>
      </c>
      <c r="G83" s="379"/>
      <c r="H83" s="378" t="s">
        <v>337</v>
      </c>
      <c r="I83" s="383"/>
      <c r="J83" s="381"/>
      <c r="K83" s="381"/>
      <c r="L83" s="381"/>
      <c r="M83" s="382" t="s">
        <v>59</v>
      </c>
      <c r="N83" s="521"/>
      <c r="AB83" t="str">
        <f t="shared" si="10"/>
        <v/>
      </c>
      <c r="AC83" s="216">
        <f t="shared" si="34"/>
        <v>0</v>
      </c>
      <c r="AD83" s="216" t="str">
        <f>IF(AND(AP83=""),"",IF(AP83=0,"",1+(MAX(AD$60:AD82))))</f>
        <v/>
      </c>
      <c r="AE83" s="72">
        <v>24</v>
      </c>
      <c r="AF83" s="69">
        <f t="shared" si="35"/>
        <v>0</v>
      </c>
      <c r="AG83" s="73">
        <f t="shared" si="36"/>
        <v>0</v>
      </c>
      <c r="AH83" s="73">
        <f t="shared" si="37"/>
        <v>0</v>
      </c>
      <c r="AI83" s="73">
        <f t="shared" si="38"/>
        <v>0</v>
      </c>
      <c r="AJ83" s="73">
        <f t="shared" si="39"/>
        <v>0</v>
      </c>
      <c r="AK83" s="73">
        <f t="shared" si="40"/>
        <v>0</v>
      </c>
      <c r="AL83" s="73">
        <f t="shared" si="41"/>
        <v>0</v>
      </c>
      <c r="AM83" s="73">
        <f t="shared" si="42"/>
        <v>0</v>
      </c>
      <c r="AN83" s="73">
        <f t="shared" si="43"/>
        <v>0</v>
      </c>
      <c r="AO83" s="73">
        <f t="shared" si="44"/>
        <v>0</v>
      </c>
      <c r="AP83" s="73">
        <f t="shared" si="12"/>
        <v>0</v>
      </c>
      <c r="AQ83" s="216">
        <f>IF(AND(BC83=""),"",IF(BC83=0,"",1+(MAX(AQ$60:AQ82))))</f>
        <v>16</v>
      </c>
      <c r="AR83" s="72">
        <v>24</v>
      </c>
      <c r="AS83" s="347" t="str">
        <f t="shared" si="77"/>
        <v>पद रिक्त</v>
      </c>
      <c r="AT83" s="70" t="str">
        <f t="shared" si="78"/>
        <v>TEACHER-III</v>
      </c>
      <c r="AU83" s="70" t="str">
        <f t="shared" si="79"/>
        <v>L-10</v>
      </c>
      <c r="AV83" s="70">
        <f t="shared" si="80"/>
        <v>0</v>
      </c>
      <c r="AW83" s="70" t="str">
        <f t="shared" si="81"/>
        <v>-</v>
      </c>
      <c r="AX83" s="70">
        <f t="shared" si="82"/>
        <v>0</v>
      </c>
      <c r="AY83" s="70">
        <f t="shared" si="83"/>
        <v>0</v>
      </c>
      <c r="AZ83" s="70">
        <f t="shared" si="84"/>
        <v>0</v>
      </c>
      <c r="BA83" s="70">
        <f t="shared" si="85"/>
        <v>0</v>
      </c>
      <c r="BB83" s="70" t="str">
        <f t="shared" si="46"/>
        <v>NON GAZETTED - REGULAR</v>
      </c>
      <c r="BC83" s="73">
        <f t="shared" si="14"/>
        <v>1</v>
      </c>
      <c r="BD83" s="216" t="str">
        <f>IF(AND(BP83=""),"",IF(BP83=0,"",1+(MAX(BD$60:BD82))))</f>
        <v/>
      </c>
      <c r="BE83" s="72">
        <v>24</v>
      </c>
      <c r="BF83" s="69">
        <f t="shared" si="47"/>
        <v>0</v>
      </c>
      <c r="BG83" s="73">
        <f t="shared" si="48"/>
        <v>0</v>
      </c>
      <c r="BH83" s="73">
        <f t="shared" si="49"/>
        <v>0</v>
      </c>
      <c r="BI83" s="73">
        <f t="shared" si="50"/>
        <v>0</v>
      </c>
      <c r="BJ83" s="73">
        <f t="shared" si="51"/>
        <v>0</v>
      </c>
      <c r="BK83" s="73">
        <f t="shared" si="52"/>
        <v>0</v>
      </c>
      <c r="BL83" s="73">
        <f t="shared" si="53"/>
        <v>0</v>
      </c>
      <c r="BM83" s="73">
        <f t="shared" si="54"/>
        <v>0</v>
      </c>
      <c r="BN83" s="73">
        <f t="shared" si="55"/>
        <v>0</v>
      </c>
      <c r="BO83" s="73">
        <f t="shared" si="56"/>
        <v>0</v>
      </c>
      <c r="BP83" s="73">
        <f t="shared" si="16"/>
        <v>0</v>
      </c>
      <c r="BQ83" s="216" t="str">
        <f>IF(AND(CC83=""),"",IF(CC83=0,"",1+(MAX(BQ$60:BQ82))))</f>
        <v/>
      </c>
      <c r="BR83" s="72">
        <v>24</v>
      </c>
      <c r="BS83" s="346">
        <f t="shared" si="57"/>
        <v>0</v>
      </c>
      <c r="BT83" s="73">
        <f t="shared" si="58"/>
        <v>0</v>
      </c>
      <c r="BU83" s="73">
        <f t="shared" si="59"/>
        <v>0</v>
      </c>
      <c r="BV83" s="73">
        <f t="shared" si="60"/>
        <v>0</v>
      </c>
      <c r="BW83" s="73">
        <f t="shared" si="61"/>
        <v>0</v>
      </c>
      <c r="BX83" s="73">
        <f t="shared" si="62"/>
        <v>0</v>
      </c>
      <c r="BY83" s="73">
        <f t="shared" si="63"/>
        <v>0</v>
      </c>
      <c r="BZ83" s="73">
        <f t="shared" si="64"/>
        <v>0</v>
      </c>
      <c r="CA83" s="73">
        <f t="shared" si="65"/>
        <v>0</v>
      </c>
      <c r="CB83" s="73">
        <f t="shared" si="66"/>
        <v>0</v>
      </c>
      <c r="CC83" s="73">
        <f t="shared" si="18"/>
        <v>0</v>
      </c>
      <c r="CD83" s="216" t="str">
        <f>IF(AND(CP83=""),"",IF(CP83=0,"",1+(MAX(CD$60:CD82))))</f>
        <v/>
      </c>
      <c r="CE83" s="72">
        <v>24</v>
      </c>
      <c r="CF83" s="69">
        <f t="shared" si="67"/>
        <v>0</v>
      </c>
      <c r="CG83" s="73">
        <f t="shared" si="68"/>
        <v>0</v>
      </c>
      <c r="CH83" s="73">
        <f t="shared" si="69"/>
        <v>0</v>
      </c>
      <c r="CI83" s="73">
        <f t="shared" si="70"/>
        <v>0</v>
      </c>
      <c r="CJ83" s="73">
        <f t="shared" si="71"/>
        <v>0</v>
      </c>
      <c r="CK83" s="73">
        <f t="shared" si="72"/>
        <v>0</v>
      </c>
      <c r="CL83" s="73">
        <f t="shared" si="73"/>
        <v>0</v>
      </c>
      <c r="CM83" s="73">
        <f t="shared" si="74"/>
        <v>0</v>
      </c>
      <c r="CN83" s="73">
        <f t="shared" si="75"/>
        <v>0</v>
      </c>
      <c r="CO83" s="73">
        <f t="shared" si="76"/>
        <v>0</v>
      </c>
      <c r="CP83" s="73">
        <f t="shared" si="20"/>
        <v>0</v>
      </c>
      <c r="CQ83" s="216" t="str">
        <f>IF(AND(DC83=""),"",IF(DC83=0,"",1+(MAX(CQ$60:CQ82))))</f>
        <v/>
      </c>
      <c r="CR83" s="72">
        <v>24</v>
      </c>
      <c r="CS83" s="69">
        <f t="shared" si="86"/>
        <v>0</v>
      </c>
      <c r="CT83" s="73">
        <f t="shared" si="87"/>
        <v>0</v>
      </c>
      <c r="CU83" s="73">
        <f t="shared" si="88"/>
        <v>0</v>
      </c>
      <c r="CV83" s="73">
        <f t="shared" si="89"/>
        <v>0</v>
      </c>
      <c r="CW83" s="73">
        <f t="shared" si="90"/>
        <v>0</v>
      </c>
      <c r="CX83" s="73">
        <f t="shared" si="91"/>
        <v>0</v>
      </c>
      <c r="CY83" s="73">
        <f t="shared" si="92"/>
        <v>0</v>
      </c>
      <c r="CZ83" s="73">
        <f t="shared" si="93"/>
        <v>0</v>
      </c>
      <c r="DA83" s="73">
        <f t="shared" si="94"/>
        <v>0</v>
      </c>
      <c r="DB83" s="73">
        <f t="shared" si="95"/>
        <v>0</v>
      </c>
      <c r="DC83" s="73">
        <f t="shared" si="31"/>
        <v>0</v>
      </c>
    </row>
    <row r="84" spans="1:107" ht="15.75">
      <c r="A84" s="216">
        <f t="shared" si="32"/>
        <v>0</v>
      </c>
      <c r="B84" s="348" t="str">
        <f t="shared" si="33"/>
        <v>L-10</v>
      </c>
      <c r="C84" s="349">
        <v>25</v>
      </c>
      <c r="D84" s="377" t="s">
        <v>794</v>
      </c>
      <c r="E84" s="378" t="s">
        <v>213</v>
      </c>
      <c r="F84" s="379" t="s">
        <v>339</v>
      </c>
      <c r="G84" s="379"/>
      <c r="H84" s="378" t="s">
        <v>337</v>
      </c>
      <c r="I84" s="383"/>
      <c r="J84" s="381"/>
      <c r="K84" s="381"/>
      <c r="L84" s="381"/>
      <c r="M84" s="382" t="s">
        <v>59</v>
      </c>
      <c r="N84" s="521"/>
      <c r="AB84" t="str">
        <f t="shared" si="10"/>
        <v/>
      </c>
      <c r="AC84" s="216">
        <f t="shared" si="34"/>
        <v>0</v>
      </c>
      <c r="AD84" s="216" t="str">
        <f>IF(AND(AP84=""),"",IF(AP84=0,"",1+(MAX(AD$60:AD83))))</f>
        <v/>
      </c>
      <c r="AE84" s="32">
        <v>25</v>
      </c>
      <c r="AF84" s="69">
        <f t="shared" si="35"/>
        <v>0</v>
      </c>
      <c r="AG84" s="73">
        <f t="shared" si="36"/>
        <v>0</v>
      </c>
      <c r="AH84" s="73">
        <f t="shared" si="37"/>
        <v>0</v>
      </c>
      <c r="AI84" s="73">
        <f t="shared" si="38"/>
        <v>0</v>
      </c>
      <c r="AJ84" s="73">
        <f t="shared" si="39"/>
        <v>0</v>
      </c>
      <c r="AK84" s="73">
        <f t="shared" si="40"/>
        <v>0</v>
      </c>
      <c r="AL84" s="73">
        <f t="shared" si="41"/>
        <v>0</v>
      </c>
      <c r="AM84" s="73">
        <f t="shared" si="42"/>
        <v>0</v>
      </c>
      <c r="AN84" s="73">
        <f t="shared" si="43"/>
        <v>0</v>
      </c>
      <c r="AO84" s="73">
        <f t="shared" si="44"/>
        <v>0</v>
      </c>
      <c r="AP84" s="73">
        <f t="shared" si="12"/>
        <v>0</v>
      </c>
      <c r="AQ84" s="216">
        <f>IF(AND(BC84=""),"",IF(BC84=0,"",1+(MAX(AQ$60:AQ83))))</f>
        <v>17</v>
      </c>
      <c r="AR84" s="72">
        <v>25</v>
      </c>
      <c r="AS84" s="347" t="str">
        <f t="shared" si="77"/>
        <v>पद रिक्त</v>
      </c>
      <c r="AT84" s="70" t="str">
        <f t="shared" si="78"/>
        <v>PTI  III</v>
      </c>
      <c r="AU84" s="70" t="str">
        <f t="shared" si="79"/>
        <v>L-10</v>
      </c>
      <c r="AV84" s="70">
        <f t="shared" si="80"/>
        <v>0</v>
      </c>
      <c r="AW84" s="70" t="str">
        <f t="shared" si="81"/>
        <v>-</v>
      </c>
      <c r="AX84" s="70">
        <f t="shared" si="82"/>
        <v>0</v>
      </c>
      <c r="AY84" s="70">
        <f t="shared" si="83"/>
        <v>0</v>
      </c>
      <c r="AZ84" s="70">
        <f t="shared" si="84"/>
        <v>0</v>
      </c>
      <c r="BA84" s="70">
        <f t="shared" si="85"/>
        <v>0</v>
      </c>
      <c r="BB84" s="70" t="str">
        <f t="shared" si="46"/>
        <v>NON GAZETTED - REGULAR</v>
      </c>
      <c r="BC84" s="73">
        <f t="shared" si="14"/>
        <v>1</v>
      </c>
      <c r="BD84" s="216" t="str">
        <f>IF(AND(BP84=""),"",IF(BP84=0,"",1+(MAX(BD$60:BD83))))</f>
        <v/>
      </c>
      <c r="BE84" s="32">
        <v>25</v>
      </c>
      <c r="BF84" s="69">
        <f t="shared" si="47"/>
        <v>0</v>
      </c>
      <c r="BG84" s="73">
        <f t="shared" si="48"/>
        <v>0</v>
      </c>
      <c r="BH84" s="73">
        <f t="shared" si="49"/>
        <v>0</v>
      </c>
      <c r="BI84" s="73">
        <f t="shared" si="50"/>
        <v>0</v>
      </c>
      <c r="BJ84" s="73">
        <f t="shared" si="51"/>
        <v>0</v>
      </c>
      <c r="BK84" s="73">
        <f t="shared" si="52"/>
        <v>0</v>
      </c>
      <c r="BL84" s="73">
        <f t="shared" si="53"/>
        <v>0</v>
      </c>
      <c r="BM84" s="73">
        <f t="shared" si="54"/>
        <v>0</v>
      </c>
      <c r="BN84" s="73">
        <f t="shared" si="55"/>
        <v>0</v>
      </c>
      <c r="BO84" s="73">
        <f t="shared" si="56"/>
        <v>0</v>
      </c>
      <c r="BP84" s="73">
        <f t="shared" si="16"/>
        <v>0</v>
      </c>
      <c r="BQ84" s="216" t="str">
        <f>IF(AND(CC84=""),"",IF(CC84=0,"",1+(MAX(BQ$60:BQ83))))</f>
        <v/>
      </c>
      <c r="BR84" s="32">
        <v>25</v>
      </c>
      <c r="BS84" s="346">
        <f t="shared" si="57"/>
        <v>0</v>
      </c>
      <c r="BT84" s="73">
        <f t="shared" si="58"/>
        <v>0</v>
      </c>
      <c r="BU84" s="73">
        <f t="shared" si="59"/>
        <v>0</v>
      </c>
      <c r="BV84" s="73">
        <f t="shared" si="60"/>
        <v>0</v>
      </c>
      <c r="BW84" s="73">
        <f t="shared" si="61"/>
        <v>0</v>
      </c>
      <c r="BX84" s="73">
        <f t="shared" si="62"/>
        <v>0</v>
      </c>
      <c r="BY84" s="73">
        <f t="shared" si="63"/>
        <v>0</v>
      </c>
      <c r="BZ84" s="73">
        <f t="shared" si="64"/>
        <v>0</v>
      </c>
      <c r="CA84" s="73">
        <f t="shared" si="65"/>
        <v>0</v>
      </c>
      <c r="CB84" s="73">
        <f t="shared" si="66"/>
        <v>0</v>
      </c>
      <c r="CC84" s="73">
        <f t="shared" si="18"/>
        <v>0</v>
      </c>
      <c r="CD84" s="216" t="str">
        <f>IF(AND(CP84=""),"",IF(CP84=0,"",1+(MAX(CD$60:CD83))))</f>
        <v/>
      </c>
      <c r="CE84" s="32">
        <v>25</v>
      </c>
      <c r="CF84" s="69">
        <f t="shared" si="67"/>
        <v>0</v>
      </c>
      <c r="CG84" s="73">
        <f t="shared" si="68"/>
        <v>0</v>
      </c>
      <c r="CH84" s="73">
        <f t="shared" si="69"/>
        <v>0</v>
      </c>
      <c r="CI84" s="73">
        <f t="shared" si="70"/>
        <v>0</v>
      </c>
      <c r="CJ84" s="73">
        <f t="shared" si="71"/>
        <v>0</v>
      </c>
      <c r="CK84" s="73">
        <f t="shared" si="72"/>
        <v>0</v>
      </c>
      <c r="CL84" s="73">
        <f t="shared" si="73"/>
        <v>0</v>
      </c>
      <c r="CM84" s="73">
        <f t="shared" si="74"/>
        <v>0</v>
      </c>
      <c r="CN84" s="73">
        <f t="shared" si="75"/>
        <v>0</v>
      </c>
      <c r="CO84" s="73">
        <f t="shared" si="76"/>
        <v>0</v>
      </c>
      <c r="CP84" s="73">
        <f t="shared" si="20"/>
        <v>0</v>
      </c>
      <c r="CQ84" s="216" t="str">
        <f>IF(AND(DC84=""),"",IF(DC84=0,"",1+(MAX(CQ$60:CQ83))))</f>
        <v/>
      </c>
      <c r="CR84" s="32">
        <v>25</v>
      </c>
      <c r="CS84" s="69">
        <f t="shared" si="86"/>
        <v>0</v>
      </c>
      <c r="CT84" s="73">
        <f t="shared" si="87"/>
        <v>0</v>
      </c>
      <c r="CU84" s="73">
        <f t="shared" si="88"/>
        <v>0</v>
      </c>
      <c r="CV84" s="73">
        <f t="shared" si="89"/>
        <v>0</v>
      </c>
      <c r="CW84" s="73">
        <f t="shared" si="90"/>
        <v>0</v>
      </c>
      <c r="CX84" s="73">
        <f t="shared" si="91"/>
        <v>0</v>
      </c>
      <c r="CY84" s="73">
        <f t="shared" si="92"/>
        <v>0</v>
      </c>
      <c r="CZ84" s="73">
        <f t="shared" si="93"/>
        <v>0</v>
      </c>
      <c r="DA84" s="73">
        <f t="shared" si="94"/>
        <v>0</v>
      </c>
      <c r="DB84" s="73">
        <f t="shared" si="95"/>
        <v>0</v>
      </c>
      <c r="DC84" s="73">
        <f t="shared" si="31"/>
        <v>0</v>
      </c>
    </row>
    <row r="85" spans="1:107" ht="15.75">
      <c r="A85" s="216">
        <f t="shared" si="32"/>
        <v>0</v>
      </c>
      <c r="B85" s="348" t="str">
        <f t="shared" si="33"/>
        <v>L-10</v>
      </c>
      <c r="C85" s="349">
        <v>26</v>
      </c>
      <c r="D85" s="377" t="s">
        <v>794</v>
      </c>
      <c r="E85" s="378" t="s">
        <v>60</v>
      </c>
      <c r="F85" s="379" t="s">
        <v>339</v>
      </c>
      <c r="G85" s="379"/>
      <c r="H85" s="378" t="s">
        <v>337</v>
      </c>
      <c r="I85" s="383"/>
      <c r="J85" s="381"/>
      <c r="K85" s="381"/>
      <c r="L85" s="381"/>
      <c r="M85" s="382" t="s">
        <v>59</v>
      </c>
      <c r="N85" s="521"/>
      <c r="AB85" t="str">
        <f t="shared" si="10"/>
        <v/>
      </c>
      <c r="AC85" s="216">
        <f t="shared" si="34"/>
        <v>0</v>
      </c>
      <c r="AD85" s="216" t="str">
        <f>IF(AND(AP85=""),"",IF(AP85=0,"",1+(MAX(AD$60:AD84))))</f>
        <v/>
      </c>
      <c r="AE85" s="72">
        <v>26</v>
      </c>
      <c r="AF85" s="69">
        <f t="shared" si="35"/>
        <v>0</v>
      </c>
      <c r="AG85" s="73">
        <f t="shared" si="36"/>
        <v>0</v>
      </c>
      <c r="AH85" s="73">
        <f t="shared" si="37"/>
        <v>0</v>
      </c>
      <c r="AI85" s="73">
        <f t="shared" si="38"/>
        <v>0</v>
      </c>
      <c r="AJ85" s="73">
        <f t="shared" si="39"/>
        <v>0</v>
      </c>
      <c r="AK85" s="73">
        <f t="shared" si="40"/>
        <v>0</v>
      </c>
      <c r="AL85" s="73">
        <f t="shared" si="41"/>
        <v>0</v>
      </c>
      <c r="AM85" s="73">
        <f t="shared" si="42"/>
        <v>0</v>
      </c>
      <c r="AN85" s="73">
        <f t="shared" si="43"/>
        <v>0</v>
      </c>
      <c r="AO85" s="73">
        <f t="shared" si="44"/>
        <v>0</v>
      </c>
      <c r="AP85" s="73">
        <f t="shared" si="12"/>
        <v>0</v>
      </c>
      <c r="AQ85" s="216">
        <f>IF(AND(BC85=""),"",IF(BC85=0,"",1+(MAX(AQ$60:AQ84))))</f>
        <v>18</v>
      </c>
      <c r="AR85" s="72">
        <v>26</v>
      </c>
      <c r="AS85" s="347" t="str">
        <f t="shared" si="77"/>
        <v>पद रिक्त</v>
      </c>
      <c r="AT85" s="70" t="str">
        <f t="shared" si="78"/>
        <v>TEACHER-III</v>
      </c>
      <c r="AU85" s="70" t="str">
        <f t="shared" si="79"/>
        <v>L-10</v>
      </c>
      <c r="AV85" s="70">
        <f t="shared" si="80"/>
        <v>0</v>
      </c>
      <c r="AW85" s="70" t="str">
        <f t="shared" si="81"/>
        <v>-</v>
      </c>
      <c r="AX85" s="70">
        <f t="shared" si="82"/>
        <v>0</v>
      </c>
      <c r="AY85" s="70">
        <f t="shared" si="83"/>
        <v>0</v>
      </c>
      <c r="AZ85" s="70">
        <f t="shared" si="84"/>
        <v>0</v>
      </c>
      <c r="BA85" s="70">
        <f t="shared" si="85"/>
        <v>0</v>
      </c>
      <c r="BB85" s="70" t="str">
        <f t="shared" si="46"/>
        <v>NON GAZETTED - REGULAR</v>
      </c>
      <c r="BC85" s="73">
        <f t="shared" si="14"/>
        <v>1</v>
      </c>
      <c r="BD85" s="216" t="str">
        <f>IF(AND(BP85=""),"",IF(BP85=0,"",1+(MAX(BD$60:BD84))))</f>
        <v/>
      </c>
      <c r="BE85" s="72">
        <v>26</v>
      </c>
      <c r="BF85" s="69">
        <f t="shared" si="47"/>
        <v>0</v>
      </c>
      <c r="BG85" s="73">
        <f t="shared" si="48"/>
        <v>0</v>
      </c>
      <c r="BH85" s="73">
        <f t="shared" si="49"/>
        <v>0</v>
      </c>
      <c r="BI85" s="73">
        <f t="shared" si="50"/>
        <v>0</v>
      </c>
      <c r="BJ85" s="73">
        <f t="shared" si="51"/>
        <v>0</v>
      </c>
      <c r="BK85" s="73">
        <f t="shared" si="52"/>
        <v>0</v>
      </c>
      <c r="BL85" s="73">
        <f t="shared" si="53"/>
        <v>0</v>
      </c>
      <c r="BM85" s="73">
        <f t="shared" si="54"/>
        <v>0</v>
      </c>
      <c r="BN85" s="73">
        <f t="shared" si="55"/>
        <v>0</v>
      </c>
      <c r="BO85" s="73">
        <f t="shared" si="56"/>
        <v>0</v>
      </c>
      <c r="BP85" s="73">
        <f t="shared" si="16"/>
        <v>0</v>
      </c>
      <c r="BQ85" s="216" t="str">
        <f>IF(AND(CC85=""),"",IF(CC85=0,"",1+(MAX(BQ$60:BQ84))))</f>
        <v/>
      </c>
      <c r="BR85" s="72">
        <v>26</v>
      </c>
      <c r="BS85" s="346">
        <f t="shared" si="57"/>
        <v>0</v>
      </c>
      <c r="BT85" s="73">
        <f t="shared" si="58"/>
        <v>0</v>
      </c>
      <c r="BU85" s="73">
        <f t="shared" si="59"/>
        <v>0</v>
      </c>
      <c r="BV85" s="73">
        <f t="shared" si="60"/>
        <v>0</v>
      </c>
      <c r="BW85" s="73">
        <f t="shared" si="61"/>
        <v>0</v>
      </c>
      <c r="BX85" s="73">
        <f t="shared" si="62"/>
        <v>0</v>
      </c>
      <c r="BY85" s="73">
        <f t="shared" si="63"/>
        <v>0</v>
      </c>
      <c r="BZ85" s="73">
        <f t="shared" si="64"/>
        <v>0</v>
      </c>
      <c r="CA85" s="73">
        <f t="shared" si="65"/>
        <v>0</v>
      </c>
      <c r="CB85" s="73">
        <f t="shared" si="66"/>
        <v>0</v>
      </c>
      <c r="CC85" s="73">
        <f t="shared" si="18"/>
        <v>0</v>
      </c>
      <c r="CD85" s="216" t="str">
        <f>IF(AND(CP85=""),"",IF(CP85=0,"",1+(MAX(CD$60:CD84))))</f>
        <v/>
      </c>
      <c r="CE85" s="72">
        <v>26</v>
      </c>
      <c r="CF85" s="69">
        <f t="shared" si="67"/>
        <v>0</v>
      </c>
      <c r="CG85" s="73">
        <f t="shared" si="68"/>
        <v>0</v>
      </c>
      <c r="CH85" s="73">
        <f t="shared" si="69"/>
        <v>0</v>
      </c>
      <c r="CI85" s="73">
        <f t="shared" si="70"/>
        <v>0</v>
      </c>
      <c r="CJ85" s="73">
        <f t="shared" si="71"/>
        <v>0</v>
      </c>
      <c r="CK85" s="73">
        <f t="shared" si="72"/>
        <v>0</v>
      </c>
      <c r="CL85" s="73">
        <f t="shared" si="73"/>
        <v>0</v>
      </c>
      <c r="CM85" s="73">
        <f t="shared" si="74"/>
        <v>0</v>
      </c>
      <c r="CN85" s="73">
        <f t="shared" si="75"/>
        <v>0</v>
      </c>
      <c r="CO85" s="73">
        <f t="shared" si="76"/>
        <v>0</v>
      </c>
      <c r="CP85" s="73">
        <f t="shared" si="20"/>
        <v>0</v>
      </c>
      <c r="CQ85" s="216" t="str">
        <f>IF(AND(DC85=""),"",IF(DC85=0,"",1+(MAX(CQ$60:CQ84))))</f>
        <v/>
      </c>
      <c r="CR85" s="72">
        <v>26</v>
      </c>
      <c r="CS85" s="69">
        <f t="shared" si="86"/>
        <v>0</v>
      </c>
      <c r="CT85" s="73">
        <f t="shared" si="87"/>
        <v>0</v>
      </c>
      <c r="CU85" s="73">
        <f t="shared" si="88"/>
        <v>0</v>
      </c>
      <c r="CV85" s="73">
        <f t="shared" si="89"/>
        <v>0</v>
      </c>
      <c r="CW85" s="73">
        <f t="shared" si="90"/>
        <v>0</v>
      </c>
      <c r="CX85" s="73">
        <f t="shared" si="91"/>
        <v>0</v>
      </c>
      <c r="CY85" s="73">
        <f t="shared" si="92"/>
        <v>0</v>
      </c>
      <c r="CZ85" s="73">
        <f t="shared" si="93"/>
        <v>0</v>
      </c>
      <c r="DA85" s="73">
        <f t="shared" si="94"/>
        <v>0</v>
      </c>
      <c r="DB85" s="73">
        <f t="shared" si="95"/>
        <v>0</v>
      </c>
      <c r="DC85" s="73">
        <f t="shared" si="31"/>
        <v>0</v>
      </c>
    </row>
    <row r="86" spans="1:107" ht="15.75">
      <c r="A86" s="216">
        <f t="shared" si="32"/>
        <v>0</v>
      </c>
      <c r="B86" s="348">
        <f t="shared" si="33"/>
        <v>0</v>
      </c>
      <c r="C86" s="349">
        <v>27</v>
      </c>
      <c r="D86" s="377"/>
      <c r="E86" s="378"/>
      <c r="F86" s="379"/>
      <c r="G86" s="379"/>
      <c r="H86" s="378"/>
      <c r="I86" s="383"/>
      <c r="J86" s="381"/>
      <c r="K86" s="381"/>
      <c r="L86" s="381"/>
      <c r="M86" s="382"/>
      <c r="N86" s="521"/>
      <c r="AB86" t="str">
        <f t="shared" si="10"/>
        <v/>
      </c>
      <c r="AC86" s="216">
        <f t="shared" si="34"/>
        <v>1</v>
      </c>
      <c r="AD86" s="216" t="str">
        <f>IF(AND(AP86=""),"",IF(AP86=0,"",1+(MAX(AD$60:AD85))))</f>
        <v/>
      </c>
      <c r="AE86" s="32">
        <v>27</v>
      </c>
      <c r="AF86" s="69">
        <f t="shared" si="35"/>
        <v>0</v>
      </c>
      <c r="AG86" s="73">
        <f t="shared" si="36"/>
        <v>0</v>
      </c>
      <c r="AH86" s="73">
        <f t="shared" si="37"/>
        <v>0</v>
      </c>
      <c r="AI86" s="73">
        <f t="shared" si="38"/>
        <v>0</v>
      </c>
      <c r="AJ86" s="73">
        <f t="shared" si="39"/>
        <v>0</v>
      </c>
      <c r="AK86" s="73">
        <f t="shared" si="40"/>
        <v>0</v>
      </c>
      <c r="AL86" s="73">
        <f t="shared" si="41"/>
        <v>0</v>
      </c>
      <c r="AM86" s="73">
        <f t="shared" si="42"/>
        <v>0</v>
      </c>
      <c r="AN86" s="73">
        <f t="shared" si="43"/>
        <v>0</v>
      </c>
      <c r="AO86" s="73">
        <f t="shared" si="44"/>
        <v>0</v>
      </c>
      <c r="AP86" s="73" t="str">
        <f t="shared" si="12"/>
        <v/>
      </c>
      <c r="AQ86" s="216" t="str">
        <f>IF(AND(BC86=""),"",IF(BC86=0,"",1+(MAX(AQ$60:AQ85))))</f>
        <v/>
      </c>
      <c r="AR86" s="72">
        <v>27</v>
      </c>
      <c r="AS86" s="347">
        <f t="shared" si="77"/>
        <v>0</v>
      </c>
      <c r="AT86" s="70">
        <f t="shared" si="78"/>
        <v>0</v>
      </c>
      <c r="AU86" s="70">
        <f t="shared" si="79"/>
        <v>0</v>
      </c>
      <c r="AV86" s="70">
        <f t="shared" si="80"/>
        <v>0</v>
      </c>
      <c r="AW86" s="70">
        <f t="shared" si="81"/>
        <v>0</v>
      </c>
      <c r="AX86" s="70">
        <f t="shared" si="82"/>
        <v>0</v>
      </c>
      <c r="AY86" s="70">
        <f t="shared" si="83"/>
        <v>0</v>
      </c>
      <c r="AZ86" s="70">
        <f t="shared" si="84"/>
        <v>0</v>
      </c>
      <c r="BA86" s="70">
        <f t="shared" si="85"/>
        <v>0</v>
      </c>
      <c r="BB86" s="70">
        <f t="shared" si="46"/>
        <v>0</v>
      </c>
      <c r="BC86" s="73" t="str">
        <f t="shared" si="14"/>
        <v/>
      </c>
      <c r="BD86" s="216" t="str">
        <f>IF(AND(BP86=""),"",IF(BP86=0,"",1+(MAX(BD$60:BD85))))</f>
        <v/>
      </c>
      <c r="BE86" s="32">
        <v>27</v>
      </c>
      <c r="BF86" s="69">
        <f t="shared" si="47"/>
        <v>0</v>
      </c>
      <c r="BG86" s="73">
        <f t="shared" si="48"/>
        <v>0</v>
      </c>
      <c r="BH86" s="73">
        <f t="shared" si="49"/>
        <v>0</v>
      </c>
      <c r="BI86" s="73">
        <f t="shared" si="50"/>
        <v>0</v>
      </c>
      <c r="BJ86" s="73">
        <f t="shared" si="51"/>
        <v>0</v>
      </c>
      <c r="BK86" s="73">
        <f t="shared" si="52"/>
        <v>0</v>
      </c>
      <c r="BL86" s="73">
        <f t="shared" si="53"/>
        <v>0</v>
      </c>
      <c r="BM86" s="73">
        <f t="shared" si="54"/>
        <v>0</v>
      </c>
      <c r="BN86" s="73">
        <f t="shared" si="55"/>
        <v>0</v>
      </c>
      <c r="BO86" s="73">
        <f t="shared" si="56"/>
        <v>0</v>
      </c>
      <c r="BP86" s="73" t="str">
        <f t="shared" si="16"/>
        <v/>
      </c>
      <c r="BQ86" s="216" t="str">
        <f>IF(AND(CC86=""),"",IF(CC86=0,"",1+(MAX(BQ$60:BQ85))))</f>
        <v/>
      </c>
      <c r="BR86" s="32">
        <v>27</v>
      </c>
      <c r="BS86" s="346">
        <f t="shared" si="57"/>
        <v>0</v>
      </c>
      <c r="BT86" s="73">
        <f t="shared" si="58"/>
        <v>0</v>
      </c>
      <c r="BU86" s="73">
        <f t="shared" si="59"/>
        <v>0</v>
      </c>
      <c r="BV86" s="73">
        <f t="shared" si="60"/>
        <v>0</v>
      </c>
      <c r="BW86" s="73">
        <f t="shared" si="61"/>
        <v>0</v>
      </c>
      <c r="BX86" s="73">
        <f t="shared" si="62"/>
        <v>0</v>
      </c>
      <c r="BY86" s="73">
        <f t="shared" si="63"/>
        <v>0</v>
      </c>
      <c r="BZ86" s="73">
        <f t="shared" si="64"/>
        <v>0</v>
      </c>
      <c r="CA86" s="73">
        <f t="shared" si="65"/>
        <v>0</v>
      </c>
      <c r="CB86" s="73">
        <f t="shared" si="66"/>
        <v>0</v>
      </c>
      <c r="CC86" s="73" t="str">
        <f t="shared" si="18"/>
        <v/>
      </c>
      <c r="CD86" s="216" t="str">
        <f>IF(AND(CP86=""),"",IF(CP86=0,"",1+(MAX(CD$60:CD85))))</f>
        <v/>
      </c>
      <c r="CE86" s="32">
        <v>27</v>
      </c>
      <c r="CF86" s="69">
        <f t="shared" si="67"/>
        <v>0</v>
      </c>
      <c r="CG86" s="73">
        <f t="shared" si="68"/>
        <v>0</v>
      </c>
      <c r="CH86" s="73">
        <f t="shared" si="69"/>
        <v>0</v>
      </c>
      <c r="CI86" s="73">
        <f t="shared" si="70"/>
        <v>0</v>
      </c>
      <c r="CJ86" s="73">
        <f t="shared" si="71"/>
        <v>0</v>
      </c>
      <c r="CK86" s="73">
        <f t="shared" si="72"/>
        <v>0</v>
      </c>
      <c r="CL86" s="73">
        <f t="shared" si="73"/>
        <v>0</v>
      </c>
      <c r="CM86" s="73">
        <f t="shared" si="74"/>
        <v>0</v>
      </c>
      <c r="CN86" s="73">
        <f t="shared" si="75"/>
        <v>0</v>
      </c>
      <c r="CO86" s="73">
        <f t="shared" si="76"/>
        <v>0</v>
      </c>
      <c r="CP86" s="73" t="str">
        <f t="shared" si="20"/>
        <v/>
      </c>
      <c r="CQ86" s="216" t="str">
        <f>IF(AND(DC86=""),"",IF(DC86=0,"",1+(MAX(CQ$60:CQ85))))</f>
        <v/>
      </c>
      <c r="CR86" s="32">
        <v>27</v>
      </c>
      <c r="CS86" s="69">
        <f t="shared" si="86"/>
        <v>0</v>
      </c>
      <c r="CT86" s="73">
        <f t="shared" si="87"/>
        <v>0</v>
      </c>
      <c r="CU86" s="73">
        <f t="shared" si="88"/>
        <v>0</v>
      </c>
      <c r="CV86" s="73">
        <f t="shared" si="89"/>
        <v>0</v>
      </c>
      <c r="CW86" s="73">
        <f t="shared" si="90"/>
        <v>0</v>
      </c>
      <c r="CX86" s="73">
        <f t="shared" si="91"/>
        <v>0</v>
      </c>
      <c r="CY86" s="73">
        <f t="shared" si="92"/>
        <v>0</v>
      </c>
      <c r="CZ86" s="73">
        <f t="shared" si="93"/>
        <v>0</v>
      </c>
      <c r="DA86" s="73">
        <f t="shared" si="94"/>
        <v>0</v>
      </c>
      <c r="DB86" s="73">
        <f t="shared" si="95"/>
        <v>0</v>
      </c>
      <c r="DC86" s="73" t="str">
        <f t="shared" si="31"/>
        <v/>
      </c>
    </row>
    <row r="87" spans="1:107" ht="15.75">
      <c r="A87" s="216">
        <f t="shared" si="32"/>
        <v>0</v>
      </c>
      <c r="B87" s="348">
        <f t="shared" si="33"/>
        <v>0</v>
      </c>
      <c r="C87" s="349">
        <v>28</v>
      </c>
      <c r="D87" s="377"/>
      <c r="E87" s="378"/>
      <c r="F87" s="379"/>
      <c r="G87" s="379"/>
      <c r="H87" s="378"/>
      <c r="I87" s="383"/>
      <c r="J87" s="381"/>
      <c r="K87" s="381"/>
      <c r="L87" s="381"/>
      <c r="M87" s="382"/>
      <c r="N87" s="521"/>
      <c r="AB87" t="str">
        <f t="shared" si="10"/>
        <v/>
      </c>
      <c r="AC87" s="216">
        <f t="shared" si="34"/>
        <v>1</v>
      </c>
      <c r="AD87" s="216" t="str">
        <f>IF(AND(AP87=""),"",IF(AP87=0,"",1+(MAX(AD$60:AD86))))</f>
        <v/>
      </c>
      <c r="AE87" s="72">
        <v>28</v>
      </c>
      <c r="AF87" s="69">
        <f t="shared" si="35"/>
        <v>0</v>
      </c>
      <c r="AG87" s="73">
        <f t="shared" si="36"/>
        <v>0</v>
      </c>
      <c r="AH87" s="73">
        <f t="shared" si="37"/>
        <v>0</v>
      </c>
      <c r="AI87" s="73">
        <f t="shared" si="38"/>
        <v>0</v>
      </c>
      <c r="AJ87" s="73">
        <f t="shared" si="39"/>
        <v>0</v>
      </c>
      <c r="AK87" s="73">
        <f t="shared" si="40"/>
        <v>0</v>
      </c>
      <c r="AL87" s="73">
        <f t="shared" si="41"/>
        <v>0</v>
      </c>
      <c r="AM87" s="73">
        <f t="shared" si="42"/>
        <v>0</v>
      </c>
      <c r="AN87" s="73">
        <f t="shared" si="43"/>
        <v>0</v>
      </c>
      <c r="AO87" s="73">
        <f t="shared" si="44"/>
        <v>0</v>
      </c>
      <c r="AP87" s="73" t="str">
        <f t="shared" si="12"/>
        <v/>
      </c>
      <c r="AQ87" s="216" t="str">
        <f>IF(AND(BC87=""),"",IF(BC87=0,"",1+(MAX(AQ$60:AQ86))))</f>
        <v/>
      </c>
      <c r="AR87" s="72">
        <v>28</v>
      </c>
      <c r="AS87" s="347">
        <f t="shared" si="77"/>
        <v>0</v>
      </c>
      <c r="AT87" s="70">
        <f t="shared" si="78"/>
        <v>0</v>
      </c>
      <c r="AU87" s="70">
        <f t="shared" si="79"/>
        <v>0</v>
      </c>
      <c r="AV87" s="70">
        <f t="shared" si="80"/>
        <v>0</v>
      </c>
      <c r="AW87" s="70">
        <f t="shared" si="81"/>
        <v>0</v>
      </c>
      <c r="AX87" s="70">
        <f t="shared" si="82"/>
        <v>0</v>
      </c>
      <c r="AY87" s="70">
        <f t="shared" si="83"/>
        <v>0</v>
      </c>
      <c r="AZ87" s="70">
        <f t="shared" si="84"/>
        <v>0</v>
      </c>
      <c r="BA87" s="70">
        <f t="shared" si="85"/>
        <v>0</v>
      </c>
      <c r="BB87" s="70">
        <f t="shared" si="46"/>
        <v>0</v>
      </c>
      <c r="BC87" s="73" t="str">
        <f t="shared" si="14"/>
        <v/>
      </c>
      <c r="BD87" s="216" t="str">
        <f>IF(AND(BP87=""),"",IF(BP87=0,"",1+(MAX(BD$60:BD86))))</f>
        <v/>
      </c>
      <c r="BE87" s="72">
        <v>28</v>
      </c>
      <c r="BF87" s="69">
        <f t="shared" si="47"/>
        <v>0</v>
      </c>
      <c r="BG87" s="73">
        <f t="shared" si="48"/>
        <v>0</v>
      </c>
      <c r="BH87" s="73">
        <f t="shared" si="49"/>
        <v>0</v>
      </c>
      <c r="BI87" s="73">
        <f t="shared" si="50"/>
        <v>0</v>
      </c>
      <c r="BJ87" s="73">
        <f t="shared" si="51"/>
        <v>0</v>
      </c>
      <c r="BK87" s="73">
        <f t="shared" si="52"/>
        <v>0</v>
      </c>
      <c r="BL87" s="73">
        <f t="shared" si="53"/>
        <v>0</v>
      </c>
      <c r="BM87" s="73">
        <f t="shared" si="54"/>
        <v>0</v>
      </c>
      <c r="BN87" s="73">
        <f t="shared" si="55"/>
        <v>0</v>
      </c>
      <c r="BO87" s="73">
        <f t="shared" si="56"/>
        <v>0</v>
      </c>
      <c r="BP87" s="73" t="str">
        <f t="shared" si="16"/>
        <v/>
      </c>
      <c r="BQ87" s="216" t="str">
        <f>IF(AND(CC87=""),"",IF(CC87=0,"",1+(MAX(BQ$60:BQ86))))</f>
        <v/>
      </c>
      <c r="BR87" s="72">
        <v>28</v>
      </c>
      <c r="BS87" s="346">
        <f t="shared" si="57"/>
        <v>0</v>
      </c>
      <c r="BT87" s="73">
        <f t="shared" si="58"/>
        <v>0</v>
      </c>
      <c r="BU87" s="73">
        <f t="shared" si="59"/>
        <v>0</v>
      </c>
      <c r="BV87" s="73">
        <f t="shared" si="60"/>
        <v>0</v>
      </c>
      <c r="BW87" s="73">
        <f t="shared" si="61"/>
        <v>0</v>
      </c>
      <c r="BX87" s="73">
        <f t="shared" si="62"/>
        <v>0</v>
      </c>
      <c r="BY87" s="73">
        <f t="shared" si="63"/>
        <v>0</v>
      </c>
      <c r="BZ87" s="73">
        <f t="shared" si="64"/>
        <v>0</v>
      </c>
      <c r="CA87" s="73">
        <f t="shared" si="65"/>
        <v>0</v>
      </c>
      <c r="CB87" s="73">
        <f t="shared" si="66"/>
        <v>0</v>
      </c>
      <c r="CC87" s="73" t="str">
        <f t="shared" si="18"/>
        <v/>
      </c>
      <c r="CD87" s="216" t="str">
        <f>IF(AND(CP87=""),"",IF(CP87=0,"",1+(MAX(CD$60:CD86))))</f>
        <v/>
      </c>
      <c r="CE87" s="72">
        <v>28</v>
      </c>
      <c r="CF87" s="69">
        <f t="shared" si="67"/>
        <v>0</v>
      </c>
      <c r="CG87" s="73">
        <f t="shared" si="68"/>
        <v>0</v>
      </c>
      <c r="CH87" s="73">
        <f t="shared" si="69"/>
        <v>0</v>
      </c>
      <c r="CI87" s="73">
        <f t="shared" si="70"/>
        <v>0</v>
      </c>
      <c r="CJ87" s="73">
        <f t="shared" si="71"/>
        <v>0</v>
      </c>
      <c r="CK87" s="73">
        <f t="shared" si="72"/>
        <v>0</v>
      </c>
      <c r="CL87" s="73">
        <f t="shared" si="73"/>
        <v>0</v>
      </c>
      <c r="CM87" s="73">
        <f t="shared" si="74"/>
        <v>0</v>
      </c>
      <c r="CN87" s="73">
        <f t="shared" si="75"/>
        <v>0</v>
      </c>
      <c r="CO87" s="73">
        <f t="shared" si="76"/>
        <v>0</v>
      </c>
      <c r="CP87" s="73" t="str">
        <f t="shared" si="20"/>
        <v/>
      </c>
      <c r="CQ87" s="216" t="str">
        <f>IF(AND(DC87=""),"",IF(DC87=0,"",1+(MAX(CQ$60:CQ86))))</f>
        <v/>
      </c>
      <c r="CR87" s="72">
        <v>28</v>
      </c>
      <c r="CS87" s="69">
        <f t="shared" si="86"/>
        <v>0</v>
      </c>
      <c r="CT87" s="73">
        <f t="shared" si="87"/>
        <v>0</v>
      </c>
      <c r="CU87" s="73">
        <f t="shared" si="88"/>
        <v>0</v>
      </c>
      <c r="CV87" s="73">
        <f t="shared" si="89"/>
        <v>0</v>
      </c>
      <c r="CW87" s="73">
        <f t="shared" si="90"/>
        <v>0</v>
      </c>
      <c r="CX87" s="73">
        <f t="shared" si="91"/>
        <v>0</v>
      </c>
      <c r="CY87" s="73">
        <f t="shared" si="92"/>
        <v>0</v>
      </c>
      <c r="CZ87" s="73">
        <f t="shared" si="93"/>
        <v>0</v>
      </c>
      <c r="DA87" s="73">
        <f t="shared" si="94"/>
        <v>0</v>
      </c>
      <c r="DB87" s="73">
        <f t="shared" si="95"/>
        <v>0</v>
      </c>
      <c r="DC87" s="73" t="str">
        <f t="shared" si="31"/>
        <v/>
      </c>
    </row>
    <row r="88" spans="1:107" ht="15.75">
      <c r="A88" s="216">
        <f t="shared" si="32"/>
        <v>0</v>
      </c>
      <c r="B88" s="348">
        <f t="shared" si="33"/>
        <v>0</v>
      </c>
      <c r="C88" s="349">
        <v>29</v>
      </c>
      <c r="D88" s="377"/>
      <c r="E88" s="378"/>
      <c r="F88" s="379"/>
      <c r="G88" s="379"/>
      <c r="H88" s="378"/>
      <c r="I88" s="383"/>
      <c r="J88" s="381"/>
      <c r="K88" s="381"/>
      <c r="L88" s="381"/>
      <c r="M88" s="382"/>
      <c r="N88" s="521"/>
      <c r="AB88" t="str">
        <f t="shared" si="10"/>
        <v/>
      </c>
      <c r="AC88" s="216">
        <f t="shared" si="34"/>
        <v>1</v>
      </c>
      <c r="AD88" s="216" t="str">
        <f>IF(AND(AP88=""),"",IF(AP88=0,"",1+(MAX(AD$60:AD87))))</f>
        <v/>
      </c>
      <c r="AE88" s="32">
        <v>29</v>
      </c>
      <c r="AF88" s="69">
        <f t="shared" si="35"/>
        <v>0</v>
      </c>
      <c r="AG88" s="73">
        <f t="shared" si="36"/>
        <v>0</v>
      </c>
      <c r="AH88" s="73">
        <f t="shared" si="37"/>
        <v>0</v>
      </c>
      <c r="AI88" s="73">
        <f t="shared" si="38"/>
        <v>0</v>
      </c>
      <c r="AJ88" s="73">
        <f t="shared" si="39"/>
        <v>0</v>
      </c>
      <c r="AK88" s="73">
        <f t="shared" si="40"/>
        <v>0</v>
      </c>
      <c r="AL88" s="73">
        <f t="shared" si="41"/>
        <v>0</v>
      </c>
      <c r="AM88" s="73">
        <f t="shared" si="42"/>
        <v>0</v>
      </c>
      <c r="AN88" s="73">
        <f t="shared" si="43"/>
        <v>0</v>
      </c>
      <c r="AO88" s="73">
        <f t="shared" si="44"/>
        <v>0</v>
      </c>
      <c r="AP88" s="73" t="str">
        <f t="shared" si="12"/>
        <v/>
      </c>
      <c r="AQ88" s="216" t="str">
        <f>IF(AND(BC88=""),"",IF(BC88=0,"",1+(MAX(AQ$60:AQ87))))</f>
        <v/>
      </c>
      <c r="AR88" s="72">
        <v>29</v>
      </c>
      <c r="AS88" s="347">
        <f t="shared" si="77"/>
        <v>0</v>
      </c>
      <c r="AT88" s="70">
        <f t="shared" si="78"/>
        <v>0</v>
      </c>
      <c r="AU88" s="70">
        <f t="shared" si="79"/>
        <v>0</v>
      </c>
      <c r="AV88" s="70">
        <f t="shared" si="80"/>
        <v>0</v>
      </c>
      <c r="AW88" s="70">
        <f t="shared" si="81"/>
        <v>0</v>
      </c>
      <c r="AX88" s="70">
        <f t="shared" si="82"/>
        <v>0</v>
      </c>
      <c r="AY88" s="70">
        <f t="shared" si="83"/>
        <v>0</v>
      </c>
      <c r="AZ88" s="70">
        <f t="shared" si="84"/>
        <v>0</v>
      </c>
      <c r="BA88" s="70">
        <f t="shared" si="85"/>
        <v>0</v>
      </c>
      <c r="BB88" s="70">
        <f t="shared" si="46"/>
        <v>0</v>
      </c>
      <c r="BC88" s="73" t="str">
        <f t="shared" si="14"/>
        <v/>
      </c>
      <c r="BD88" s="216" t="str">
        <f>IF(AND(BP88=""),"",IF(BP88=0,"",1+(MAX(BD$60:BD87))))</f>
        <v/>
      </c>
      <c r="BE88" s="32">
        <v>29</v>
      </c>
      <c r="BF88" s="69">
        <f t="shared" si="47"/>
        <v>0</v>
      </c>
      <c r="BG88" s="73">
        <f t="shared" si="48"/>
        <v>0</v>
      </c>
      <c r="BH88" s="73">
        <f t="shared" si="49"/>
        <v>0</v>
      </c>
      <c r="BI88" s="73">
        <f t="shared" si="50"/>
        <v>0</v>
      </c>
      <c r="BJ88" s="73">
        <f t="shared" si="51"/>
        <v>0</v>
      </c>
      <c r="BK88" s="73">
        <f t="shared" si="52"/>
        <v>0</v>
      </c>
      <c r="BL88" s="73">
        <f t="shared" si="53"/>
        <v>0</v>
      </c>
      <c r="BM88" s="73">
        <f t="shared" si="54"/>
        <v>0</v>
      </c>
      <c r="BN88" s="73">
        <f t="shared" si="55"/>
        <v>0</v>
      </c>
      <c r="BO88" s="73">
        <f t="shared" si="56"/>
        <v>0</v>
      </c>
      <c r="BP88" s="73" t="str">
        <f t="shared" si="16"/>
        <v/>
      </c>
      <c r="BQ88" s="216" t="str">
        <f>IF(AND(CC88=""),"",IF(CC88=0,"",1+(MAX(BQ$60:BQ87))))</f>
        <v/>
      </c>
      <c r="BR88" s="32">
        <v>29</v>
      </c>
      <c r="BS88" s="346">
        <f t="shared" si="57"/>
        <v>0</v>
      </c>
      <c r="BT88" s="73">
        <f t="shared" si="58"/>
        <v>0</v>
      </c>
      <c r="BU88" s="73">
        <f t="shared" si="59"/>
        <v>0</v>
      </c>
      <c r="BV88" s="73">
        <f t="shared" si="60"/>
        <v>0</v>
      </c>
      <c r="BW88" s="73">
        <f t="shared" si="61"/>
        <v>0</v>
      </c>
      <c r="BX88" s="73">
        <f t="shared" si="62"/>
        <v>0</v>
      </c>
      <c r="BY88" s="73">
        <f t="shared" si="63"/>
        <v>0</v>
      </c>
      <c r="BZ88" s="73">
        <f t="shared" si="64"/>
        <v>0</v>
      </c>
      <c r="CA88" s="73">
        <f t="shared" si="65"/>
        <v>0</v>
      </c>
      <c r="CB88" s="73">
        <f t="shared" si="66"/>
        <v>0</v>
      </c>
      <c r="CC88" s="73" t="str">
        <f t="shared" si="18"/>
        <v/>
      </c>
      <c r="CD88" s="216" t="str">
        <f>IF(AND(CP88=""),"",IF(CP88=0,"",1+(MAX(CD$60:CD87))))</f>
        <v/>
      </c>
      <c r="CE88" s="32">
        <v>29</v>
      </c>
      <c r="CF88" s="69">
        <f t="shared" si="67"/>
        <v>0</v>
      </c>
      <c r="CG88" s="73">
        <f t="shared" si="68"/>
        <v>0</v>
      </c>
      <c r="CH88" s="73">
        <f t="shared" si="69"/>
        <v>0</v>
      </c>
      <c r="CI88" s="73">
        <f t="shared" si="70"/>
        <v>0</v>
      </c>
      <c r="CJ88" s="73">
        <f t="shared" si="71"/>
        <v>0</v>
      </c>
      <c r="CK88" s="73">
        <f t="shared" si="72"/>
        <v>0</v>
      </c>
      <c r="CL88" s="73">
        <f t="shared" si="73"/>
        <v>0</v>
      </c>
      <c r="CM88" s="73">
        <f t="shared" si="74"/>
        <v>0</v>
      </c>
      <c r="CN88" s="73">
        <f t="shared" si="75"/>
        <v>0</v>
      </c>
      <c r="CO88" s="73">
        <f t="shared" si="76"/>
        <v>0</v>
      </c>
      <c r="CP88" s="73" t="str">
        <f t="shared" si="20"/>
        <v/>
      </c>
      <c r="CQ88" s="216" t="str">
        <f>IF(AND(DC88=""),"",IF(DC88=0,"",1+(MAX(CQ$60:CQ87))))</f>
        <v/>
      </c>
      <c r="CR88" s="32">
        <v>29</v>
      </c>
      <c r="CS88" s="69">
        <f t="shared" si="86"/>
        <v>0</v>
      </c>
      <c r="CT88" s="73">
        <f t="shared" si="87"/>
        <v>0</v>
      </c>
      <c r="CU88" s="73">
        <f t="shared" si="88"/>
        <v>0</v>
      </c>
      <c r="CV88" s="73">
        <f t="shared" si="89"/>
        <v>0</v>
      </c>
      <c r="CW88" s="73">
        <f t="shared" si="90"/>
        <v>0</v>
      </c>
      <c r="CX88" s="73">
        <f t="shared" si="91"/>
        <v>0</v>
      </c>
      <c r="CY88" s="73">
        <f t="shared" si="92"/>
        <v>0</v>
      </c>
      <c r="CZ88" s="73">
        <f t="shared" si="93"/>
        <v>0</v>
      </c>
      <c r="DA88" s="73">
        <f t="shared" si="94"/>
        <v>0</v>
      </c>
      <c r="DB88" s="73">
        <f t="shared" si="95"/>
        <v>0</v>
      </c>
      <c r="DC88" s="73" t="str">
        <f t="shared" si="31"/>
        <v/>
      </c>
    </row>
    <row r="89" spans="1:107" ht="15.75">
      <c r="A89" s="216">
        <f t="shared" si="32"/>
        <v>0</v>
      </c>
      <c r="B89" s="348">
        <f t="shared" si="33"/>
        <v>0</v>
      </c>
      <c r="C89" s="349">
        <v>30</v>
      </c>
      <c r="D89" s="377"/>
      <c r="E89" s="378"/>
      <c r="F89" s="379"/>
      <c r="G89" s="379"/>
      <c r="H89" s="378"/>
      <c r="I89" s="383"/>
      <c r="J89" s="381"/>
      <c r="K89" s="381"/>
      <c r="L89" s="381"/>
      <c r="M89" s="382"/>
      <c r="N89" s="521"/>
      <c r="AB89" t="str">
        <f t="shared" si="10"/>
        <v/>
      </c>
      <c r="AC89" s="216">
        <f t="shared" si="34"/>
        <v>1</v>
      </c>
      <c r="AD89" s="216" t="str">
        <f>IF(AND(AP89=""),"",IF(AP89=0,"",1+(MAX(AD$60:AD88))))</f>
        <v/>
      </c>
      <c r="AE89" s="72">
        <v>30</v>
      </c>
      <c r="AF89" s="69">
        <f t="shared" si="35"/>
        <v>0</v>
      </c>
      <c r="AG89" s="73">
        <f t="shared" si="36"/>
        <v>0</v>
      </c>
      <c r="AH89" s="73">
        <f t="shared" si="37"/>
        <v>0</v>
      </c>
      <c r="AI89" s="73">
        <f t="shared" si="38"/>
        <v>0</v>
      </c>
      <c r="AJ89" s="73">
        <f t="shared" si="39"/>
        <v>0</v>
      </c>
      <c r="AK89" s="73">
        <f t="shared" si="40"/>
        <v>0</v>
      </c>
      <c r="AL89" s="73">
        <f t="shared" si="41"/>
        <v>0</v>
      </c>
      <c r="AM89" s="73">
        <f t="shared" si="42"/>
        <v>0</v>
      </c>
      <c r="AN89" s="73">
        <f t="shared" si="43"/>
        <v>0</v>
      </c>
      <c r="AO89" s="73">
        <f t="shared" si="44"/>
        <v>0</v>
      </c>
      <c r="AP89" s="73" t="str">
        <f t="shared" si="12"/>
        <v/>
      </c>
      <c r="AQ89" s="216" t="str">
        <f>IF(AND(BC89=""),"",IF(BC89=0,"",1+(MAX(AQ$60:AQ88))))</f>
        <v/>
      </c>
      <c r="AR89" s="72">
        <v>30</v>
      </c>
      <c r="AS89" s="347">
        <f t="shared" si="77"/>
        <v>0</v>
      </c>
      <c r="AT89" s="70">
        <f t="shared" si="78"/>
        <v>0</v>
      </c>
      <c r="AU89" s="70">
        <f t="shared" si="79"/>
        <v>0</v>
      </c>
      <c r="AV89" s="70">
        <f t="shared" si="80"/>
        <v>0</v>
      </c>
      <c r="AW89" s="70">
        <f t="shared" si="81"/>
        <v>0</v>
      </c>
      <c r="AX89" s="70">
        <f t="shared" si="82"/>
        <v>0</v>
      </c>
      <c r="AY89" s="70">
        <f t="shared" si="83"/>
        <v>0</v>
      </c>
      <c r="AZ89" s="70">
        <f t="shared" si="84"/>
        <v>0</v>
      </c>
      <c r="BA89" s="70">
        <f t="shared" si="85"/>
        <v>0</v>
      </c>
      <c r="BB89" s="70">
        <f t="shared" si="46"/>
        <v>0</v>
      </c>
      <c r="BC89" s="73" t="str">
        <f t="shared" si="14"/>
        <v/>
      </c>
      <c r="BD89" s="216" t="str">
        <f>IF(AND(BP89=""),"",IF(BP89=0,"",1+(MAX(BD$60:BD88))))</f>
        <v/>
      </c>
      <c r="BE89" s="72">
        <v>30</v>
      </c>
      <c r="BF89" s="69">
        <f t="shared" si="47"/>
        <v>0</v>
      </c>
      <c r="BG89" s="73">
        <f t="shared" si="48"/>
        <v>0</v>
      </c>
      <c r="BH89" s="73">
        <f t="shared" si="49"/>
        <v>0</v>
      </c>
      <c r="BI89" s="73">
        <f t="shared" si="50"/>
        <v>0</v>
      </c>
      <c r="BJ89" s="73">
        <f t="shared" si="51"/>
        <v>0</v>
      </c>
      <c r="BK89" s="73">
        <f t="shared" si="52"/>
        <v>0</v>
      </c>
      <c r="BL89" s="73">
        <f t="shared" si="53"/>
        <v>0</v>
      </c>
      <c r="BM89" s="73">
        <f t="shared" si="54"/>
        <v>0</v>
      </c>
      <c r="BN89" s="73">
        <f t="shared" si="55"/>
        <v>0</v>
      </c>
      <c r="BO89" s="73">
        <f t="shared" si="56"/>
        <v>0</v>
      </c>
      <c r="BP89" s="73" t="str">
        <f t="shared" si="16"/>
        <v/>
      </c>
      <c r="BQ89" s="216" t="str">
        <f>IF(AND(CC89=""),"",IF(CC89=0,"",1+(MAX(BQ$60:BQ88))))</f>
        <v/>
      </c>
      <c r="BR89" s="72">
        <v>30</v>
      </c>
      <c r="BS89" s="346">
        <f t="shared" si="57"/>
        <v>0</v>
      </c>
      <c r="BT89" s="73">
        <f t="shared" si="58"/>
        <v>0</v>
      </c>
      <c r="BU89" s="73">
        <f t="shared" si="59"/>
        <v>0</v>
      </c>
      <c r="BV89" s="73">
        <f t="shared" si="60"/>
        <v>0</v>
      </c>
      <c r="BW89" s="73">
        <f t="shared" si="61"/>
        <v>0</v>
      </c>
      <c r="BX89" s="73">
        <f t="shared" si="62"/>
        <v>0</v>
      </c>
      <c r="BY89" s="73">
        <f t="shared" si="63"/>
        <v>0</v>
      </c>
      <c r="BZ89" s="73">
        <f t="shared" si="64"/>
        <v>0</v>
      </c>
      <c r="CA89" s="73">
        <f t="shared" si="65"/>
        <v>0</v>
      </c>
      <c r="CB89" s="73">
        <f t="shared" si="66"/>
        <v>0</v>
      </c>
      <c r="CC89" s="73" t="str">
        <f t="shared" si="18"/>
        <v/>
      </c>
      <c r="CD89" s="216" t="str">
        <f>IF(AND(CP89=""),"",IF(CP89=0,"",1+(MAX(CD$60:CD88))))</f>
        <v/>
      </c>
      <c r="CE89" s="72">
        <v>30</v>
      </c>
      <c r="CF89" s="69">
        <f t="shared" si="67"/>
        <v>0</v>
      </c>
      <c r="CG89" s="73">
        <f t="shared" si="68"/>
        <v>0</v>
      </c>
      <c r="CH89" s="73">
        <f t="shared" si="69"/>
        <v>0</v>
      </c>
      <c r="CI89" s="73">
        <f t="shared" si="70"/>
        <v>0</v>
      </c>
      <c r="CJ89" s="73">
        <f t="shared" si="71"/>
        <v>0</v>
      </c>
      <c r="CK89" s="73">
        <f t="shared" si="72"/>
        <v>0</v>
      </c>
      <c r="CL89" s="73">
        <f t="shared" si="73"/>
        <v>0</v>
      </c>
      <c r="CM89" s="73">
        <f t="shared" si="74"/>
        <v>0</v>
      </c>
      <c r="CN89" s="73">
        <f t="shared" si="75"/>
        <v>0</v>
      </c>
      <c r="CO89" s="73">
        <f t="shared" si="76"/>
        <v>0</v>
      </c>
      <c r="CP89" s="73" t="str">
        <f t="shared" si="20"/>
        <v/>
      </c>
      <c r="CQ89" s="216" t="str">
        <f>IF(AND(DC89=""),"",IF(DC89=0,"",1+(MAX(CQ$60:CQ88))))</f>
        <v/>
      </c>
      <c r="CR89" s="72">
        <v>30</v>
      </c>
      <c r="CS89" s="69">
        <f t="shared" si="86"/>
        <v>0</v>
      </c>
      <c r="CT89" s="73">
        <f t="shared" si="87"/>
        <v>0</v>
      </c>
      <c r="CU89" s="73">
        <f t="shared" si="88"/>
        <v>0</v>
      </c>
      <c r="CV89" s="73">
        <f t="shared" si="89"/>
        <v>0</v>
      </c>
      <c r="CW89" s="73">
        <f t="shared" si="90"/>
        <v>0</v>
      </c>
      <c r="CX89" s="73">
        <f t="shared" si="91"/>
        <v>0</v>
      </c>
      <c r="CY89" s="73">
        <f t="shared" si="92"/>
        <v>0</v>
      </c>
      <c r="CZ89" s="73">
        <f t="shared" si="93"/>
        <v>0</v>
      </c>
      <c r="DA89" s="73">
        <f t="shared" si="94"/>
        <v>0</v>
      </c>
      <c r="DB89" s="73">
        <f t="shared" si="95"/>
        <v>0</v>
      </c>
      <c r="DC89" s="73" t="str">
        <f t="shared" si="31"/>
        <v/>
      </c>
    </row>
    <row r="90" spans="1:107" ht="15.75">
      <c r="A90" s="216">
        <f t="shared" si="32"/>
        <v>0</v>
      </c>
      <c r="B90" s="348">
        <f t="shared" si="33"/>
        <v>0</v>
      </c>
      <c r="C90" s="349">
        <v>31</v>
      </c>
      <c r="D90" s="377"/>
      <c r="E90" s="378"/>
      <c r="F90" s="379"/>
      <c r="G90" s="379"/>
      <c r="H90" s="378"/>
      <c r="I90" s="383"/>
      <c r="J90" s="381"/>
      <c r="K90" s="381"/>
      <c r="L90" s="381"/>
      <c r="M90" s="382"/>
      <c r="N90" s="521"/>
      <c r="AB90" t="str">
        <f t="shared" si="10"/>
        <v/>
      </c>
      <c r="AC90" s="216">
        <f t="shared" si="34"/>
        <v>1</v>
      </c>
      <c r="AD90" s="216" t="str">
        <f>IF(AND(AP90=""),"",IF(AP90=0,"",1+(MAX(AD$60:AD89))))</f>
        <v/>
      </c>
      <c r="AE90" s="32">
        <v>31</v>
      </c>
      <c r="AF90" s="69">
        <f t="shared" si="35"/>
        <v>0</v>
      </c>
      <c r="AG90" s="73">
        <f t="shared" si="36"/>
        <v>0</v>
      </c>
      <c r="AH90" s="73">
        <f t="shared" si="37"/>
        <v>0</v>
      </c>
      <c r="AI90" s="73">
        <f t="shared" si="38"/>
        <v>0</v>
      </c>
      <c r="AJ90" s="73">
        <f t="shared" si="39"/>
        <v>0</v>
      </c>
      <c r="AK90" s="73">
        <f t="shared" si="40"/>
        <v>0</v>
      </c>
      <c r="AL90" s="73">
        <f t="shared" si="41"/>
        <v>0</v>
      </c>
      <c r="AM90" s="73">
        <f t="shared" si="42"/>
        <v>0</v>
      </c>
      <c r="AN90" s="73">
        <f t="shared" si="43"/>
        <v>0</v>
      </c>
      <c r="AO90" s="73">
        <f t="shared" si="44"/>
        <v>0</v>
      </c>
      <c r="AP90" s="73" t="str">
        <f t="shared" si="12"/>
        <v/>
      </c>
      <c r="AQ90" s="216" t="str">
        <f>IF(AND(BC90=""),"",IF(BC90=0,"",1+(MAX(AQ$60:AQ89))))</f>
        <v/>
      </c>
      <c r="AR90" s="72">
        <v>31</v>
      </c>
      <c r="AS90" s="347">
        <f t="shared" si="77"/>
        <v>0</v>
      </c>
      <c r="AT90" s="70">
        <f t="shared" si="78"/>
        <v>0</v>
      </c>
      <c r="AU90" s="70">
        <f t="shared" si="79"/>
        <v>0</v>
      </c>
      <c r="AV90" s="70">
        <f t="shared" si="80"/>
        <v>0</v>
      </c>
      <c r="AW90" s="70">
        <f t="shared" si="81"/>
        <v>0</v>
      </c>
      <c r="AX90" s="70">
        <f t="shared" si="82"/>
        <v>0</v>
      </c>
      <c r="AY90" s="70">
        <f t="shared" si="83"/>
        <v>0</v>
      </c>
      <c r="AZ90" s="70">
        <f t="shared" si="84"/>
        <v>0</v>
      </c>
      <c r="BA90" s="70">
        <f t="shared" si="85"/>
        <v>0</v>
      </c>
      <c r="BB90" s="70">
        <f t="shared" si="46"/>
        <v>0</v>
      </c>
      <c r="BC90" s="73" t="str">
        <f t="shared" si="14"/>
        <v/>
      </c>
      <c r="BD90" s="216" t="str">
        <f>IF(AND(BP90=""),"",IF(BP90=0,"",1+(MAX(BD$60:BD89))))</f>
        <v/>
      </c>
      <c r="BE90" s="32">
        <v>31</v>
      </c>
      <c r="BF90" s="69">
        <f t="shared" si="47"/>
        <v>0</v>
      </c>
      <c r="BG90" s="73">
        <f t="shared" si="48"/>
        <v>0</v>
      </c>
      <c r="BH90" s="73">
        <f t="shared" si="49"/>
        <v>0</v>
      </c>
      <c r="BI90" s="73">
        <f t="shared" si="50"/>
        <v>0</v>
      </c>
      <c r="BJ90" s="73">
        <f t="shared" si="51"/>
        <v>0</v>
      </c>
      <c r="BK90" s="73">
        <f t="shared" si="52"/>
        <v>0</v>
      </c>
      <c r="BL90" s="73">
        <f t="shared" si="53"/>
        <v>0</v>
      </c>
      <c r="BM90" s="73">
        <f t="shared" si="54"/>
        <v>0</v>
      </c>
      <c r="BN90" s="73">
        <f t="shared" si="55"/>
        <v>0</v>
      </c>
      <c r="BO90" s="73">
        <f t="shared" si="56"/>
        <v>0</v>
      </c>
      <c r="BP90" s="73" t="str">
        <f t="shared" si="16"/>
        <v/>
      </c>
      <c r="BQ90" s="216" t="str">
        <f>IF(AND(CC90=""),"",IF(CC90=0,"",1+(MAX(BQ$60:BQ89))))</f>
        <v/>
      </c>
      <c r="BR90" s="32">
        <v>31</v>
      </c>
      <c r="BS90" s="346">
        <f t="shared" si="57"/>
        <v>0</v>
      </c>
      <c r="BT90" s="73">
        <f t="shared" si="58"/>
        <v>0</v>
      </c>
      <c r="BU90" s="73">
        <f t="shared" si="59"/>
        <v>0</v>
      </c>
      <c r="BV90" s="73">
        <f t="shared" si="60"/>
        <v>0</v>
      </c>
      <c r="BW90" s="73">
        <f t="shared" si="61"/>
        <v>0</v>
      </c>
      <c r="BX90" s="73">
        <f t="shared" si="62"/>
        <v>0</v>
      </c>
      <c r="BY90" s="73">
        <f t="shared" si="63"/>
        <v>0</v>
      </c>
      <c r="BZ90" s="73">
        <f t="shared" si="64"/>
        <v>0</v>
      </c>
      <c r="CA90" s="73">
        <f t="shared" si="65"/>
        <v>0</v>
      </c>
      <c r="CB90" s="73">
        <f t="shared" si="66"/>
        <v>0</v>
      </c>
      <c r="CC90" s="73" t="str">
        <f t="shared" si="18"/>
        <v/>
      </c>
      <c r="CD90" s="216" t="str">
        <f>IF(AND(CP90=""),"",IF(CP90=0,"",1+(MAX(CD$60:CD89))))</f>
        <v/>
      </c>
      <c r="CE90" s="32">
        <v>31</v>
      </c>
      <c r="CF90" s="69">
        <f t="shared" si="67"/>
        <v>0</v>
      </c>
      <c r="CG90" s="73">
        <f t="shared" si="68"/>
        <v>0</v>
      </c>
      <c r="CH90" s="73">
        <f t="shared" si="69"/>
        <v>0</v>
      </c>
      <c r="CI90" s="73">
        <f t="shared" si="70"/>
        <v>0</v>
      </c>
      <c r="CJ90" s="73">
        <f t="shared" si="71"/>
        <v>0</v>
      </c>
      <c r="CK90" s="73">
        <f t="shared" si="72"/>
        <v>0</v>
      </c>
      <c r="CL90" s="73">
        <f t="shared" si="73"/>
        <v>0</v>
      </c>
      <c r="CM90" s="73">
        <f t="shared" si="74"/>
        <v>0</v>
      </c>
      <c r="CN90" s="73">
        <f t="shared" si="75"/>
        <v>0</v>
      </c>
      <c r="CO90" s="73">
        <f t="shared" si="76"/>
        <v>0</v>
      </c>
      <c r="CP90" s="73" t="str">
        <f t="shared" si="20"/>
        <v/>
      </c>
      <c r="CQ90" s="216" t="str">
        <f>IF(AND(DC90=""),"",IF(DC90=0,"",1+(MAX(CQ$60:CQ89))))</f>
        <v/>
      </c>
      <c r="CR90" s="32">
        <v>31</v>
      </c>
      <c r="CS90" s="69">
        <f t="shared" si="86"/>
        <v>0</v>
      </c>
      <c r="CT90" s="73">
        <f t="shared" si="87"/>
        <v>0</v>
      </c>
      <c r="CU90" s="73">
        <f t="shared" si="88"/>
        <v>0</v>
      </c>
      <c r="CV90" s="73">
        <f t="shared" si="89"/>
        <v>0</v>
      </c>
      <c r="CW90" s="73">
        <f t="shared" si="90"/>
        <v>0</v>
      </c>
      <c r="CX90" s="73">
        <f t="shared" si="91"/>
        <v>0</v>
      </c>
      <c r="CY90" s="73">
        <f t="shared" si="92"/>
        <v>0</v>
      </c>
      <c r="CZ90" s="73">
        <f t="shared" si="93"/>
        <v>0</v>
      </c>
      <c r="DA90" s="73">
        <f t="shared" si="94"/>
        <v>0</v>
      </c>
      <c r="DB90" s="73">
        <f t="shared" si="95"/>
        <v>0</v>
      </c>
      <c r="DC90" s="73" t="str">
        <f t="shared" si="31"/>
        <v/>
      </c>
    </row>
    <row r="91" spans="1:107" ht="15.75">
      <c r="A91" s="216">
        <f t="shared" si="32"/>
        <v>0</v>
      </c>
      <c r="B91" s="348">
        <f t="shared" si="33"/>
        <v>0</v>
      </c>
      <c r="C91" s="349">
        <v>32</v>
      </c>
      <c r="D91" s="377"/>
      <c r="E91" s="378"/>
      <c r="F91" s="379"/>
      <c r="G91" s="379"/>
      <c r="H91" s="378"/>
      <c r="I91" s="383"/>
      <c r="J91" s="381"/>
      <c r="K91" s="381"/>
      <c r="L91" s="381"/>
      <c r="M91" s="382"/>
      <c r="N91" s="521"/>
      <c r="AB91" t="str">
        <f t="shared" si="10"/>
        <v/>
      </c>
      <c r="AC91" s="216">
        <f t="shared" si="34"/>
        <v>1</v>
      </c>
      <c r="AD91" s="216" t="str">
        <f>IF(AND(AP91=""),"",IF(AP91=0,"",1+(MAX(AD$60:AD90))))</f>
        <v/>
      </c>
      <c r="AE91" s="72">
        <v>32</v>
      </c>
      <c r="AF91" s="69">
        <f t="shared" si="35"/>
        <v>0</v>
      </c>
      <c r="AG91" s="73">
        <f t="shared" si="36"/>
        <v>0</v>
      </c>
      <c r="AH91" s="73">
        <f t="shared" si="37"/>
        <v>0</v>
      </c>
      <c r="AI91" s="73">
        <f t="shared" si="38"/>
        <v>0</v>
      </c>
      <c r="AJ91" s="73">
        <f t="shared" si="39"/>
        <v>0</v>
      </c>
      <c r="AK91" s="73">
        <f t="shared" si="40"/>
        <v>0</v>
      </c>
      <c r="AL91" s="73">
        <f t="shared" si="41"/>
        <v>0</v>
      </c>
      <c r="AM91" s="73">
        <f t="shared" si="42"/>
        <v>0</v>
      </c>
      <c r="AN91" s="73">
        <f t="shared" si="43"/>
        <v>0</v>
      </c>
      <c r="AO91" s="73">
        <f t="shared" si="44"/>
        <v>0</v>
      </c>
      <c r="AP91" s="73" t="str">
        <f t="shared" si="12"/>
        <v/>
      </c>
      <c r="AQ91" s="216" t="str">
        <f>IF(AND(BC91=""),"",IF(BC91=0,"",1+(MAX(AQ$60:AQ90))))</f>
        <v/>
      </c>
      <c r="AR91" s="72">
        <v>32</v>
      </c>
      <c r="AS91" s="347">
        <f t="shared" si="77"/>
        <v>0</v>
      </c>
      <c r="AT91" s="70">
        <f t="shared" si="78"/>
        <v>0</v>
      </c>
      <c r="AU91" s="70">
        <f t="shared" si="79"/>
        <v>0</v>
      </c>
      <c r="AV91" s="70">
        <f t="shared" si="80"/>
        <v>0</v>
      </c>
      <c r="AW91" s="70">
        <f t="shared" si="81"/>
        <v>0</v>
      </c>
      <c r="AX91" s="70">
        <f t="shared" si="82"/>
        <v>0</v>
      </c>
      <c r="AY91" s="70">
        <f t="shared" si="83"/>
        <v>0</v>
      </c>
      <c r="AZ91" s="70">
        <f t="shared" si="84"/>
        <v>0</v>
      </c>
      <c r="BA91" s="70">
        <f t="shared" si="85"/>
        <v>0</v>
      </c>
      <c r="BB91" s="70">
        <f t="shared" si="46"/>
        <v>0</v>
      </c>
      <c r="BC91" s="73" t="str">
        <f t="shared" si="14"/>
        <v/>
      </c>
      <c r="BD91" s="216" t="str">
        <f>IF(AND(BP91=""),"",IF(BP91=0,"",1+(MAX(BD$60:BD90))))</f>
        <v/>
      </c>
      <c r="BE91" s="72">
        <v>32</v>
      </c>
      <c r="BF91" s="69">
        <f t="shared" si="47"/>
        <v>0</v>
      </c>
      <c r="BG91" s="73">
        <f t="shared" si="48"/>
        <v>0</v>
      </c>
      <c r="BH91" s="73">
        <f t="shared" si="49"/>
        <v>0</v>
      </c>
      <c r="BI91" s="73">
        <f t="shared" si="50"/>
        <v>0</v>
      </c>
      <c r="BJ91" s="73">
        <f t="shared" si="51"/>
        <v>0</v>
      </c>
      <c r="BK91" s="73">
        <f t="shared" si="52"/>
        <v>0</v>
      </c>
      <c r="BL91" s="73">
        <f t="shared" si="53"/>
        <v>0</v>
      </c>
      <c r="BM91" s="73">
        <f t="shared" si="54"/>
        <v>0</v>
      </c>
      <c r="BN91" s="73">
        <f t="shared" si="55"/>
        <v>0</v>
      </c>
      <c r="BO91" s="73">
        <f t="shared" si="56"/>
        <v>0</v>
      </c>
      <c r="BP91" s="73" t="str">
        <f t="shared" si="16"/>
        <v/>
      </c>
      <c r="BQ91" s="216" t="str">
        <f>IF(AND(CC91=""),"",IF(CC91=0,"",1+(MAX(BQ$60:BQ90))))</f>
        <v/>
      </c>
      <c r="BR91" s="72">
        <v>32</v>
      </c>
      <c r="BS91" s="346">
        <f t="shared" si="57"/>
        <v>0</v>
      </c>
      <c r="BT91" s="73">
        <f t="shared" si="58"/>
        <v>0</v>
      </c>
      <c r="BU91" s="73">
        <f t="shared" si="59"/>
        <v>0</v>
      </c>
      <c r="BV91" s="73">
        <f t="shared" si="60"/>
        <v>0</v>
      </c>
      <c r="BW91" s="73">
        <f t="shared" si="61"/>
        <v>0</v>
      </c>
      <c r="BX91" s="73">
        <f t="shared" si="62"/>
        <v>0</v>
      </c>
      <c r="BY91" s="73">
        <f t="shared" si="63"/>
        <v>0</v>
      </c>
      <c r="BZ91" s="73">
        <f t="shared" si="64"/>
        <v>0</v>
      </c>
      <c r="CA91" s="73">
        <f t="shared" si="65"/>
        <v>0</v>
      </c>
      <c r="CB91" s="73">
        <f t="shared" si="66"/>
        <v>0</v>
      </c>
      <c r="CC91" s="73" t="str">
        <f t="shared" si="18"/>
        <v/>
      </c>
      <c r="CD91" s="216" t="str">
        <f>IF(AND(CP91=""),"",IF(CP91=0,"",1+(MAX(CD$60:CD90))))</f>
        <v/>
      </c>
      <c r="CE91" s="72">
        <v>32</v>
      </c>
      <c r="CF91" s="69">
        <f t="shared" si="67"/>
        <v>0</v>
      </c>
      <c r="CG91" s="73">
        <f t="shared" si="68"/>
        <v>0</v>
      </c>
      <c r="CH91" s="73">
        <f t="shared" si="69"/>
        <v>0</v>
      </c>
      <c r="CI91" s="73">
        <f t="shared" si="70"/>
        <v>0</v>
      </c>
      <c r="CJ91" s="73">
        <f t="shared" si="71"/>
        <v>0</v>
      </c>
      <c r="CK91" s="73">
        <f t="shared" si="72"/>
        <v>0</v>
      </c>
      <c r="CL91" s="73">
        <f t="shared" si="73"/>
        <v>0</v>
      </c>
      <c r="CM91" s="73">
        <f t="shared" si="74"/>
        <v>0</v>
      </c>
      <c r="CN91" s="73">
        <f t="shared" si="75"/>
        <v>0</v>
      </c>
      <c r="CO91" s="73">
        <f t="shared" si="76"/>
        <v>0</v>
      </c>
      <c r="CP91" s="73" t="str">
        <f t="shared" si="20"/>
        <v/>
      </c>
      <c r="CQ91" s="216" t="str">
        <f>IF(AND(DC91=""),"",IF(DC91=0,"",1+(MAX(CQ$60:CQ90))))</f>
        <v/>
      </c>
      <c r="CR91" s="72">
        <v>32</v>
      </c>
      <c r="CS91" s="69">
        <f t="shared" si="86"/>
        <v>0</v>
      </c>
      <c r="CT91" s="73">
        <f t="shared" si="87"/>
        <v>0</v>
      </c>
      <c r="CU91" s="73">
        <f t="shared" si="88"/>
        <v>0</v>
      </c>
      <c r="CV91" s="73">
        <f t="shared" si="89"/>
        <v>0</v>
      </c>
      <c r="CW91" s="73">
        <f t="shared" si="90"/>
        <v>0</v>
      </c>
      <c r="CX91" s="73">
        <f t="shared" si="91"/>
        <v>0</v>
      </c>
      <c r="CY91" s="73">
        <f t="shared" si="92"/>
        <v>0</v>
      </c>
      <c r="CZ91" s="73">
        <f t="shared" si="93"/>
        <v>0</v>
      </c>
      <c r="DA91" s="73">
        <f t="shared" si="94"/>
        <v>0</v>
      </c>
      <c r="DB91" s="73">
        <f t="shared" si="95"/>
        <v>0</v>
      </c>
      <c r="DC91" s="73" t="str">
        <f t="shared" si="31"/>
        <v/>
      </c>
    </row>
    <row r="92" spans="1:107" ht="15.75">
      <c r="A92" s="216">
        <f t="shared" si="32"/>
        <v>0</v>
      </c>
      <c r="B92" s="348">
        <f t="shared" si="33"/>
        <v>0</v>
      </c>
      <c r="C92" s="349">
        <v>33</v>
      </c>
      <c r="D92" s="377"/>
      <c r="E92" s="378"/>
      <c r="F92" s="379"/>
      <c r="G92" s="379"/>
      <c r="H92" s="378"/>
      <c r="I92" s="383"/>
      <c r="J92" s="381"/>
      <c r="K92" s="381"/>
      <c r="L92" s="381"/>
      <c r="M92" s="382"/>
      <c r="N92" s="521"/>
      <c r="AB92" t="str">
        <f t="shared" ref="AB92:AB110" si="96">MID(H92,5,4)</f>
        <v/>
      </c>
      <c r="AC92" s="216">
        <f t="shared" si="34"/>
        <v>1</v>
      </c>
      <c r="AD92" s="216" t="str">
        <f>IF(AND(AP92=""),"",IF(AP92=0,"",1+(MAX(AD$60:AD91))))</f>
        <v/>
      </c>
      <c r="AE92" s="32">
        <v>33</v>
      </c>
      <c r="AF92" s="69">
        <f t="shared" si="35"/>
        <v>0</v>
      </c>
      <c r="AG92" s="73">
        <f t="shared" si="36"/>
        <v>0</v>
      </c>
      <c r="AH92" s="73">
        <f t="shared" si="37"/>
        <v>0</v>
      </c>
      <c r="AI92" s="73">
        <f t="shared" si="38"/>
        <v>0</v>
      </c>
      <c r="AJ92" s="73">
        <f t="shared" si="39"/>
        <v>0</v>
      </c>
      <c r="AK92" s="73">
        <f t="shared" si="40"/>
        <v>0</v>
      </c>
      <c r="AL92" s="73">
        <f t="shared" si="41"/>
        <v>0</v>
      </c>
      <c r="AM92" s="73">
        <f t="shared" si="42"/>
        <v>0</v>
      </c>
      <c r="AN92" s="73">
        <f t="shared" si="43"/>
        <v>0</v>
      </c>
      <c r="AO92" s="73">
        <f t="shared" si="44"/>
        <v>0</v>
      </c>
      <c r="AP92" s="73" t="str">
        <f t="shared" si="12"/>
        <v/>
      </c>
      <c r="AQ92" s="216" t="str">
        <f>IF(AND(BC92=""),"",IF(BC92=0,"",1+(MAX(AQ$60:AQ91))))</f>
        <v/>
      </c>
      <c r="AR92" s="72">
        <v>33</v>
      </c>
      <c r="AS92" s="347">
        <f t="shared" si="77"/>
        <v>0</v>
      </c>
      <c r="AT92" s="70">
        <f t="shared" si="78"/>
        <v>0</v>
      </c>
      <c r="AU92" s="70">
        <f t="shared" si="79"/>
        <v>0</v>
      </c>
      <c r="AV92" s="70">
        <f t="shared" si="80"/>
        <v>0</v>
      </c>
      <c r="AW92" s="70">
        <f t="shared" si="81"/>
        <v>0</v>
      </c>
      <c r="AX92" s="70">
        <f t="shared" si="82"/>
        <v>0</v>
      </c>
      <c r="AY92" s="70">
        <f t="shared" si="83"/>
        <v>0</v>
      </c>
      <c r="AZ92" s="70">
        <f t="shared" si="84"/>
        <v>0</v>
      </c>
      <c r="BA92" s="70">
        <f t="shared" si="85"/>
        <v>0</v>
      </c>
      <c r="BB92" s="70">
        <f t="shared" si="46"/>
        <v>0</v>
      </c>
      <c r="BC92" s="73" t="str">
        <f t="shared" si="14"/>
        <v/>
      </c>
      <c r="BD92" s="216" t="str">
        <f>IF(AND(BP92=""),"",IF(BP92=0,"",1+(MAX(BD$60:BD91))))</f>
        <v/>
      </c>
      <c r="BE92" s="32">
        <v>33</v>
      </c>
      <c r="BF92" s="69">
        <f t="shared" si="47"/>
        <v>0</v>
      </c>
      <c r="BG92" s="73">
        <f t="shared" si="48"/>
        <v>0</v>
      </c>
      <c r="BH92" s="73">
        <f t="shared" si="49"/>
        <v>0</v>
      </c>
      <c r="BI92" s="73">
        <f t="shared" si="50"/>
        <v>0</v>
      </c>
      <c r="BJ92" s="73">
        <f t="shared" si="51"/>
        <v>0</v>
      </c>
      <c r="BK92" s="73">
        <f t="shared" si="52"/>
        <v>0</v>
      </c>
      <c r="BL92" s="73">
        <f t="shared" si="53"/>
        <v>0</v>
      </c>
      <c r="BM92" s="73">
        <f t="shared" si="54"/>
        <v>0</v>
      </c>
      <c r="BN92" s="73">
        <f t="shared" si="55"/>
        <v>0</v>
      </c>
      <c r="BO92" s="73">
        <f t="shared" si="56"/>
        <v>0</v>
      </c>
      <c r="BP92" s="73" t="str">
        <f t="shared" si="16"/>
        <v/>
      </c>
      <c r="BQ92" s="216" t="str">
        <f>IF(AND(CC92=""),"",IF(CC92=0,"",1+(MAX(BQ$60:BQ91))))</f>
        <v/>
      </c>
      <c r="BR92" s="32">
        <v>33</v>
      </c>
      <c r="BS92" s="346">
        <f t="shared" si="57"/>
        <v>0</v>
      </c>
      <c r="BT92" s="73">
        <f t="shared" si="58"/>
        <v>0</v>
      </c>
      <c r="BU92" s="73">
        <f t="shared" si="59"/>
        <v>0</v>
      </c>
      <c r="BV92" s="73">
        <f t="shared" si="60"/>
        <v>0</v>
      </c>
      <c r="BW92" s="73">
        <f t="shared" si="61"/>
        <v>0</v>
      </c>
      <c r="BX92" s="73">
        <f t="shared" si="62"/>
        <v>0</v>
      </c>
      <c r="BY92" s="73">
        <f t="shared" si="63"/>
        <v>0</v>
      </c>
      <c r="BZ92" s="73">
        <f t="shared" si="64"/>
        <v>0</v>
      </c>
      <c r="CA92" s="73">
        <f t="shared" si="65"/>
        <v>0</v>
      </c>
      <c r="CB92" s="73">
        <f t="shared" si="66"/>
        <v>0</v>
      </c>
      <c r="CC92" s="73" t="str">
        <f t="shared" si="18"/>
        <v/>
      </c>
      <c r="CD92" s="216" t="str">
        <f>IF(AND(CP92=""),"",IF(CP92=0,"",1+(MAX(CD$60:CD91))))</f>
        <v/>
      </c>
      <c r="CE92" s="32">
        <v>33</v>
      </c>
      <c r="CF92" s="69">
        <f t="shared" si="67"/>
        <v>0</v>
      </c>
      <c r="CG92" s="73">
        <f t="shared" si="68"/>
        <v>0</v>
      </c>
      <c r="CH92" s="73">
        <f t="shared" si="69"/>
        <v>0</v>
      </c>
      <c r="CI92" s="73">
        <f t="shared" si="70"/>
        <v>0</v>
      </c>
      <c r="CJ92" s="73">
        <f t="shared" si="71"/>
        <v>0</v>
      </c>
      <c r="CK92" s="73">
        <f t="shared" si="72"/>
        <v>0</v>
      </c>
      <c r="CL92" s="73">
        <f t="shared" si="73"/>
        <v>0</v>
      </c>
      <c r="CM92" s="73">
        <f t="shared" si="74"/>
        <v>0</v>
      </c>
      <c r="CN92" s="73">
        <f t="shared" si="75"/>
        <v>0</v>
      </c>
      <c r="CO92" s="73">
        <f t="shared" si="76"/>
        <v>0</v>
      </c>
      <c r="CP92" s="73" t="str">
        <f t="shared" si="20"/>
        <v/>
      </c>
      <c r="CQ92" s="216" t="str">
        <f>IF(AND(DC92=""),"",IF(DC92=0,"",1+(MAX(CQ$60:CQ91))))</f>
        <v/>
      </c>
      <c r="CR92" s="32">
        <v>33</v>
      </c>
      <c r="CS92" s="69">
        <f t="shared" si="86"/>
        <v>0</v>
      </c>
      <c r="CT92" s="73">
        <f t="shared" si="87"/>
        <v>0</v>
      </c>
      <c r="CU92" s="73">
        <f t="shared" si="88"/>
        <v>0</v>
      </c>
      <c r="CV92" s="73">
        <f t="shared" si="89"/>
        <v>0</v>
      </c>
      <c r="CW92" s="73">
        <f t="shared" si="90"/>
        <v>0</v>
      </c>
      <c r="CX92" s="73">
        <f t="shared" si="91"/>
        <v>0</v>
      </c>
      <c r="CY92" s="73">
        <f t="shared" si="92"/>
        <v>0</v>
      </c>
      <c r="CZ92" s="73">
        <f t="shared" si="93"/>
        <v>0</v>
      </c>
      <c r="DA92" s="73">
        <f t="shared" si="94"/>
        <v>0</v>
      </c>
      <c r="DB92" s="73">
        <f t="shared" si="95"/>
        <v>0</v>
      </c>
      <c r="DC92" s="73" t="str">
        <f t="shared" si="31"/>
        <v/>
      </c>
    </row>
    <row r="93" spans="1:107" ht="15.75">
      <c r="A93" s="216">
        <f t="shared" si="32"/>
        <v>0</v>
      </c>
      <c r="B93" s="348">
        <f t="shared" si="33"/>
        <v>0</v>
      </c>
      <c r="C93" s="349">
        <v>34</v>
      </c>
      <c r="D93" s="377"/>
      <c r="E93" s="378"/>
      <c r="F93" s="379"/>
      <c r="G93" s="379"/>
      <c r="H93" s="378"/>
      <c r="I93" s="383"/>
      <c r="J93" s="381"/>
      <c r="K93" s="381"/>
      <c r="L93" s="381"/>
      <c r="M93" s="382"/>
      <c r="N93" s="521"/>
      <c r="AB93" t="str">
        <f t="shared" si="96"/>
        <v/>
      </c>
      <c r="AC93" s="216">
        <f t="shared" si="34"/>
        <v>1</v>
      </c>
      <c r="AD93" s="216" t="str">
        <f>IF(AND(AP93=""),"",IF(AP93=0,"",1+(MAX(AD$60:AD92))))</f>
        <v/>
      </c>
      <c r="AE93" s="72">
        <v>34</v>
      </c>
      <c r="AF93" s="69">
        <f t="shared" si="35"/>
        <v>0</v>
      </c>
      <c r="AG93" s="73">
        <f t="shared" si="36"/>
        <v>0</v>
      </c>
      <c r="AH93" s="73">
        <f t="shared" si="37"/>
        <v>0</v>
      </c>
      <c r="AI93" s="73">
        <f t="shared" si="38"/>
        <v>0</v>
      </c>
      <c r="AJ93" s="73">
        <f t="shared" si="39"/>
        <v>0</v>
      </c>
      <c r="AK93" s="73">
        <f t="shared" si="40"/>
        <v>0</v>
      </c>
      <c r="AL93" s="73">
        <f t="shared" si="41"/>
        <v>0</v>
      </c>
      <c r="AM93" s="73">
        <f t="shared" si="42"/>
        <v>0</v>
      </c>
      <c r="AN93" s="73">
        <f t="shared" si="43"/>
        <v>0</v>
      </c>
      <c r="AO93" s="73">
        <f t="shared" si="44"/>
        <v>0</v>
      </c>
      <c r="AP93" s="73" t="str">
        <f t="shared" si="12"/>
        <v/>
      </c>
      <c r="AQ93" s="216" t="str">
        <f>IF(AND(BC93=""),"",IF(BC93=0,"",1+(MAX(AQ$60:AQ92))))</f>
        <v/>
      </c>
      <c r="AR93" s="72">
        <v>34</v>
      </c>
      <c r="AS93" s="347">
        <f t="shared" si="77"/>
        <v>0</v>
      </c>
      <c r="AT93" s="70">
        <f t="shared" si="78"/>
        <v>0</v>
      </c>
      <c r="AU93" s="70">
        <f t="shared" si="79"/>
        <v>0</v>
      </c>
      <c r="AV93" s="70">
        <f t="shared" si="80"/>
        <v>0</v>
      </c>
      <c r="AW93" s="70">
        <f t="shared" si="81"/>
        <v>0</v>
      </c>
      <c r="AX93" s="70">
        <f t="shared" si="82"/>
        <v>0</v>
      </c>
      <c r="AY93" s="70">
        <f t="shared" si="83"/>
        <v>0</v>
      </c>
      <c r="AZ93" s="70">
        <f t="shared" si="84"/>
        <v>0</v>
      </c>
      <c r="BA93" s="70">
        <f t="shared" si="85"/>
        <v>0</v>
      </c>
      <c r="BB93" s="70">
        <f t="shared" si="46"/>
        <v>0</v>
      </c>
      <c r="BC93" s="73" t="str">
        <f t="shared" si="14"/>
        <v/>
      </c>
      <c r="BD93" s="216" t="str">
        <f>IF(AND(BP93=""),"",IF(BP93=0,"",1+(MAX(BD$60:BD92))))</f>
        <v/>
      </c>
      <c r="BE93" s="72">
        <v>34</v>
      </c>
      <c r="BF93" s="69">
        <f t="shared" ref="BF93:BF142" si="97">IF($M93="GAZETTED - FIX PAY",D93,0)</f>
        <v>0</v>
      </c>
      <c r="BG93" s="73">
        <f t="shared" ref="BG93:BG142" si="98">IF($M93="GAZETTED - FIX PAY",E93,0)</f>
        <v>0</v>
      </c>
      <c r="BH93" s="73">
        <f t="shared" ref="BH93:BH142" si="99">IF($M93="GAZETTED - FIX PAY",F93,0)</f>
        <v>0</v>
      </c>
      <c r="BI93" s="73">
        <f t="shared" ref="BI93:BI142" si="100">IF($M93="GAZETTED - FIX PAY",G93,0)</f>
        <v>0</v>
      </c>
      <c r="BJ93" s="73">
        <f t="shared" ref="BJ93:BJ142" si="101">IF($M93="GAZETTED - FIX PAY",H93,0)</f>
        <v>0</v>
      </c>
      <c r="BK93" s="73">
        <f t="shared" ref="BK93:BK142" si="102">IF($M93="GAZETTED - FIX PAY",I93,0)</f>
        <v>0</v>
      </c>
      <c r="BL93" s="73">
        <f t="shared" ref="BL93:BL142" si="103">IF($M93="GAZETTED - FIX PAY",J93,0)</f>
        <v>0</v>
      </c>
      <c r="BM93" s="73">
        <f t="shared" ref="BM93:BM142" si="104">IF($M93="GAZETTED - FIX PAY",K93,0)</f>
        <v>0</v>
      </c>
      <c r="BN93" s="73">
        <f t="shared" ref="BN93:BN142" si="105">IF($M93="GAZETTED - FIX PAY",L93,0)</f>
        <v>0</v>
      </c>
      <c r="BO93" s="73">
        <f t="shared" si="56"/>
        <v>0</v>
      </c>
      <c r="BP93" s="73" t="str">
        <f t="shared" si="16"/>
        <v/>
      </c>
      <c r="BQ93" s="216" t="str">
        <f>IF(AND(CC93=""),"",IF(CC93=0,"",1+(MAX(BQ$60:BQ92))))</f>
        <v/>
      </c>
      <c r="BR93" s="72">
        <v>34</v>
      </c>
      <c r="BS93" s="346">
        <f t="shared" ref="BS93:BS142" si="106">IF($M93="NON GAZETTED - FIX PAY",D93,0)</f>
        <v>0</v>
      </c>
      <c r="BT93" s="73">
        <f t="shared" ref="BT93:BT142" si="107">IF($M93="NON GAZETTED - FIX PAY",E93,0)</f>
        <v>0</v>
      </c>
      <c r="BU93" s="73">
        <f t="shared" ref="BU93:BU142" si="108">IF($M93="NON GAZETTED - FIX PAY",F93,0)</f>
        <v>0</v>
      </c>
      <c r="BV93" s="73">
        <f t="shared" ref="BV93:BV142" si="109">IF($M93="NON GAZETTED - FIX PAY",G93,0)</f>
        <v>0</v>
      </c>
      <c r="BW93" s="73">
        <f t="shared" ref="BW93:BW142" si="110">IF($M93="NON GAZETTED - FIX PAY",H93,0)</f>
        <v>0</v>
      </c>
      <c r="BX93" s="73">
        <f t="shared" ref="BX93:BX142" si="111">IF($M93="NON GAZETTED - FIX PAY",I93,0)</f>
        <v>0</v>
      </c>
      <c r="BY93" s="73">
        <f t="shared" ref="BY93:BY142" si="112">IF($M93="NON GAZETTED - FIX PAY",J93,0)</f>
        <v>0</v>
      </c>
      <c r="BZ93" s="73">
        <f t="shared" ref="BZ93:BZ142" si="113">IF($M93="NON GAZETTED - FIX PAY",K93,0)</f>
        <v>0</v>
      </c>
      <c r="CA93" s="73">
        <f t="shared" ref="CA93:CA142" si="114">IF($M93="NON GAZETTED - FIX PAY",L93,0)</f>
        <v>0</v>
      </c>
      <c r="CB93" s="73">
        <f t="shared" si="66"/>
        <v>0</v>
      </c>
      <c r="CC93" s="73" t="str">
        <f t="shared" si="18"/>
        <v/>
      </c>
      <c r="CD93" s="216" t="str">
        <f>IF(AND(CP93=""),"",IF(CP93=0,"",1+(MAX(CD$60:CD92))))</f>
        <v/>
      </c>
      <c r="CE93" s="72">
        <v>34</v>
      </c>
      <c r="CF93" s="69">
        <f t="shared" si="67"/>
        <v>0</v>
      </c>
      <c r="CG93" s="73">
        <f t="shared" si="68"/>
        <v>0</v>
      </c>
      <c r="CH93" s="73">
        <f t="shared" si="69"/>
        <v>0</v>
      </c>
      <c r="CI93" s="73">
        <f t="shared" si="70"/>
        <v>0</v>
      </c>
      <c r="CJ93" s="73">
        <f t="shared" si="71"/>
        <v>0</v>
      </c>
      <c r="CK93" s="73">
        <f t="shared" si="72"/>
        <v>0</v>
      </c>
      <c r="CL93" s="73">
        <f t="shared" si="73"/>
        <v>0</v>
      </c>
      <c r="CM93" s="73">
        <f t="shared" si="74"/>
        <v>0</v>
      </c>
      <c r="CN93" s="73">
        <f t="shared" si="75"/>
        <v>0</v>
      </c>
      <c r="CO93" s="73">
        <f t="shared" si="76"/>
        <v>0</v>
      </c>
      <c r="CP93" s="73" t="str">
        <f t="shared" si="20"/>
        <v/>
      </c>
      <c r="CQ93" s="216" t="str">
        <f>IF(AND(DC93=""),"",IF(DC93=0,"",1+(MAX(CQ$60:CQ92))))</f>
        <v/>
      </c>
      <c r="CR93" s="72">
        <v>34</v>
      </c>
      <c r="CS93" s="69">
        <f t="shared" si="86"/>
        <v>0</v>
      </c>
      <c r="CT93" s="73">
        <f t="shared" si="87"/>
        <v>0</v>
      </c>
      <c r="CU93" s="73">
        <f t="shared" si="88"/>
        <v>0</v>
      </c>
      <c r="CV93" s="73">
        <f t="shared" si="89"/>
        <v>0</v>
      </c>
      <c r="CW93" s="73">
        <f t="shared" si="90"/>
        <v>0</v>
      </c>
      <c r="CX93" s="73">
        <f t="shared" si="91"/>
        <v>0</v>
      </c>
      <c r="CY93" s="73">
        <f t="shared" si="92"/>
        <v>0</v>
      </c>
      <c r="CZ93" s="73">
        <f t="shared" si="93"/>
        <v>0</v>
      </c>
      <c r="DA93" s="73">
        <f t="shared" si="94"/>
        <v>0</v>
      </c>
      <c r="DB93" s="73">
        <f t="shared" si="95"/>
        <v>0</v>
      </c>
      <c r="DC93" s="73" t="str">
        <f t="shared" si="31"/>
        <v/>
      </c>
    </row>
    <row r="94" spans="1:107" ht="15.75">
      <c r="A94" s="216">
        <f t="shared" si="32"/>
        <v>0</v>
      </c>
      <c r="B94" s="348">
        <f t="shared" si="33"/>
        <v>0</v>
      </c>
      <c r="C94" s="349">
        <v>35</v>
      </c>
      <c r="D94" s="377"/>
      <c r="E94" s="378"/>
      <c r="F94" s="379"/>
      <c r="G94" s="379"/>
      <c r="H94" s="378"/>
      <c r="I94" s="383"/>
      <c r="J94" s="381"/>
      <c r="K94" s="381"/>
      <c r="L94" s="381"/>
      <c r="M94" s="382"/>
      <c r="N94" s="521"/>
      <c r="AB94" t="str">
        <f t="shared" si="96"/>
        <v/>
      </c>
      <c r="AC94" s="216">
        <f t="shared" si="34"/>
        <v>1</v>
      </c>
      <c r="AD94" s="216" t="str">
        <f>IF(AND(AP94=""),"",IF(AP94=0,"",1+(MAX(AD$60:AD93))))</f>
        <v/>
      </c>
      <c r="AE94" s="32">
        <v>35</v>
      </c>
      <c r="AF94" s="69">
        <f t="shared" si="35"/>
        <v>0</v>
      </c>
      <c r="AG94" s="73">
        <f t="shared" si="36"/>
        <v>0</v>
      </c>
      <c r="AH94" s="73">
        <f t="shared" si="37"/>
        <v>0</v>
      </c>
      <c r="AI94" s="73">
        <f t="shared" si="38"/>
        <v>0</v>
      </c>
      <c r="AJ94" s="73">
        <f t="shared" si="39"/>
        <v>0</v>
      </c>
      <c r="AK94" s="73">
        <f t="shared" si="40"/>
        <v>0</v>
      </c>
      <c r="AL94" s="73">
        <f t="shared" si="41"/>
        <v>0</v>
      </c>
      <c r="AM94" s="73">
        <f t="shared" si="42"/>
        <v>0</v>
      </c>
      <c r="AN94" s="73">
        <f t="shared" si="43"/>
        <v>0</v>
      </c>
      <c r="AO94" s="73">
        <f t="shared" si="44"/>
        <v>0</v>
      </c>
      <c r="AP94" s="73" t="str">
        <f t="shared" si="12"/>
        <v/>
      </c>
      <c r="AQ94" s="216" t="str">
        <f>IF(AND(BC94=""),"",IF(BC94=0,"",1+(MAX(AQ$60:AQ93))))</f>
        <v/>
      </c>
      <c r="AR94" s="72">
        <v>35</v>
      </c>
      <c r="AS94" s="347">
        <f t="shared" si="77"/>
        <v>0</v>
      </c>
      <c r="AT94" s="70">
        <f t="shared" si="78"/>
        <v>0</v>
      </c>
      <c r="AU94" s="70">
        <f t="shared" si="79"/>
        <v>0</v>
      </c>
      <c r="AV94" s="70">
        <f t="shared" si="80"/>
        <v>0</v>
      </c>
      <c r="AW94" s="70">
        <f t="shared" si="81"/>
        <v>0</v>
      </c>
      <c r="AX94" s="70">
        <f t="shared" si="82"/>
        <v>0</v>
      </c>
      <c r="AY94" s="70">
        <f t="shared" si="83"/>
        <v>0</v>
      </c>
      <c r="AZ94" s="70">
        <f t="shared" si="84"/>
        <v>0</v>
      </c>
      <c r="BA94" s="70">
        <f t="shared" si="85"/>
        <v>0</v>
      </c>
      <c r="BB94" s="70">
        <f t="shared" si="46"/>
        <v>0</v>
      </c>
      <c r="BC94" s="73" t="str">
        <f t="shared" si="14"/>
        <v/>
      </c>
      <c r="BD94" s="216" t="str">
        <f>IF(AND(BP94=""),"",IF(BP94=0,"",1+(MAX(BD$60:BD93))))</f>
        <v/>
      </c>
      <c r="BE94" s="32">
        <v>35</v>
      </c>
      <c r="BF94" s="69">
        <f t="shared" si="97"/>
        <v>0</v>
      </c>
      <c r="BG94" s="73">
        <f t="shared" si="98"/>
        <v>0</v>
      </c>
      <c r="BH94" s="73">
        <f t="shared" si="99"/>
        <v>0</v>
      </c>
      <c r="BI94" s="73">
        <f t="shared" si="100"/>
        <v>0</v>
      </c>
      <c r="BJ94" s="73">
        <f t="shared" si="101"/>
        <v>0</v>
      </c>
      <c r="BK94" s="73">
        <f t="shared" si="102"/>
        <v>0</v>
      </c>
      <c r="BL94" s="73">
        <f t="shared" si="103"/>
        <v>0</v>
      </c>
      <c r="BM94" s="73">
        <f t="shared" si="104"/>
        <v>0</v>
      </c>
      <c r="BN94" s="73">
        <f t="shared" si="105"/>
        <v>0</v>
      </c>
      <c r="BO94" s="73">
        <f t="shared" si="56"/>
        <v>0</v>
      </c>
      <c r="BP94" s="73" t="str">
        <f t="shared" si="16"/>
        <v/>
      </c>
      <c r="BQ94" s="216" t="str">
        <f>IF(AND(CC94=""),"",IF(CC94=0,"",1+(MAX(BQ$60:BQ93))))</f>
        <v/>
      </c>
      <c r="BR94" s="32">
        <v>35</v>
      </c>
      <c r="BS94" s="346">
        <f t="shared" si="106"/>
        <v>0</v>
      </c>
      <c r="BT94" s="73">
        <f t="shared" si="107"/>
        <v>0</v>
      </c>
      <c r="BU94" s="73">
        <f t="shared" si="108"/>
        <v>0</v>
      </c>
      <c r="BV94" s="73">
        <f t="shared" si="109"/>
        <v>0</v>
      </c>
      <c r="BW94" s="73">
        <f t="shared" si="110"/>
        <v>0</v>
      </c>
      <c r="BX94" s="73">
        <f t="shared" si="111"/>
        <v>0</v>
      </c>
      <c r="BY94" s="73">
        <f t="shared" si="112"/>
        <v>0</v>
      </c>
      <c r="BZ94" s="73">
        <f t="shared" si="113"/>
        <v>0</v>
      </c>
      <c r="CA94" s="73">
        <f t="shared" si="114"/>
        <v>0</v>
      </c>
      <c r="CB94" s="73">
        <f t="shared" si="66"/>
        <v>0</v>
      </c>
      <c r="CC94" s="73" t="str">
        <f t="shared" si="18"/>
        <v/>
      </c>
      <c r="CD94" s="216" t="str">
        <f>IF(AND(CP94=""),"",IF(CP94=0,"",1+(MAX(CD$60:CD93))))</f>
        <v/>
      </c>
      <c r="CE94" s="32">
        <v>35</v>
      </c>
      <c r="CF94" s="69">
        <f t="shared" si="67"/>
        <v>0</v>
      </c>
      <c r="CG94" s="73">
        <f t="shared" si="68"/>
        <v>0</v>
      </c>
      <c r="CH94" s="73">
        <f t="shared" si="69"/>
        <v>0</v>
      </c>
      <c r="CI94" s="73">
        <f t="shared" si="70"/>
        <v>0</v>
      </c>
      <c r="CJ94" s="73">
        <f t="shared" si="71"/>
        <v>0</v>
      </c>
      <c r="CK94" s="73">
        <f t="shared" si="72"/>
        <v>0</v>
      </c>
      <c r="CL94" s="73">
        <f t="shared" si="73"/>
        <v>0</v>
      </c>
      <c r="CM94" s="73">
        <f t="shared" si="74"/>
        <v>0</v>
      </c>
      <c r="CN94" s="73">
        <f t="shared" si="75"/>
        <v>0</v>
      </c>
      <c r="CO94" s="73">
        <f t="shared" si="76"/>
        <v>0</v>
      </c>
      <c r="CP94" s="73" t="str">
        <f t="shared" si="20"/>
        <v/>
      </c>
      <c r="CQ94" s="216" t="str">
        <f>IF(AND(DC94=""),"",IF(DC94=0,"",1+(MAX(CQ$60:CQ93))))</f>
        <v/>
      </c>
      <c r="CR94" s="32">
        <v>35</v>
      </c>
      <c r="CS94" s="69">
        <f t="shared" si="86"/>
        <v>0</v>
      </c>
      <c r="CT94" s="73">
        <f t="shared" si="87"/>
        <v>0</v>
      </c>
      <c r="CU94" s="73">
        <f t="shared" si="88"/>
        <v>0</v>
      </c>
      <c r="CV94" s="73">
        <f t="shared" si="89"/>
        <v>0</v>
      </c>
      <c r="CW94" s="73">
        <f t="shared" si="90"/>
        <v>0</v>
      </c>
      <c r="CX94" s="73">
        <f t="shared" si="91"/>
        <v>0</v>
      </c>
      <c r="CY94" s="73">
        <f t="shared" si="92"/>
        <v>0</v>
      </c>
      <c r="CZ94" s="73">
        <f t="shared" si="93"/>
        <v>0</v>
      </c>
      <c r="DA94" s="73">
        <f t="shared" si="94"/>
        <v>0</v>
      </c>
      <c r="DB94" s="73">
        <f t="shared" si="95"/>
        <v>0</v>
      </c>
      <c r="DC94" s="73" t="str">
        <f t="shared" si="31"/>
        <v/>
      </c>
    </row>
    <row r="95" spans="1:107" ht="15.75">
      <c r="A95" s="216">
        <f t="shared" si="32"/>
        <v>0</v>
      </c>
      <c r="B95" s="348">
        <f t="shared" si="33"/>
        <v>0</v>
      </c>
      <c r="C95" s="349">
        <v>36</v>
      </c>
      <c r="D95" s="377"/>
      <c r="E95" s="378"/>
      <c r="F95" s="379"/>
      <c r="G95" s="379"/>
      <c r="H95" s="378"/>
      <c r="I95" s="383"/>
      <c r="J95" s="381"/>
      <c r="K95" s="381"/>
      <c r="L95" s="381"/>
      <c r="M95" s="382"/>
      <c r="N95" s="521"/>
      <c r="AB95" t="str">
        <f t="shared" si="96"/>
        <v/>
      </c>
      <c r="AC95" s="216">
        <f t="shared" si="34"/>
        <v>1</v>
      </c>
      <c r="AD95" s="216" t="str">
        <f>IF(AND(AP95=""),"",IF(AP95=0,"",1+(MAX(AD$60:AD94))))</f>
        <v/>
      </c>
      <c r="AE95" s="72">
        <v>36</v>
      </c>
      <c r="AF95" s="69">
        <f t="shared" si="35"/>
        <v>0</v>
      </c>
      <c r="AG95" s="73">
        <f t="shared" si="36"/>
        <v>0</v>
      </c>
      <c r="AH95" s="73">
        <f t="shared" si="37"/>
        <v>0</v>
      </c>
      <c r="AI95" s="73">
        <f t="shared" si="38"/>
        <v>0</v>
      </c>
      <c r="AJ95" s="73">
        <f t="shared" si="39"/>
        <v>0</v>
      </c>
      <c r="AK95" s="73">
        <f t="shared" si="40"/>
        <v>0</v>
      </c>
      <c r="AL95" s="73">
        <f t="shared" si="41"/>
        <v>0</v>
      </c>
      <c r="AM95" s="73">
        <f t="shared" si="42"/>
        <v>0</v>
      </c>
      <c r="AN95" s="73">
        <f t="shared" si="43"/>
        <v>0</v>
      </c>
      <c r="AO95" s="73">
        <f t="shared" si="44"/>
        <v>0</v>
      </c>
      <c r="AP95" s="73" t="str">
        <f t="shared" si="12"/>
        <v/>
      </c>
      <c r="AQ95" s="216" t="str">
        <f>IF(AND(BC95=""),"",IF(BC95=0,"",1+(MAX(AQ$60:AQ94))))</f>
        <v/>
      </c>
      <c r="AR95" s="72">
        <v>36</v>
      </c>
      <c r="AS95" s="347">
        <f t="shared" si="77"/>
        <v>0</v>
      </c>
      <c r="AT95" s="70">
        <f t="shared" si="78"/>
        <v>0</v>
      </c>
      <c r="AU95" s="70">
        <f t="shared" si="79"/>
        <v>0</v>
      </c>
      <c r="AV95" s="70">
        <f t="shared" si="80"/>
        <v>0</v>
      </c>
      <c r="AW95" s="70">
        <f t="shared" si="81"/>
        <v>0</v>
      </c>
      <c r="AX95" s="70">
        <f t="shared" si="82"/>
        <v>0</v>
      </c>
      <c r="AY95" s="70">
        <f t="shared" si="83"/>
        <v>0</v>
      </c>
      <c r="AZ95" s="70">
        <f t="shared" si="84"/>
        <v>0</v>
      </c>
      <c r="BA95" s="70">
        <f t="shared" si="85"/>
        <v>0</v>
      </c>
      <c r="BB95" s="70">
        <f t="shared" si="46"/>
        <v>0</v>
      </c>
      <c r="BC95" s="73" t="str">
        <f t="shared" si="14"/>
        <v/>
      </c>
      <c r="BD95" s="216" t="str">
        <f>IF(AND(BP95=""),"",IF(BP95=0,"",1+(MAX(BD$60:BD94))))</f>
        <v/>
      </c>
      <c r="BE95" s="72">
        <v>36</v>
      </c>
      <c r="BF95" s="69">
        <f t="shared" si="97"/>
        <v>0</v>
      </c>
      <c r="BG95" s="73">
        <f t="shared" si="98"/>
        <v>0</v>
      </c>
      <c r="BH95" s="73">
        <f t="shared" si="99"/>
        <v>0</v>
      </c>
      <c r="BI95" s="73">
        <f t="shared" si="100"/>
        <v>0</v>
      </c>
      <c r="BJ95" s="73">
        <f t="shared" si="101"/>
        <v>0</v>
      </c>
      <c r="BK95" s="73">
        <f t="shared" si="102"/>
        <v>0</v>
      </c>
      <c r="BL95" s="73">
        <f t="shared" si="103"/>
        <v>0</v>
      </c>
      <c r="BM95" s="73">
        <f t="shared" si="104"/>
        <v>0</v>
      </c>
      <c r="BN95" s="73">
        <f t="shared" si="105"/>
        <v>0</v>
      </c>
      <c r="BO95" s="73">
        <f t="shared" si="56"/>
        <v>0</v>
      </c>
      <c r="BP95" s="73" t="str">
        <f t="shared" si="16"/>
        <v/>
      </c>
      <c r="BQ95" s="216" t="str">
        <f>IF(AND(CC95=""),"",IF(CC95=0,"",1+(MAX(BQ$60:BQ94))))</f>
        <v/>
      </c>
      <c r="BR95" s="72">
        <v>36</v>
      </c>
      <c r="BS95" s="346">
        <f t="shared" si="106"/>
        <v>0</v>
      </c>
      <c r="BT95" s="73">
        <f t="shared" si="107"/>
        <v>0</v>
      </c>
      <c r="BU95" s="73">
        <f t="shared" si="108"/>
        <v>0</v>
      </c>
      <c r="BV95" s="73">
        <f t="shared" si="109"/>
        <v>0</v>
      </c>
      <c r="BW95" s="73">
        <f t="shared" si="110"/>
        <v>0</v>
      </c>
      <c r="BX95" s="73">
        <f t="shared" si="111"/>
        <v>0</v>
      </c>
      <c r="BY95" s="73">
        <f t="shared" si="112"/>
        <v>0</v>
      </c>
      <c r="BZ95" s="73">
        <f t="shared" si="113"/>
        <v>0</v>
      </c>
      <c r="CA95" s="73">
        <f t="shared" si="114"/>
        <v>0</v>
      </c>
      <c r="CB95" s="73">
        <f t="shared" si="66"/>
        <v>0</v>
      </c>
      <c r="CC95" s="73" t="str">
        <f t="shared" si="18"/>
        <v/>
      </c>
      <c r="CD95" s="216" t="str">
        <f>IF(AND(CP95=""),"",IF(CP95=0,"",1+(MAX(CD$60:CD94))))</f>
        <v/>
      </c>
      <c r="CE95" s="72">
        <v>36</v>
      </c>
      <c r="CF95" s="69">
        <f t="shared" si="67"/>
        <v>0</v>
      </c>
      <c r="CG95" s="73">
        <f t="shared" si="68"/>
        <v>0</v>
      </c>
      <c r="CH95" s="73">
        <f t="shared" si="69"/>
        <v>0</v>
      </c>
      <c r="CI95" s="73">
        <f t="shared" si="70"/>
        <v>0</v>
      </c>
      <c r="CJ95" s="73">
        <f t="shared" si="71"/>
        <v>0</v>
      </c>
      <c r="CK95" s="73">
        <f t="shared" si="72"/>
        <v>0</v>
      </c>
      <c r="CL95" s="73">
        <f t="shared" si="73"/>
        <v>0</v>
      </c>
      <c r="CM95" s="73">
        <f t="shared" si="74"/>
        <v>0</v>
      </c>
      <c r="CN95" s="73">
        <f t="shared" si="75"/>
        <v>0</v>
      </c>
      <c r="CO95" s="73">
        <f t="shared" si="76"/>
        <v>0</v>
      </c>
      <c r="CP95" s="73" t="str">
        <f t="shared" si="20"/>
        <v/>
      </c>
      <c r="CQ95" s="216" t="str">
        <f>IF(AND(DC95=""),"",IF(DC95=0,"",1+(MAX(CQ$60:CQ94))))</f>
        <v/>
      </c>
      <c r="CR95" s="72">
        <v>36</v>
      </c>
      <c r="CS95" s="69">
        <f t="shared" si="86"/>
        <v>0</v>
      </c>
      <c r="CT95" s="73">
        <f t="shared" si="87"/>
        <v>0</v>
      </c>
      <c r="CU95" s="73">
        <f t="shared" si="88"/>
        <v>0</v>
      </c>
      <c r="CV95" s="73">
        <f t="shared" si="89"/>
        <v>0</v>
      </c>
      <c r="CW95" s="73">
        <f t="shared" si="90"/>
        <v>0</v>
      </c>
      <c r="CX95" s="73">
        <f t="shared" si="91"/>
        <v>0</v>
      </c>
      <c r="CY95" s="73">
        <f t="shared" si="92"/>
        <v>0</v>
      </c>
      <c r="CZ95" s="73">
        <f t="shared" si="93"/>
        <v>0</v>
      </c>
      <c r="DA95" s="73">
        <f t="shared" si="94"/>
        <v>0</v>
      </c>
      <c r="DB95" s="73">
        <f t="shared" si="95"/>
        <v>0</v>
      </c>
      <c r="DC95" s="73" t="str">
        <f t="shared" si="31"/>
        <v/>
      </c>
    </row>
    <row r="96" spans="1:107" ht="15.75">
      <c r="A96" s="216">
        <f t="shared" si="32"/>
        <v>0</v>
      </c>
      <c r="B96" s="348">
        <f t="shared" si="33"/>
        <v>0</v>
      </c>
      <c r="C96" s="349">
        <v>37</v>
      </c>
      <c r="D96" s="377"/>
      <c r="E96" s="378"/>
      <c r="F96" s="379"/>
      <c r="G96" s="379"/>
      <c r="H96" s="378"/>
      <c r="I96" s="383"/>
      <c r="J96" s="381"/>
      <c r="K96" s="381"/>
      <c r="L96" s="381"/>
      <c r="M96" s="382"/>
      <c r="N96" s="521"/>
      <c r="AB96" t="str">
        <f t="shared" si="96"/>
        <v/>
      </c>
      <c r="AC96" s="216">
        <f t="shared" si="34"/>
        <v>1</v>
      </c>
      <c r="AD96" s="216" t="str">
        <f>IF(AND(AP96=""),"",IF(AP96=0,"",1+(MAX(AD$60:AD95))))</f>
        <v/>
      </c>
      <c r="AE96" s="32">
        <v>37</v>
      </c>
      <c r="AF96" s="69">
        <f t="shared" si="35"/>
        <v>0</v>
      </c>
      <c r="AG96" s="73">
        <f t="shared" si="36"/>
        <v>0</v>
      </c>
      <c r="AH96" s="73">
        <f t="shared" si="37"/>
        <v>0</v>
      </c>
      <c r="AI96" s="73">
        <f t="shared" si="38"/>
        <v>0</v>
      </c>
      <c r="AJ96" s="73">
        <f t="shared" si="39"/>
        <v>0</v>
      </c>
      <c r="AK96" s="73">
        <f t="shared" si="40"/>
        <v>0</v>
      </c>
      <c r="AL96" s="73">
        <f t="shared" si="41"/>
        <v>0</v>
      </c>
      <c r="AM96" s="73">
        <f t="shared" si="42"/>
        <v>0</v>
      </c>
      <c r="AN96" s="73">
        <f t="shared" si="43"/>
        <v>0</v>
      </c>
      <c r="AO96" s="73">
        <f t="shared" si="44"/>
        <v>0</v>
      </c>
      <c r="AP96" s="73" t="str">
        <f t="shared" si="12"/>
        <v/>
      </c>
      <c r="AQ96" s="216" t="str">
        <f>IF(AND(BC96=""),"",IF(BC96=0,"",1+(MAX(AQ$60:AQ95))))</f>
        <v/>
      </c>
      <c r="AR96" s="72">
        <v>37</v>
      </c>
      <c r="AS96" s="347">
        <f t="shared" si="77"/>
        <v>0</v>
      </c>
      <c r="AT96" s="70">
        <f t="shared" si="78"/>
        <v>0</v>
      </c>
      <c r="AU96" s="70">
        <f t="shared" si="79"/>
        <v>0</v>
      </c>
      <c r="AV96" s="70">
        <f t="shared" si="80"/>
        <v>0</v>
      </c>
      <c r="AW96" s="70">
        <f t="shared" si="81"/>
        <v>0</v>
      </c>
      <c r="AX96" s="70">
        <f t="shared" si="82"/>
        <v>0</v>
      </c>
      <c r="AY96" s="70">
        <f t="shared" si="83"/>
        <v>0</v>
      </c>
      <c r="AZ96" s="70">
        <f t="shared" si="84"/>
        <v>0</v>
      </c>
      <c r="BA96" s="70">
        <f t="shared" si="85"/>
        <v>0</v>
      </c>
      <c r="BB96" s="70">
        <f t="shared" si="46"/>
        <v>0</v>
      </c>
      <c r="BC96" s="73" t="str">
        <f t="shared" si="14"/>
        <v/>
      </c>
      <c r="BD96" s="216" t="str">
        <f>IF(AND(BP96=""),"",IF(BP96=0,"",1+(MAX(BD$60:BD95))))</f>
        <v/>
      </c>
      <c r="BE96" s="32">
        <v>37</v>
      </c>
      <c r="BF96" s="69">
        <f t="shared" si="97"/>
        <v>0</v>
      </c>
      <c r="BG96" s="73">
        <f t="shared" si="98"/>
        <v>0</v>
      </c>
      <c r="BH96" s="73">
        <f t="shared" si="99"/>
        <v>0</v>
      </c>
      <c r="BI96" s="73">
        <f t="shared" si="100"/>
        <v>0</v>
      </c>
      <c r="BJ96" s="73">
        <f t="shared" si="101"/>
        <v>0</v>
      </c>
      <c r="BK96" s="73">
        <f t="shared" si="102"/>
        <v>0</v>
      </c>
      <c r="BL96" s="73">
        <f t="shared" si="103"/>
        <v>0</v>
      </c>
      <c r="BM96" s="73">
        <f t="shared" si="104"/>
        <v>0</v>
      </c>
      <c r="BN96" s="73">
        <f t="shared" si="105"/>
        <v>0</v>
      </c>
      <c r="BO96" s="73">
        <f t="shared" si="56"/>
        <v>0</v>
      </c>
      <c r="BP96" s="73" t="str">
        <f t="shared" si="16"/>
        <v/>
      </c>
      <c r="BQ96" s="216" t="str">
        <f>IF(AND(CC96=""),"",IF(CC96=0,"",1+(MAX(BQ$60:BQ95))))</f>
        <v/>
      </c>
      <c r="BR96" s="32">
        <v>37</v>
      </c>
      <c r="BS96" s="346">
        <f t="shared" si="106"/>
        <v>0</v>
      </c>
      <c r="BT96" s="73">
        <f t="shared" si="107"/>
        <v>0</v>
      </c>
      <c r="BU96" s="73">
        <f t="shared" si="108"/>
        <v>0</v>
      </c>
      <c r="BV96" s="73">
        <f t="shared" si="109"/>
        <v>0</v>
      </c>
      <c r="BW96" s="73">
        <f t="shared" si="110"/>
        <v>0</v>
      </c>
      <c r="BX96" s="73">
        <f t="shared" si="111"/>
        <v>0</v>
      </c>
      <c r="BY96" s="73">
        <f t="shared" si="112"/>
        <v>0</v>
      </c>
      <c r="BZ96" s="73">
        <f t="shared" si="113"/>
        <v>0</v>
      </c>
      <c r="CA96" s="73">
        <f t="shared" si="114"/>
        <v>0</v>
      </c>
      <c r="CB96" s="73">
        <f t="shared" si="66"/>
        <v>0</v>
      </c>
      <c r="CC96" s="73" t="str">
        <f t="shared" si="18"/>
        <v/>
      </c>
      <c r="CD96" s="216" t="str">
        <f>IF(AND(CP96=""),"",IF(CP96=0,"",1+(MAX(CD$60:CD95))))</f>
        <v/>
      </c>
      <c r="CE96" s="32">
        <v>37</v>
      </c>
      <c r="CF96" s="69">
        <f t="shared" si="67"/>
        <v>0</v>
      </c>
      <c r="CG96" s="73">
        <f t="shared" si="68"/>
        <v>0</v>
      </c>
      <c r="CH96" s="73">
        <f t="shared" si="69"/>
        <v>0</v>
      </c>
      <c r="CI96" s="73">
        <f t="shared" si="70"/>
        <v>0</v>
      </c>
      <c r="CJ96" s="73">
        <f t="shared" si="71"/>
        <v>0</v>
      </c>
      <c r="CK96" s="73">
        <f t="shared" si="72"/>
        <v>0</v>
      </c>
      <c r="CL96" s="73">
        <f t="shared" si="73"/>
        <v>0</v>
      </c>
      <c r="CM96" s="73">
        <f t="shared" si="74"/>
        <v>0</v>
      </c>
      <c r="CN96" s="73">
        <f t="shared" si="75"/>
        <v>0</v>
      </c>
      <c r="CO96" s="73">
        <f t="shared" si="76"/>
        <v>0</v>
      </c>
      <c r="CP96" s="73" t="str">
        <f t="shared" si="20"/>
        <v/>
      </c>
      <c r="CQ96" s="216" t="str">
        <f>IF(AND(DC96=""),"",IF(DC96=0,"",1+(MAX(CQ$60:CQ95))))</f>
        <v/>
      </c>
      <c r="CR96" s="32">
        <v>37</v>
      </c>
      <c r="CS96" s="69">
        <f t="shared" si="86"/>
        <v>0</v>
      </c>
      <c r="CT96" s="73">
        <f t="shared" si="87"/>
        <v>0</v>
      </c>
      <c r="CU96" s="73">
        <f t="shared" si="88"/>
        <v>0</v>
      </c>
      <c r="CV96" s="73">
        <f t="shared" si="89"/>
        <v>0</v>
      </c>
      <c r="CW96" s="73">
        <f t="shared" si="90"/>
        <v>0</v>
      </c>
      <c r="CX96" s="73">
        <f t="shared" si="91"/>
        <v>0</v>
      </c>
      <c r="CY96" s="73">
        <f t="shared" si="92"/>
        <v>0</v>
      </c>
      <c r="CZ96" s="73">
        <f t="shared" si="93"/>
        <v>0</v>
      </c>
      <c r="DA96" s="73">
        <f t="shared" si="94"/>
        <v>0</v>
      </c>
      <c r="DB96" s="73">
        <f t="shared" si="95"/>
        <v>0</v>
      </c>
      <c r="DC96" s="73" t="str">
        <f t="shared" si="31"/>
        <v/>
      </c>
    </row>
    <row r="97" spans="1:108" ht="15.75">
      <c r="A97" s="216">
        <f t="shared" si="32"/>
        <v>0</v>
      </c>
      <c r="B97" s="348">
        <f t="shared" si="33"/>
        <v>0</v>
      </c>
      <c r="C97" s="349">
        <v>38</v>
      </c>
      <c r="D97" s="377"/>
      <c r="E97" s="378"/>
      <c r="F97" s="379"/>
      <c r="G97" s="379"/>
      <c r="H97" s="378"/>
      <c r="I97" s="383"/>
      <c r="J97" s="381"/>
      <c r="K97" s="381"/>
      <c r="L97" s="381"/>
      <c r="M97" s="382"/>
      <c r="N97" s="521"/>
      <c r="AB97" t="str">
        <f t="shared" si="96"/>
        <v/>
      </c>
      <c r="AC97" s="216">
        <f t="shared" si="34"/>
        <v>1</v>
      </c>
      <c r="AD97" s="216" t="str">
        <f>IF(AND(AP97=""),"",IF(AP97=0,"",1+(MAX(AD$60:AD96))))</f>
        <v/>
      </c>
      <c r="AE97" s="72">
        <v>38</v>
      </c>
      <c r="AF97" s="69">
        <f t="shared" si="35"/>
        <v>0</v>
      </c>
      <c r="AG97" s="73">
        <f t="shared" si="36"/>
        <v>0</v>
      </c>
      <c r="AH97" s="73">
        <f t="shared" si="37"/>
        <v>0</v>
      </c>
      <c r="AI97" s="73">
        <f t="shared" si="38"/>
        <v>0</v>
      </c>
      <c r="AJ97" s="73">
        <f t="shared" si="39"/>
        <v>0</v>
      </c>
      <c r="AK97" s="73">
        <f t="shared" si="40"/>
        <v>0</v>
      </c>
      <c r="AL97" s="73">
        <f t="shared" si="41"/>
        <v>0</v>
      </c>
      <c r="AM97" s="73">
        <f t="shared" si="42"/>
        <v>0</v>
      </c>
      <c r="AN97" s="73">
        <f t="shared" si="43"/>
        <v>0</v>
      </c>
      <c r="AO97" s="73">
        <f t="shared" si="44"/>
        <v>0</v>
      </c>
      <c r="AP97" s="73" t="str">
        <f t="shared" si="12"/>
        <v/>
      </c>
      <c r="AQ97" s="216" t="str">
        <f>IF(AND(BC97=""),"",IF(BC97=0,"",1+(MAX(AQ$60:AQ96))))</f>
        <v/>
      </c>
      <c r="AR97" s="72">
        <v>38</v>
      </c>
      <c r="AS97" s="347">
        <f t="shared" si="77"/>
        <v>0</v>
      </c>
      <c r="AT97" s="70">
        <f t="shared" si="78"/>
        <v>0</v>
      </c>
      <c r="AU97" s="70">
        <f t="shared" si="79"/>
        <v>0</v>
      </c>
      <c r="AV97" s="70">
        <f t="shared" si="80"/>
        <v>0</v>
      </c>
      <c r="AW97" s="70">
        <f t="shared" si="81"/>
        <v>0</v>
      </c>
      <c r="AX97" s="70">
        <f t="shared" si="82"/>
        <v>0</v>
      </c>
      <c r="AY97" s="70">
        <f t="shared" si="83"/>
        <v>0</v>
      </c>
      <c r="AZ97" s="70">
        <f t="shared" si="84"/>
        <v>0</v>
      </c>
      <c r="BA97" s="70">
        <f t="shared" si="85"/>
        <v>0</v>
      </c>
      <c r="BB97" s="70">
        <f t="shared" si="46"/>
        <v>0</v>
      </c>
      <c r="BC97" s="73" t="str">
        <f t="shared" si="14"/>
        <v/>
      </c>
      <c r="BD97" s="216" t="str">
        <f>IF(AND(BP97=""),"",IF(BP97=0,"",1+(MAX(BD$60:BD96))))</f>
        <v/>
      </c>
      <c r="BE97" s="72">
        <v>38</v>
      </c>
      <c r="BF97" s="69">
        <f t="shared" si="97"/>
        <v>0</v>
      </c>
      <c r="BG97" s="73">
        <f t="shared" si="98"/>
        <v>0</v>
      </c>
      <c r="BH97" s="73">
        <f t="shared" si="99"/>
        <v>0</v>
      </c>
      <c r="BI97" s="73">
        <f t="shared" si="100"/>
        <v>0</v>
      </c>
      <c r="BJ97" s="73">
        <f t="shared" si="101"/>
        <v>0</v>
      </c>
      <c r="BK97" s="73">
        <f t="shared" si="102"/>
        <v>0</v>
      </c>
      <c r="BL97" s="73">
        <f t="shared" si="103"/>
        <v>0</v>
      </c>
      <c r="BM97" s="73">
        <f t="shared" si="104"/>
        <v>0</v>
      </c>
      <c r="BN97" s="73">
        <f t="shared" si="105"/>
        <v>0</v>
      </c>
      <c r="BO97" s="73">
        <f t="shared" si="56"/>
        <v>0</v>
      </c>
      <c r="BP97" s="73" t="str">
        <f t="shared" si="16"/>
        <v/>
      </c>
      <c r="BQ97" s="216" t="str">
        <f>IF(AND(CC97=""),"",IF(CC97=0,"",1+(MAX(BQ$60:BQ96))))</f>
        <v/>
      </c>
      <c r="BR97" s="72">
        <v>38</v>
      </c>
      <c r="BS97" s="346">
        <f t="shared" si="106"/>
        <v>0</v>
      </c>
      <c r="BT97" s="73">
        <f t="shared" si="107"/>
        <v>0</v>
      </c>
      <c r="BU97" s="73">
        <f t="shared" si="108"/>
        <v>0</v>
      </c>
      <c r="BV97" s="73">
        <f t="shared" si="109"/>
        <v>0</v>
      </c>
      <c r="BW97" s="73">
        <f t="shared" si="110"/>
        <v>0</v>
      </c>
      <c r="BX97" s="73">
        <f t="shared" si="111"/>
        <v>0</v>
      </c>
      <c r="BY97" s="73">
        <f t="shared" si="112"/>
        <v>0</v>
      </c>
      <c r="BZ97" s="73">
        <f t="shared" si="113"/>
        <v>0</v>
      </c>
      <c r="CA97" s="73">
        <f t="shared" si="114"/>
        <v>0</v>
      </c>
      <c r="CB97" s="73">
        <f t="shared" si="66"/>
        <v>0</v>
      </c>
      <c r="CC97" s="73" t="str">
        <f t="shared" si="18"/>
        <v/>
      </c>
      <c r="CD97" s="216" t="str">
        <f>IF(AND(CP97=""),"",IF(CP97=0,"",1+(MAX(CD$60:CD96))))</f>
        <v/>
      </c>
      <c r="CE97" s="72">
        <v>38</v>
      </c>
      <c r="CF97" s="69">
        <f t="shared" si="67"/>
        <v>0</v>
      </c>
      <c r="CG97" s="73">
        <f t="shared" si="68"/>
        <v>0</v>
      </c>
      <c r="CH97" s="73">
        <f t="shared" si="69"/>
        <v>0</v>
      </c>
      <c r="CI97" s="73">
        <f t="shared" si="70"/>
        <v>0</v>
      </c>
      <c r="CJ97" s="73">
        <f t="shared" si="71"/>
        <v>0</v>
      </c>
      <c r="CK97" s="73">
        <f t="shared" si="72"/>
        <v>0</v>
      </c>
      <c r="CL97" s="73">
        <f t="shared" si="73"/>
        <v>0</v>
      </c>
      <c r="CM97" s="73">
        <f t="shared" si="74"/>
        <v>0</v>
      </c>
      <c r="CN97" s="73">
        <f t="shared" si="75"/>
        <v>0</v>
      </c>
      <c r="CO97" s="73">
        <f t="shared" si="76"/>
        <v>0</v>
      </c>
      <c r="CP97" s="73" t="str">
        <f t="shared" si="20"/>
        <v/>
      </c>
      <c r="CQ97" s="216" t="str">
        <f>IF(AND(DC97=""),"",IF(DC97=0,"",1+(MAX(CQ$60:CQ96))))</f>
        <v/>
      </c>
      <c r="CR97" s="72">
        <v>38</v>
      </c>
      <c r="CS97" s="69">
        <f t="shared" si="86"/>
        <v>0</v>
      </c>
      <c r="CT97" s="73">
        <f t="shared" si="87"/>
        <v>0</v>
      </c>
      <c r="CU97" s="73">
        <f t="shared" si="88"/>
        <v>0</v>
      </c>
      <c r="CV97" s="73">
        <f t="shared" si="89"/>
        <v>0</v>
      </c>
      <c r="CW97" s="73">
        <f t="shared" si="90"/>
        <v>0</v>
      </c>
      <c r="CX97" s="73">
        <f t="shared" si="91"/>
        <v>0</v>
      </c>
      <c r="CY97" s="73">
        <f t="shared" si="92"/>
        <v>0</v>
      </c>
      <c r="CZ97" s="73">
        <f t="shared" si="93"/>
        <v>0</v>
      </c>
      <c r="DA97" s="73">
        <f t="shared" si="94"/>
        <v>0</v>
      </c>
      <c r="DB97" s="73">
        <f t="shared" si="95"/>
        <v>0</v>
      </c>
      <c r="DC97" s="73" t="str">
        <f t="shared" si="31"/>
        <v/>
      </c>
    </row>
    <row r="98" spans="1:108" ht="15.75">
      <c r="A98" s="216">
        <f t="shared" si="32"/>
        <v>0</v>
      </c>
      <c r="B98" s="348">
        <f t="shared" si="33"/>
        <v>0</v>
      </c>
      <c r="C98" s="349">
        <v>39</v>
      </c>
      <c r="D98" s="377"/>
      <c r="E98" s="378"/>
      <c r="F98" s="379"/>
      <c r="G98" s="379"/>
      <c r="H98" s="378"/>
      <c r="I98" s="383"/>
      <c r="J98" s="381"/>
      <c r="K98" s="381"/>
      <c r="L98" s="381"/>
      <c r="M98" s="382"/>
      <c r="N98" s="521"/>
      <c r="AB98" t="str">
        <f t="shared" si="96"/>
        <v/>
      </c>
      <c r="AC98" s="216">
        <f t="shared" si="34"/>
        <v>1</v>
      </c>
      <c r="AD98" s="216" t="str">
        <f>IF(AND(AP98=""),"",IF(AP98=0,"",1+(MAX(AD$60:AD97))))</f>
        <v/>
      </c>
      <c r="AE98" s="32">
        <v>39</v>
      </c>
      <c r="AF98" s="69">
        <f t="shared" si="35"/>
        <v>0</v>
      </c>
      <c r="AG98" s="73">
        <f t="shared" si="36"/>
        <v>0</v>
      </c>
      <c r="AH98" s="73">
        <f t="shared" si="37"/>
        <v>0</v>
      </c>
      <c r="AI98" s="73">
        <f t="shared" si="38"/>
        <v>0</v>
      </c>
      <c r="AJ98" s="73">
        <f t="shared" si="39"/>
        <v>0</v>
      </c>
      <c r="AK98" s="73">
        <f t="shared" si="40"/>
        <v>0</v>
      </c>
      <c r="AL98" s="73">
        <f t="shared" si="41"/>
        <v>0</v>
      </c>
      <c r="AM98" s="73">
        <f t="shared" si="42"/>
        <v>0</v>
      </c>
      <c r="AN98" s="73">
        <f t="shared" si="43"/>
        <v>0</v>
      </c>
      <c r="AO98" s="73">
        <f t="shared" si="44"/>
        <v>0</v>
      </c>
      <c r="AP98" s="73" t="str">
        <f t="shared" si="12"/>
        <v/>
      </c>
      <c r="AQ98" s="216" t="str">
        <f>IF(AND(BC98=""),"",IF(BC98=0,"",1+(MAX(AQ$60:AQ97))))</f>
        <v/>
      </c>
      <c r="AR98" s="72">
        <v>39</v>
      </c>
      <c r="AS98" s="347">
        <f t="shared" si="77"/>
        <v>0</v>
      </c>
      <c r="AT98" s="70">
        <f t="shared" si="78"/>
        <v>0</v>
      </c>
      <c r="AU98" s="70">
        <f t="shared" si="79"/>
        <v>0</v>
      </c>
      <c r="AV98" s="70">
        <f t="shared" si="80"/>
        <v>0</v>
      </c>
      <c r="AW98" s="70">
        <f t="shared" si="81"/>
        <v>0</v>
      </c>
      <c r="AX98" s="70">
        <f t="shared" si="82"/>
        <v>0</v>
      </c>
      <c r="AY98" s="70">
        <f t="shared" si="83"/>
        <v>0</v>
      </c>
      <c r="AZ98" s="70">
        <f t="shared" si="84"/>
        <v>0</v>
      </c>
      <c r="BA98" s="70">
        <f t="shared" si="85"/>
        <v>0</v>
      </c>
      <c r="BB98" s="70">
        <f t="shared" si="46"/>
        <v>0</v>
      </c>
      <c r="BC98" s="73" t="str">
        <f t="shared" si="14"/>
        <v/>
      </c>
      <c r="BD98" s="216" t="str">
        <f>IF(AND(BP98=""),"",IF(BP98=0,"",1+(MAX(BD$60:BD97))))</f>
        <v/>
      </c>
      <c r="BE98" s="32">
        <v>39</v>
      </c>
      <c r="BF98" s="69">
        <f t="shared" si="97"/>
        <v>0</v>
      </c>
      <c r="BG98" s="73">
        <f t="shared" si="98"/>
        <v>0</v>
      </c>
      <c r="BH98" s="73">
        <f t="shared" si="99"/>
        <v>0</v>
      </c>
      <c r="BI98" s="73">
        <f t="shared" si="100"/>
        <v>0</v>
      </c>
      <c r="BJ98" s="73">
        <f t="shared" si="101"/>
        <v>0</v>
      </c>
      <c r="BK98" s="73">
        <f t="shared" si="102"/>
        <v>0</v>
      </c>
      <c r="BL98" s="73">
        <f t="shared" si="103"/>
        <v>0</v>
      </c>
      <c r="BM98" s="73">
        <f t="shared" si="104"/>
        <v>0</v>
      </c>
      <c r="BN98" s="73">
        <f t="shared" si="105"/>
        <v>0</v>
      </c>
      <c r="BO98" s="73">
        <f t="shared" si="56"/>
        <v>0</v>
      </c>
      <c r="BP98" s="73" t="str">
        <f t="shared" si="16"/>
        <v/>
      </c>
      <c r="BQ98" s="216" t="str">
        <f>IF(AND(CC98=""),"",IF(CC98=0,"",1+(MAX(BQ$60:BQ97))))</f>
        <v/>
      </c>
      <c r="BR98" s="32">
        <v>39</v>
      </c>
      <c r="BS98" s="346">
        <f t="shared" si="106"/>
        <v>0</v>
      </c>
      <c r="BT98" s="73">
        <f t="shared" si="107"/>
        <v>0</v>
      </c>
      <c r="BU98" s="73">
        <f t="shared" si="108"/>
        <v>0</v>
      </c>
      <c r="BV98" s="73">
        <f t="shared" si="109"/>
        <v>0</v>
      </c>
      <c r="BW98" s="73">
        <f t="shared" si="110"/>
        <v>0</v>
      </c>
      <c r="BX98" s="73">
        <f t="shared" si="111"/>
        <v>0</v>
      </c>
      <c r="BY98" s="73">
        <f t="shared" si="112"/>
        <v>0</v>
      </c>
      <c r="BZ98" s="73">
        <f t="shared" si="113"/>
        <v>0</v>
      </c>
      <c r="CA98" s="73">
        <f t="shared" si="114"/>
        <v>0</v>
      </c>
      <c r="CB98" s="73">
        <f t="shared" si="66"/>
        <v>0</v>
      </c>
      <c r="CC98" s="73" t="str">
        <f t="shared" si="18"/>
        <v/>
      </c>
      <c r="CD98" s="216" t="str">
        <f>IF(AND(CP98=""),"",IF(CP98=0,"",1+(MAX(CD$60:CD97))))</f>
        <v/>
      </c>
      <c r="CE98" s="32">
        <v>39</v>
      </c>
      <c r="CF98" s="69">
        <f t="shared" si="67"/>
        <v>0</v>
      </c>
      <c r="CG98" s="73">
        <f t="shared" si="68"/>
        <v>0</v>
      </c>
      <c r="CH98" s="73">
        <f t="shared" si="69"/>
        <v>0</v>
      </c>
      <c r="CI98" s="73">
        <f t="shared" si="70"/>
        <v>0</v>
      </c>
      <c r="CJ98" s="73">
        <f t="shared" si="71"/>
        <v>0</v>
      </c>
      <c r="CK98" s="73">
        <f t="shared" si="72"/>
        <v>0</v>
      </c>
      <c r="CL98" s="73">
        <f t="shared" si="73"/>
        <v>0</v>
      </c>
      <c r="CM98" s="73">
        <f t="shared" si="74"/>
        <v>0</v>
      </c>
      <c r="CN98" s="73">
        <f t="shared" si="75"/>
        <v>0</v>
      </c>
      <c r="CO98" s="73">
        <f t="shared" si="76"/>
        <v>0</v>
      </c>
      <c r="CP98" s="73" t="str">
        <f t="shared" si="20"/>
        <v/>
      </c>
      <c r="CQ98" s="216" t="str">
        <f>IF(AND(DC98=""),"",IF(DC98=0,"",1+(MAX(CQ$60:CQ97))))</f>
        <v/>
      </c>
      <c r="CR98" s="32">
        <v>39</v>
      </c>
      <c r="CS98" s="69">
        <f t="shared" si="86"/>
        <v>0</v>
      </c>
      <c r="CT98" s="73">
        <f t="shared" si="87"/>
        <v>0</v>
      </c>
      <c r="CU98" s="73">
        <f t="shared" si="88"/>
        <v>0</v>
      </c>
      <c r="CV98" s="73">
        <f t="shared" si="89"/>
        <v>0</v>
      </c>
      <c r="CW98" s="73">
        <f t="shared" si="90"/>
        <v>0</v>
      </c>
      <c r="CX98" s="73">
        <f t="shared" si="91"/>
        <v>0</v>
      </c>
      <c r="CY98" s="73">
        <f t="shared" si="92"/>
        <v>0</v>
      </c>
      <c r="CZ98" s="73">
        <f t="shared" si="93"/>
        <v>0</v>
      </c>
      <c r="DA98" s="73">
        <f t="shared" si="94"/>
        <v>0</v>
      </c>
      <c r="DB98" s="73">
        <f t="shared" si="95"/>
        <v>0</v>
      </c>
      <c r="DC98" s="73" t="str">
        <f t="shared" si="31"/>
        <v/>
      </c>
    </row>
    <row r="99" spans="1:108" ht="15.75">
      <c r="A99" s="216">
        <f t="shared" si="32"/>
        <v>0</v>
      </c>
      <c r="B99" s="348">
        <f t="shared" si="33"/>
        <v>0</v>
      </c>
      <c r="C99" s="349">
        <v>40</v>
      </c>
      <c r="D99" s="377"/>
      <c r="E99" s="378"/>
      <c r="F99" s="379"/>
      <c r="G99" s="379"/>
      <c r="H99" s="378"/>
      <c r="I99" s="383"/>
      <c r="J99" s="381"/>
      <c r="K99" s="381"/>
      <c r="L99" s="381"/>
      <c r="M99" s="382"/>
      <c r="N99" s="521"/>
      <c r="AB99" t="str">
        <f t="shared" si="96"/>
        <v/>
      </c>
      <c r="AC99" s="216">
        <f t="shared" si="34"/>
        <v>1</v>
      </c>
      <c r="AD99" s="216" t="str">
        <f>IF(AND(AP99=""),"",IF(AP99=0,"",1+(MAX(AD$60:AD98))))</f>
        <v/>
      </c>
      <c r="AE99" s="72">
        <v>40</v>
      </c>
      <c r="AF99" s="69">
        <f t="shared" si="35"/>
        <v>0</v>
      </c>
      <c r="AG99" s="73">
        <f t="shared" si="36"/>
        <v>0</v>
      </c>
      <c r="AH99" s="73">
        <f t="shared" si="37"/>
        <v>0</v>
      </c>
      <c r="AI99" s="73">
        <f t="shared" si="38"/>
        <v>0</v>
      </c>
      <c r="AJ99" s="73">
        <f t="shared" si="39"/>
        <v>0</v>
      </c>
      <c r="AK99" s="73">
        <f t="shared" si="40"/>
        <v>0</v>
      </c>
      <c r="AL99" s="73">
        <f t="shared" si="41"/>
        <v>0</v>
      </c>
      <c r="AM99" s="73">
        <f t="shared" si="42"/>
        <v>0</v>
      </c>
      <c r="AN99" s="73">
        <f t="shared" si="43"/>
        <v>0</v>
      </c>
      <c r="AO99" s="73">
        <f t="shared" si="44"/>
        <v>0</v>
      </c>
      <c r="AP99" s="73" t="str">
        <f t="shared" si="12"/>
        <v/>
      </c>
      <c r="AQ99" s="216" t="str">
        <f>IF(AND(BC99=""),"",IF(BC99=0,"",1+(MAX(AQ$60:AQ98))))</f>
        <v/>
      </c>
      <c r="AR99" s="72">
        <v>40</v>
      </c>
      <c r="AS99" s="347">
        <f t="shared" si="77"/>
        <v>0</v>
      </c>
      <c r="AT99" s="70">
        <f t="shared" si="78"/>
        <v>0</v>
      </c>
      <c r="AU99" s="70">
        <f t="shared" si="79"/>
        <v>0</v>
      </c>
      <c r="AV99" s="70">
        <f t="shared" si="80"/>
        <v>0</v>
      </c>
      <c r="AW99" s="70">
        <f t="shared" si="81"/>
        <v>0</v>
      </c>
      <c r="AX99" s="70">
        <f t="shared" si="82"/>
        <v>0</v>
      </c>
      <c r="AY99" s="70">
        <f t="shared" si="83"/>
        <v>0</v>
      </c>
      <c r="AZ99" s="70">
        <f t="shared" si="84"/>
        <v>0</v>
      </c>
      <c r="BA99" s="70">
        <f t="shared" si="85"/>
        <v>0</v>
      </c>
      <c r="BB99" s="70">
        <f t="shared" si="46"/>
        <v>0</v>
      </c>
      <c r="BC99" s="73" t="str">
        <f t="shared" si="14"/>
        <v/>
      </c>
      <c r="BD99" s="216" t="str">
        <f>IF(AND(BP99=""),"",IF(BP99=0,"",1+(MAX(BD$60:BD98))))</f>
        <v/>
      </c>
      <c r="BE99" s="72">
        <v>40</v>
      </c>
      <c r="BF99" s="69">
        <f t="shared" si="97"/>
        <v>0</v>
      </c>
      <c r="BG99" s="73">
        <f t="shared" si="98"/>
        <v>0</v>
      </c>
      <c r="BH99" s="73">
        <f t="shared" si="99"/>
        <v>0</v>
      </c>
      <c r="BI99" s="73">
        <f t="shared" si="100"/>
        <v>0</v>
      </c>
      <c r="BJ99" s="73">
        <f t="shared" si="101"/>
        <v>0</v>
      </c>
      <c r="BK99" s="73">
        <f t="shared" si="102"/>
        <v>0</v>
      </c>
      <c r="BL99" s="73">
        <f t="shared" si="103"/>
        <v>0</v>
      </c>
      <c r="BM99" s="73">
        <f t="shared" si="104"/>
        <v>0</v>
      </c>
      <c r="BN99" s="73">
        <f t="shared" si="105"/>
        <v>0</v>
      </c>
      <c r="BO99" s="73">
        <f t="shared" si="56"/>
        <v>0</v>
      </c>
      <c r="BP99" s="73" t="str">
        <f t="shared" si="16"/>
        <v/>
      </c>
      <c r="BQ99" s="216" t="str">
        <f>IF(AND(CC99=""),"",IF(CC99=0,"",1+(MAX(BQ$60:BQ98))))</f>
        <v/>
      </c>
      <c r="BR99" s="72">
        <v>40</v>
      </c>
      <c r="BS99" s="346">
        <f t="shared" si="106"/>
        <v>0</v>
      </c>
      <c r="BT99" s="73">
        <f t="shared" si="107"/>
        <v>0</v>
      </c>
      <c r="BU99" s="73">
        <f t="shared" si="108"/>
        <v>0</v>
      </c>
      <c r="BV99" s="73">
        <f t="shared" si="109"/>
        <v>0</v>
      </c>
      <c r="BW99" s="73">
        <f t="shared" si="110"/>
        <v>0</v>
      </c>
      <c r="BX99" s="73">
        <f t="shared" si="111"/>
        <v>0</v>
      </c>
      <c r="BY99" s="73">
        <f t="shared" si="112"/>
        <v>0</v>
      </c>
      <c r="BZ99" s="73">
        <f t="shared" si="113"/>
        <v>0</v>
      </c>
      <c r="CA99" s="73">
        <f t="shared" si="114"/>
        <v>0</v>
      </c>
      <c r="CB99" s="73">
        <f t="shared" si="66"/>
        <v>0</v>
      </c>
      <c r="CC99" s="73" t="str">
        <f t="shared" si="18"/>
        <v/>
      </c>
      <c r="CD99" s="216" t="str">
        <f>IF(AND(CP99=""),"",IF(CP99=0,"",1+(MAX(CD$60:CD98))))</f>
        <v/>
      </c>
      <c r="CE99" s="72">
        <v>40</v>
      </c>
      <c r="CF99" s="69">
        <f t="shared" si="67"/>
        <v>0</v>
      </c>
      <c r="CG99" s="73">
        <f t="shared" si="68"/>
        <v>0</v>
      </c>
      <c r="CH99" s="73">
        <f t="shared" si="69"/>
        <v>0</v>
      </c>
      <c r="CI99" s="73">
        <f t="shared" si="70"/>
        <v>0</v>
      </c>
      <c r="CJ99" s="73">
        <f t="shared" si="71"/>
        <v>0</v>
      </c>
      <c r="CK99" s="73">
        <f t="shared" si="72"/>
        <v>0</v>
      </c>
      <c r="CL99" s="73">
        <f t="shared" si="73"/>
        <v>0</v>
      </c>
      <c r="CM99" s="73">
        <f t="shared" si="74"/>
        <v>0</v>
      </c>
      <c r="CN99" s="73">
        <f t="shared" si="75"/>
        <v>0</v>
      </c>
      <c r="CO99" s="73">
        <f t="shared" si="76"/>
        <v>0</v>
      </c>
      <c r="CP99" s="73" t="str">
        <f t="shared" si="20"/>
        <v/>
      </c>
      <c r="CQ99" s="216" t="str">
        <f>IF(AND(DC99=""),"",IF(DC99=0,"",1+(MAX(CQ$60:CQ98))))</f>
        <v/>
      </c>
      <c r="CR99" s="72">
        <v>40</v>
      </c>
      <c r="CS99" s="69">
        <f t="shared" si="86"/>
        <v>0</v>
      </c>
      <c r="CT99" s="73">
        <f t="shared" si="87"/>
        <v>0</v>
      </c>
      <c r="CU99" s="73">
        <f t="shared" si="88"/>
        <v>0</v>
      </c>
      <c r="CV99" s="73">
        <f t="shared" si="89"/>
        <v>0</v>
      </c>
      <c r="CW99" s="73">
        <f t="shared" si="90"/>
        <v>0</v>
      </c>
      <c r="CX99" s="73">
        <f t="shared" si="91"/>
        <v>0</v>
      </c>
      <c r="CY99" s="73">
        <f t="shared" si="92"/>
        <v>0</v>
      </c>
      <c r="CZ99" s="73">
        <f t="shared" si="93"/>
        <v>0</v>
      </c>
      <c r="DA99" s="73">
        <f t="shared" si="94"/>
        <v>0</v>
      </c>
      <c r="DB99" s="73">
        <f t="shared" si="95"/>
        <v>0</v>
      </c>
      <c r="DC99" s="73" t="str">
        <f t="shared" si="31"/>
        <v/>
      </c>
    </row>
    <row r="100" spans="1:108" ht="15.75">
      <c r="A100" s="216">
        <f t="shared" si="32"/>
        <v>0</v>
      </c>
      <c r="B100" s="348">
        <f t="shared" si="33"/>
        <v>0</v>
      </c>
      <c r="C100" s="349">
        <v>41</v>
      </c>
      <c r="D100" s="377"/>
      <c r="E100" s="378"/>
      <c r="F100" s="379"/>
      <c r="G100" s="379"/>
      <c r="H100" s="378"/>
      <c r="I100" s="383"/>
      <c r="J100" s="381"/>
      <c r="K100" s="381"/>
      <c r="L100" s="381"/>
      <c r="M100" s="382"/>
      <c r="N100" s="521"/>
      <c r="AB100" t="str">
        <f t="shared" si="96"/>
        <v/>
      </c>
      <c r="AC100" s="216">
        <f t="shared" si="34"/>
        <v>1</v>
      </c>
      <c r="AD100" s="216" t="str">
        <f>IF(AND(AP100=""),"",IF(AP100=0,"",1+(MAX(AD$60:AD99))))</f>
        <v/>
      </c>
      <c r="AE100" s="32">
        <v>41</v>
      </c>
      <c r="AF100" s="69">
        <f t="shared" si="35"/>
        <v>0</v>
      </c>
      <c r="AG100" s="73">
        <f t="shared" si="36"/>
        <v>0</v>
      </c>
      <c r="AH100" s="73">
        <f t="shared" si="37"/>
        <v>0</v>
      </c>
      <c r="AI100" s="73">
        <f t="shared" si="38"/>
        <v>0</v>
      </c>
      <c r="AJ100" s="73">
        <f t="shared" si="39"/>
        <v>0</v>
      </c>
      <c r="AK100" s="73">
        <f t="shared" si="40"/>
        <v>0</v>
      </c>
      <c r="AL100" s="73">
        <f t="shared" si="41"/>
        <v>0</v>
      </c>
      <c r="AM100" s="73">
        <f t="shared" si="42"/>
        <v>0</v>
      </c>
      <c r="AN100" s="73">
        <f t="shared" si="43"/>
        <v>0</v>
      </c>
      <c r="AO100" s="73">
        <f t="shared" si="44"/>
        <v>0</v>
      </c>
      <c r="AP100" s="73" t="str">
        <f t="shared" si="12"/>
        <v/>
      </c>
      <c r="AQ100" s="216" t="str">
        <f>IF(AND(BC100=""),"",IF(BC100=0,"",1+(MAX(AQ$60:AQ99))))</f>
        <v/>
      </c>
      <c r="AR100" s="72">
        <v>41</v>
      </c>
      <c r="AS100" s="347">
        <f t="shared" si="77"/>
        <v>0</v>
      </c>
      <c r="AT100" s="70">
        <f t="shared" si="78"/>
        <v>0</v>
      </c>
      <c r="AU100" s="70">
        <f t="shared" si="79"/>
        <v>0</v>
      </c>
      <c r="AV100" s="70">
        <f t="shared" si="80"/>
        <v>0</v>
      </c>
      <c r="AW100" s="70">
        <f t="shared" si="81"/>
        <v>0</v>
      </c>
      <c r="AX100" s="70">
        <f t="shared" si="82"/>
        <v>0</v>
      </c>
      <c r="AY100" s="70">
        <f t="shared" si="83"/>
        <v>0</v>
      </c>
      <c r="AZ100" s="70">
        <f t="shared" si="84"/>
        <v>0</v>
      </c>
      <c r="BA100" s="70">
        <f t="shared" si="85"/>
        <v>0</v>
      </c>
      <c r="BB100" s="70">
        <f t="shared" si="46"/>
        <v>0</v>
      </c>
      <c r="BC100" s="73" t="str">
        <f t="shared" si="14"/>
        <v/>
      </c>
      <c r="BD100" s="216" t="str">
        <f>IF(AND(BP100=""),"",IF(BP100=0,"",1+(MAX(BD$60:BD99))))</f>
        <v/>
      </c>
      <c r="BE100" s="32">
        <v>41</v>
      </c>
      <c r="BF100" s="69">
        <f t="shared" si="97"/>
        <v>0</v>
      </c>
      <c r="BG100" s="73">
        <f t="shared" si="98"/>
        <v>0</v>
      </c>
      <c r="BH100" s="73">
        <f t="shared" si="99"/>
        <v>0</v>
      </c>
      <c r="BI100" s="73">
        <f t="shared" si="100"/>
        <v>0</v>
      </c>
      <c r="BJ100" s="73">
        <f t="shared" si="101"/>
        <v>0</v>
      </c>
      <c r="BK100" s="73">
        <f t="shared" si="102"/>
        <v>0</v>
      </c>
      <c r="BL100" s="73">
        <f t="shared" si="103"/>
        <v>0</v>
      </c>
      <c r="BM100" s="73">
        <f t="shared" si="104"/>
        <v>0</v>
      </c>
      <c r="BN100" s="73">
        <f t="shared" si="105"/>
        <v>0</v>
      </c>
      <c r="BO100" s="73">
        <f t="shared" si="56"/>
        <v>0</v>
      </c>
      <c r="BP100" s="73" t="str">
        <f t="shared" si="16"/>
        <v/>
      </c>
      <c r="BQ100" s="216" t="str">
        <f>IF(AND(CC100=""),"",IF(CC100=0,"",1+(MAX(BQ$60:BQ99))))</f>
        <v/>
      </c>
      <c r="BR100" s="32">
        <v>41</v>
      </c>
      <c r="BS100" s="346">
        <f t="shared" si="106"/>
        <v>0</v>
      </c>
      <c r="BT100" s="73">
        <f t="shared" si="107"/>
        <v>0</v>
      </c>
      <c r="BU100" s="73">
        <f t="shared" si="108"/>
        <v>0</v>
      </c>
      <c r="BV100" s="73">
        <f t="shared" si="109"/>
        <v>0</v>
      </c>
      <c r="BW100" s="73">
        <f t="shared" si="110"/>
        <v>0</v>
      </c>
      <c r="BX100" s="73">
        <f t="shared" si="111"/>
        <v>0</v>
      </c>
      <c r="BY100" s="73">
        <f t="shared" si="112"/>
        <v>0</v>
      </c>
      <c r="BZ100" s="73">
        <f t="shared" si="113"/>
        <v>0</v>
      </c>
      <c r="CA100" s="73">
        <f t="shared" si="114"/>
        <v>0</v>
      </c>
      <c r="CB100" s="73">
        <f t="shared" si="66"/>
        <v>0</v>
      </c>
      <c r="CC100" s="73" t="str">
        <f t="shared" si="18"/>
        <v/>
      </c>
      <c r="CD100" s="216" t="str">
        <f>IF(AND(CP100=""),"",IF(CP100=0,"",1+(MAX(CD$60:CD99))))</f>
        <v/>
      </c>
      <c r="CE100" s="32">
        <v>41</v>
      </c>
      <c r="CF100" s="69">
        <f t="shared" si="67"/>
        <v>0</v>
      </c>
      <c r="CG100" s="73">
        <f t="shared" si="68"/>
        <v>0</v>
      </c>
      <c r="CH100" s="73">
        <f t="shared" si="69"/>
        <v>0</v>
      </c>
      <c r="CI100" s="73">
        <f t="shared" si="70"/>
        <v>0</v>
      </c>
      <c r="CJ100" s="73">
        <f t="shared" si="71"/>
        <v>0</v>
      </c>
      <c r="CK100" s="73">
        <f t="shared" si="72"/>
        <v>0</v>
      </c>
      <c r="CL100" s="73">
        <f t="shared" si="73"/>
        <v>0</v>
      </c>
      <c r="CM100" s="73">
        <f t="shared" si="74"/>
        <v>0</v>
      </c>
      <c r="CN100" s="73">
        <f t="shared" si="75"/>
        <v>0</v>
      </c>
      <c r="CO100" s="73">
        <f t="shared" si="76"/>
        <v>0</v>
      </c>
      <c r="CP100" s="73" t="str">
        <f t="shared" si="20"/>
        <v/>
      </c>
      <c r="CQ100" s="216" t="str">
        <f>IF(AND(DC100=""),"",IF(DC100=0,"",1+(MAX(CQ$60:CQ99))))</f>
        <v/>
      </c>
      <c r="CR100" s="32">
        <v>41</v>
      </c>
      <c r="CS100" s="69">
        <f t="shared" si="86"/>
        <v>0</v>
      </c>
      <c r="CT100" s="73">
        <f t="shared" si="87"/>
        <v>0</v>
      </c>
      <c r="CU100" s="73">
        <f t="shared" si="88"/>
        <v>0</v>
      </c>
      <c r="CV100" s="73">
        <f t="shared" si="89"/>
        <v>0</v>
      </c>
      <c r="CW100" s="73">
        <f t="shared" si="90"/>
        <v>0</v>
      </c>
      <c r="CX100" s="73">
        <f t="shared" si="91"/>
        <v>0</v>
      </c>
      <c r="CY100" s="73">
        <f t="shared" si="92"/>
        <v>0</v>
      </c>
      <c r="CZ100" s="73">
        <f t="shared" si="93"/>
        <v>0</v>
      </c>
      <c r="DA100" s="73">
        <f t="shared" si="94"/>
        <v>0</v>
      </c>
      <c r="DB100" s="73">
        <f t="shared" si="95"/>
        <v>0</v>
      </c>
      <c r="DC100" s="73" t="str">
        <f t="shared" si="31"/>
        <v/>
      </c>
    </row>
    <row r="101" spans="1:108" ht="15.75">
      <c r="A101" s="216">
        <f t="shared" si="32"/>
        <v>0</v>
      </c>
      <c r="B101" s="348">
        <f t="shared" si="33"/>
        <v>0</v>
      </c>
      <c r="C101" s="349">
        <v>42</v>
      </c>
      <c r="D101" s="377"/>
      <c r="E101" s="378"/>
      <c r="F101" s="379"/>
      <c r="G101" s="379"/>
      <c r="H101" s="378"/>
      <c r="I101" s="383"/>
      <c r="J101" s="381"/>
      <c r="K101" s="381"/>
      <c r="L101" s="381"/>
      <c r="M101" s="382"/>
      <c r="N101" s="521"/>
      <c r="AB101" t="str">
        <f t="shared" si="96"/>
        <v/>
      </c>
      <c r="AC101" s="216">
        <f t="shared" si="34"/>
        <v>1</v>
      </c>
      <c r="AD101" s="216" t="str">
        <f>IF(AND(AP101=""),"",IF(AP101=0,"",1+(MAX(AD$60:AD100))))</f>
        <v/>
      </c>
      <c r="AE101" s="72">
        <v>42</v>
      </c>
      <c r="AF101" s="69">
        <f t="shared" si="35"/>
        <v>0</v>
      </c>
      <c r="AG101" s="73">
        <f t="shared" si="36"/>
        <v>0</v>
      </c>
      <c r="AH101" s="73">
        <f t="shared" si="37"/>
        <v>0</v>
      </c>
      <c r="AI101" s="73">
        <f t="shared" si="38"/>
        <v>0</v>
      </c>
      <c r="AJ101" s="73">
        <f t="shared" si="39"/>
        <v>0</v>
      </c>
      <c r="AK101" s="73">
        <f t="shared" si="40"/>
        <v>0</v>
      </c>
      <c r="AL101" s="73">
        <f t="shared" si="41"/>
        <v>0</v>
      </c>
      <c r="AM101" s="73">
        <f t="shared" si="42"/>
        <v>0</v>
      </c>
      <c r="AN101" s="73">
        <f t="shared" si="43"/>
        <v>0</v>
      </c>
      <c r="AO101" s="73">
        <f t="shared" si="44"/>
        <v>0</v>
      </c>
      <c r="AP101" s="73" t="str">
        <f t="shared" si="12"/>
        <v/>
      </c>
      <c r="AQ101" s="216" t="str">
        <f>IF(AND(BC101=""),"",IF(BC101=0,"",1+(MAX(AQ$60:AQ100))))</f>
        <v/>
      </c>
      <c r="AR101" s="72">
        <v>42</v>
      </c>
      <c r="AS101" s="347">
        <f t="shared" si="77"/>
        <v>0</v>
      </c>
      <c r="AT101" s="70">
        <f t="shared" si="78"/>
        <v>0</v>
      </c>
      <c r="AU101" s="70">
        <f t="shared" si="79"/>
        <v>0</v>
      </c>
      <c r="AV101" s="70">
        <f t="shared" si="80"/>
        <v>0</v>
      </c>
      <c r="AW101" s="70">
        <f t="shared" si="81"/>
        <v>0</v>
      </c>
      <c r="AX101" s="70">
        <f t="shared" si="82"/>
        <v>0</v>
      </c>
      <c r="AY101" s="70">
        <f t="shared" si="83"/>
        <v>0</v>
      </c>
      <c r="AZ101" s="70">
        <f t="shared" si="84"/>
        <v>0</v>
      </c>
      <c r="BA101" s="70">
        <f t="shared" si="85"/>
        <v>0</v>
      </c>
      <c r="BB101" s="70">
        <f t="shared" si="46"/>
        <v>0</v>
      </c>
      <c r="BC101" s="73" t="str">
        <f t="shared" si="14"/>
        <v/>
      </c>
      <c r="BD101" s="216" t="str">
        <f>IF(AND(BP101=""),"",IF(BP101=0,"",1+(MAX(BD$60:BD100))))</f>
        <v/>
      </c>
      <c r="BE101" s="72">
        <v>42</v>
      </c>
      <c r="BF101" s="69">
        <f t="shared" si="97"/>
        <v>0</v>
      </c>
      <c r="BG101" s="73">
        <f t="shared" si="98"/>
        <v>0</v>
      </c>
      <c r="BH101" s="73">
        <f t="shared" si="99"/>
        <v>0</v>
      </c>
      <c r="BI101" s="73">
        <f t="shared" si="100"/>
        <v>0</v>
      </c>
      <c r="BJ101" s="73">
        <f t="shared" si="101"/>
        <v>0</v>
      </c>
      <c r="BK101" s="73">
        <f t="shared" si="102"/>
        <v>0</v>
      </c>
      <c r="BL101" s="73">
        <f t="shared" si="103"/>
        <v>0</v>
      </c>
      <c r="BM101" s="73">
        <f t="shared" si="104"/>
        <v>0</v>
      </c>
      <c r="BN101" s="73">
        <f t="shared" si="105"/>
        <v>0</v>
      </c>
      <c r="BO101" s="73">
        <f t="shared" si="56"/>
        <v>0</v>
      </c>
      <c r="BP101" s="73" t="str">
        <f t="shared" si="16"/>
        <v/>
      </c>
      <c r="BQ101" s="216" t="str">
        <f>IF(AND(CC101=""),"",IF(CC101=0,"",1+(MAX(BQ$60:BQ100))))</f>
        <v/>
      </c>
      <c r="BR101" s="72">
        <v>42</v>
      </c>
      <c r="BS101" s="346">
        <f t="shared" si="106"/>
        <v>0</v>
      </c>
      <c r="BT101" s="73">
        <f t="shared" si="107"/>
        <v>0</v>
      </c>
      <c r="BU101" s="73">
        <f t="shared" si="108"/>
        <v>0</v>
      </c>
      <c r="BV101" s="73">
        <f t="shared" si="109"/>
        <v>0</v>
      </c>
      <c r="BW101" s="73">
        <f t="shared" si="110"/>
        <v>0</v>
      </c>
      <c r="BX101" s="73">
        <f t="shared" si="111"/>
        <v>0</v>
      </c>
      <c r="BY101" s="73">
        <f t="shared" si="112"/>
        <v>0</v>
      </c>
      <c r="BZ101" s="73">
        <f t="shared" si="113"/>
        <v>0</v>
      </c>
      <c r="CA101" s="73">
        <f t="shared" si="114"/>
        <v>0</v>
      </c>
      <c r="CB101" s="73">
        <f t="shared" si="66"/>
        <v>0</v>
      </c>
      <c r="CC101" s="73" t="str">
        <f t="shared" si="18"/>
        <v/>
      </c>
      <c r="CD101" s="216" t="str">
        <f>IF(AND(CP101=""),"",IF(CP101=0,"",1+(MAX(CD$60:CD100))))</f>
        <v/>
      </c>
      <c r="CE101" s="72">
        <v>42</v>
      </c>
      <c r="CF101" s="69">
        <f t="shared" si="67"/>
        <v>0</v>
      </c>
      <c r="CG101" s="73">
        <f t="shared" si="68"/>
        <v>0</v>
      </c>
      <c r="CH101" s="73">
        <f t="shared" si="69"/>
        <v>0</v>
      </c>
      <c r="CI101" s="73">
        <f t="shared" si="70"/>
        <v>0</v>
      </c>
      <c r="CJ101" s="73">
        <f t="shared" si="71"/>
        <v>0</v>
      </c>
      <c r="CK101" s="73">
        <f t="shared" si="72"/>
        <v>0</v>
      </c>
      <c r="CL101" s="73">
        <f t="shared" si="73"/>
        <v>0</v>
      </c>
      <c r="CM101" s="73">
        <f t="shared" si="74"/>
        <v>0</v>
      </c>
      <c r="CN101" s="73">
        <f t="shared" si="75"/>
        <v>0</v>
      </c>
      <c r="CO101" s="73">
        <f t="shared" si="76"/>
        <v>0</v>
      </c>
      <c r="CP101" s="73" t="str">
        <f t="shared" si="20"/>
        <v/>
      </c>
      <c r="CQ101" s="216" t="str">
        <f>IF(AND(DC101=""),"",IF(DC101=0,"",1+(MAX(CQ$60:CQ100))))</f>
        <v/>
      </c>
      <c r="CR101" s="72">
        <v>42</v>
      </c>
      <c r="CS101" s="69">
        <f t="shared" si="86"/>
        <v>0</v>
      </c>
      <c r="CT101" s="73">
        <f t="shared" si="87"/>
        <v>0</v>
      </c>
      <c r="CU101" s="73">
        <f t="shared" si="88"/>
        <v>0</v>
      </c>
      <c r="CV101" s="73">
        <f t="shared" si="89"/>
        <v>0</v>
      </c>
      <c r="CW101" s="73">
        <f t="shared" si="90"/>
        <v>0</v>
      </c>
      <c r="CX101" s="73">
        <f t="shared" si="91"/>
        <v>0</v>
      </c>
      <c r="CY101" s="73">
        <f t="shared" si="92"/>
        <v>0</v>
      </c>
      <c r="CZ101" s="73">
        <f t="shared" si="93"/>
        <v>0</v>
      </c>
      <c r="DA101" s="73">
        <f t="shared" si="94"/>
        <v>0</v>
      </c>
      <c r="DB101" s="73">
        <f t="shared" si="95"/>
        <v>0</v>
      </c>
      <c r="DC101" s="73" t="str">
        <f t="shared" si="31"/>
        <v/>
      </c>
    </row>
    <row r="102" spans="1:108" ht="15.75">
      <c r="A102" s="216">
        <f t="shared" si="32"/>
        <v>0</v>
      </c>
      <c r="B102" s="348">
        <f t="shared" si="33"/>
        <v>0</v>
      </c>
      <c r="C102" s="349">
        <v>43</v>
      </c>
      <c r="D102" s="377"/>
      <c r="E102" s="378"/>
      <c r="F102" s="379"/>
      <c r="G102" s="379"/>
      <c r="H102" s="378"/>
      <c r="I102" s="383"/>
      <c r="J102" s="381"/>
      <c r="K102" s="381"/>
      <c r="L102" s="381"/>
      <c r="M102" s="382"/>
      <c r="N102" s="521"/>
      <c r="AB102" t="str">
        <f t="shared" si="96"/>
        <v/>
      </c>
      <c r="AC102" s="216">
        <f t="shared" si="34"/>
        <v>1</v>
      </c>
      <c r="AD102" s="216" t="str">
        <f>IF(AND(AP102=""),"",IF(AP102=0,"",1+(MAX(AD$60:AD101))))</f>
        <v/>
      </c>
      <c r="AE102" s="32">
        <v>43</v>
      </c>
      <c r="AF102" s="69">
        <f t="shared" si="35"/>
        <v>0</v>
      </c>
      <c r="AG102" s="73">
        <f t="shared" si="36"/>
        <v>0</v>
      </c>
      <c r="AH102" s="73">
        <f t="shared" si="37"/>
        <v>0</v>
      </c>
      <c r="AI102" s="73">
        <f t="shared" si="38"/>
        <v>0</v>
      </c>
      <c r="AJ102" s="73">
        <f t="shared" si="39"/>
        <v>0</v>
      </c>
      <c r="AK102" s="73">
        <f t="shared" si="40"/>
        <v>0</v>
      </c>
      <c r="AL102" s="73">
        <f t="shared" si="41"/>
        <v>0</v>
      </c>
      <c r="AM102" s="73">
        <f t="shared" si="42"/>
        <v>0</v>
      </c>
      <c r="AN102" s="73">
        <f t="shared" si="43"/>
        <v>0</v>
      </c>
      <c r="AO102" s="73">
        <f t="shared" si="44"/>
        <v>0</v>
      </c>
      <c r="AP102" s="73" t="str">
        <f t="shared" si="12"/>
        <v/>
      </c>
      <c r="AQ102" s="216" t="str">
        <f>IF(AND(BC102=""),"",IF(BC102=0,"",1+(MAX(AQ$60:AQ101))))</f>
        <v/>
      </c>
      <c r="AR102" s="72">
        <v>43</v>
      </c>
      <c r="AS102" s="347">
        <f t="shared" si="77"/>
        <v>0</v>
      </c>
      <c r="AT102" s="70">
        <f t="shared" si="78"/>
        <v>0</v>
      </c>
      <c r="AU102" s="70">
        <f t="shared" si="79"/>
        <v>0</v>
      </c>
      <c r="AV102" s="70">
        <f t="shared" si="80"/>
        <v>0</v>
      </c>
      <c r="AW102" s="70">
        <f t="shared" si="81"/>
        <v>0</v>
      </c>
      <c r="AX102" s="70">
        <f t="shared" si="82"/>
        <v>0</v>
      </c>
      <c r="AY102" s="70">
        <f t="shared" si="83"/>
        <v>0</v>
      </c>
      <c r="AZ102" s="70">
        <f t="shared" si="84"/>
        <v>0</v>
      </c>
      <c r="BA102" s="70">
        <f t="shared" si="85"/>
        <v>0</v>
      </c>
      <c r="BB102" s="70">
        <f t="shared" si="46"/>
        <v>0</v>
      </c>
      <c r="BC102" s="73" t="str">
        <f t="shared" si="14"/>
        <v/>
      </c>
      <c r="BD102" s="216" t="str">
        <f>IF(AND(BP102=""),"",IF(BP102=0,"",1+(MAX(BD$60:BD101))))</f>
        <v/>
      </c>
      <c r="BE102" s="32">
        <v>43</v>
      </c>
      <c r="BF102" s="69">
        <f t="shared" si="97"/>
        <v>0</v>
      </c>
      <c r="BG102" s="73">
        <f t="shared" si="98"/>
        <v>0</v>
      </c>
      <c r="BH102" s="73">
        <f t="shared" si="99"/>
        <v>0</v>
      </c>
      <c r="BI102" s="73">
        <f t="shared" si="100"/>
        <v>0</v>
      </c>
      <c r="BJ102" s="73">
        <f t="shared" si="101"/>
        <v>0</v>
      </c>
      <c r="BK102" s="73">
        <f t="shared" si="102"/>
        <v>0</v>
      </c>
      <c r="BL102" s="73">
        <f t="shared" si="103"/>
        <v>0</v>
      </c>
      <c r="BM102" s="73">
        <f t="shared" si="104"/>
        <v>0</v>
      </c>
      <c r="BN102" s="73">
        <f t="shared" si="105"/>
        <v>0</v>
      </c>
      <c r="BO102" s="73">
        <f t="shared" si="56"/>
        <v>0</v>
      </c>
      <c r="BP102" s="73" t="str">
        <f t="shared" si="16"/>
        <v/>
      </c>
      <c r="BQ102" s="216" t="str">
        <f>IF(AND(CC102=""),"",IF(CC102=0,"",1+(MAX(BQ$60:BQ101))))</f>
        <v/>
      </c>
      <c r="BR102" s="32">
        <v>43</v>
      </c>
      <c r="BS102" s="346">
        <f t="shared" si="106"/>
        <v>0</v>
      </c>
      <c r="BT102" s="73">
        <f t="shared" si="107"/>
        <v>0</v>
      </c>
      <c r="BU102" s="73">
        <f t="shared" si="108"/>
        <v>0</v>
      </c>
      <c r="BV102" s="73">
        <f t="shared" si="109"/>
        <v>0</v>
      </c>
      <c r="BW102" s="73">
        <f t="shared" si="110"/>
        <v>0</v>
      </c>
      <c r="BX102" s="73">
        <f t="shared" si="111"/>
        <v>0</v>
      </c>
      <c r="BY102" s="73">
        <f t="shared" si="112"/>
        <v>0</v>
      </c>
      <c r="BZ102" s="73">
        <f t="shared" si="113"/>
        <v>0</v>
      </c>
      <c r="CA102" s="73">
        <f t="shared" si="114"/>
        <v>0</v>
      </c>
      <c r="CB102" s="73">
        <f t="shared" si="66"/>
        <v>0</v>
      </c>
      <c r="CC102" s="73" t="str">
        <f t="shared" si="18"/>
        <v/>
      </c>
      <c r="CD102" s="216" t="str">
        <f>IF(AND(CP102=""),"",IF(CP102=0,"",1+(MAX(CD$60:CD101))))</f>
        <v/>
      </c>
      <c r="CE102" s="32">
        <v>43</v>
      </c>
      <c r="CF102" s="69">
        <f t="shared" si="67"/>
        <v>0</v>
      </c>
      <c r="CG102" s="73">
        <f t="shared" si="68"/>
        <v>0</v>
      </c>
      <c r="CH102" s="73">
        <f t="shared" si="69"/>
        <v>0</v>
      </c>
      <c r="CI102" s="73">
        <f t="shared" si="70"/>
        <v>0</v>
      </c>
      <c r="CJ102" s="73">
        <f t="shared" si="71"/>
        <v>0</v>
      </c>
      <c r="CK102" s="73">
        <f t="shared" si="72"/>
        <v>0</v>
      </c>
      <c r="CL102" s="73">
        <f t="shared" si="73"/>
        <v>0</v>
      </c>
      <c r="CM102" s="73">
        <f t="shared" si="74"/>
        <v>0</v>
      </c>
      <c r="CN102" s="73">
        <f t="shared" si="75"/>
        <v>0</v>
      </c>
      <c r="CO102" s="73">
        <f t="shared" si="76"/>
        <v>0</v>
      </c>
      <c r="CP102" s="73" t="str">
        <f t="shared" si="20"/>
        <v/>
      </c>
      <c r="CQ102" s="216" t="str">
        <f>IF(AND(DC102=""),"",IF(DC102=0,"",1+(MAX(CQ$60:CQ101))))</f>
        <v/>
      </c>
      <c r="CR102" s="32">
        <v>43</v>
      </c>
      <c r="CS102" s="69">
        <f t="shared" si="86"/>
        <v>0</v>
      </c>
      <c r="CT102" s="73">
        <f t="shared" si="87"/>
        <v>0</v>
      </c>
      <c r="CU102" s="73">
        <f t="shared" si="88"/>
        <v>0</v>
      </c>
      <c r="CV102" s="73">
        <f t="shared" si="89"/>
        <v>0</v>
      </c>
      <c r="CW102" s="73">
        <f t="shared" si="90"/>
        <v>0</v>
      </c>
      <c r="CX102" s="73">
        <f t="shared" si="91"/>
        <v>0</v>
      </c>
      <c r="CY102" s="73">
        <f t="shared" si="92"/>
        <v>0</v>
      </c>
      <c r="CZ102" s="73">
        <f t="shared" si="93"/>
        <v>0</v>
      </c>
      <c r="DA102" s="73">
        <f t="shared" si="94"/>
        <v>0</v>
      </c>
      <c r="DB102" s="73">
        <f t="shared" si="95"/>
        <v>0</v>
      </c>
      <c r="DC102" s="73" t="str">
        <f t="shared" si="31"/>
        <v/>
      </c>
    </row>
    <row r="103" spans="1:108" ht="15.75">
      <c r="A103" s="216">
        <f t="shared" si="32"/>
        <v>0</v>
      </c>
      <c r="B103" s="348">
        <f t="shared" si="33"/>
        <v>0</v>
      </c>
      <c r="C103" s="349">
        <v>44</v>
      </c>
      <c r="D103" s="377"/>
      <c r="E103" s="378"/>
      <c r="F103" s="379"/>
      <c r="G103" s="379"/>
      <c r="H103" s="378"/>
      <c r="I103" s="383"/>
      <c r="J103" s="381"/>
      <c r="K103" s="381"/>
      <c r="L103" s="381"/>
      <c r="M103" s="382"/>
      <c r="N103" s="521"/>
      <c r="AB103" t="str">
        <f t="shared" si="96"/>
        <v/>
      </c>
      <c r="AC103" s="216">
        <f t="shared" si="34"/>
        <v>1</v>
      </c>
      <c r="AD103" s="216" t="str">
        <f>IF(AND(AP103=""),"",IF(AP103=0,"",1+(MAX(AD$60:AD102))))</f>
        <v/>
      </c>
      <c r="AE103" s="72">
        <v>44</v>
      </c>
      <c r="AF103" s="69">
        <f t="shared" si="35"/>
        <v>0</v>
      </c>
      <c r="AG103" s="73">
        <f t="shared" si="36"/>
        <v>0</v>
      </c>
      <c r="AH103" s="73">
        <f t="shared" si="37"/>
        <v>0</v>
      </c>
      <c r="AI103" s="73">
        <f t="shared" si="38"/>
        <v>0</v>
      </c>
      <c r="AJ103" s="73">
        <f t="shared" si="39"/>
        <v>0</v>
      </c>
      <c r="AK103" s="73">
        <f t="shared" si="40"/>
        <v>0</v>
      </c>
      <c r="AL103" s="73">
        <f t="shared" si="41"/>
        <v>0</v>
      </c>
      <c r="AM103" s="73">
        <f t="shared" si="42"/>
        <v>0</v>
      </c>
      <c r="AN103" s="73">
        <f t="shared" si="43"/>
        <v>0</v>
      </c>
      <c r="AO103" s="73">
        <f t="shared" si="44"/>
        <v>0</v>
      </c>
      <c r="AP103" s="73" t="str">
        <f t="shared" si="12"/>
        <v/>
      </c>
      <c r="AQ103" s="216" t="str">
        <f>IF(AND(BC103=""),"",IF(BC103=0,"",1+(MAX(AQ$60:AQ102))))</f>
        <v/>
      </c>
      <c r="AR103" s="72">
        <v>44</v>
      </c>
      <c r="AS103" s="347">
        <f t="shared" si="77"/>
        <v>0</v>
      </c>
      <c r="AT103" s="70">
        <f t="shared" si="78"/>
        <v>0</v>
      </c>
      <c r="AU103" s="70">
        <f t="shared" si="79"/>
        <v>0</v>
      </c>
      <c r="AV103" s="70">
        <f t="shared" si="80"/>
        <v>0</v>
      </c>
      <c r="AW103" s="70">
        <f t="shared" si="81"/>
        <v>0</v>
      </c>
      <c r="AX103" s="70">
        <f t="shared" si="82"/>
        <v>0</v>
      </c>
      <c r="AY103" s="70">
        <f t="shared" si="83"/>
        <v>0</v>
      </c>
      <c r="AZ103" s="70">
        <f t="shared" si="84"/>
        <v>0</v>
      </c>
      <c r="BA103" s="70">
        <f t="shared" si="85"/>
        <v>0</v>
      </c>
      <c r="BB103" s="70">
        <f t="shared" si="46"/>
        <v>0</v>
      </c>
      <c r="BC103" s="73" t="str">
        <f t="shared" si="14"/>
        <v/>
      </c>
      <c r="BD103" s="216" t="str">
        <f>IF(AND(BP103=""),"",IF(BP103=0,"",1+(MAX(BD$60:BD102))))</f>
        <v/>
      </c>
      <c r="BE103" s="72">
        <v>44</v>
      </c>
      <c r="BF103" s="69">
        <f t="shared" si="97"/>
        <v>0</v>
      </c>
      <c r="BG103" s="73">
        <f t="shared" si="98"/>
        <v>0</v>
      </c>
      <c r="BH103" s="73">
        <f t="shared" si="99"/>
        <v>0</v>
      </c>
      <c r="BI103" s="73">
        <f t="shared" si="100"/>
        <v>0</v>
      </c>
      <c r="BJ103" s="73">
        <f t="shared" si="101"/>
        <v>0</v>
      </c>
      <c r="BK103" s="73">
        <f t="shared" si="102"/>
        <v>0</v>
      </c>
      <c r="BL103" s="73">
        <f t="shared" si="103"/>
        <v>0</v>
      </c>
      <c r="BM103" s="73">
        <f t="shared" si="104"/>
        <v>0</v>
      </c>
      <c r="BN103" s="73">
        <f t="shared" si="105"/>
        <v>0</v>
      </c>
      <c r="BO103" s="73">
        <f t="shared" si="56"/>
        <v>0</v>
      </c>
      <c r="BP103" s="73" t="str">
        <f t="shared" si="16"/>
        <v/>
      </c>
      <c r="BQ103" s="216" t="str">
        <f>IF(AND(CC103=""),"",IF(CC103=0,"",1+(MAX(BQ$60:BQ102))))</f>
        <v/>
      </c>
      <c r="BR103" s="72">
        <v>44</v>
      </c>
      <c r="BS103" s="346">
        <f t="shared" si="106"/>
        <v>0</v>
      </c>
      <c r="BT103" s="73">
        <f t="shared" si="107"/>
        <v>0</v>
      </c>
      <c r="BU103" s="73">
        <f t="shared" si="108"/>
        <v>0</v>
      </c>
      <c r="BV103" s="73">
        <f t="shared" si="109"/>
        <v>0</v>
      </c>
      <c r="BW103" s="73">
        <f t="shared" si="110"/>
        <v>0</v>
      </c>
      <c r="BX103" s="73">
        <f t="shared" si="111"/>
        <v>0</v>
      </c>
      <c r="BY103" s="73">
        <f t="shared" si="112"/>
        <v>0</v>
      </c>
      <c r="BZ103" s="73">
        <f t="shared" si="113"/>
        <v>0</v>
      </c>
      <c r="CA103" s="73">
        <f t="shared" si="114"/>
        <v>0</v>
      </c>
      <c r="CB103" s="73">
        <f t="shared" si="66"/>
        <v>0</v>
      </c>
      <c r="CC103" s="73" t="str">
        <f t="shared" si="18"/>
        <v/>
      </c>
      <c r="CD103" s="216" t="str">
        <f>IF(AND(CP103=""),"",IF(CP103=0,"",1+(MAX(CD$60:CD102))))</f>
        <v/>
      </c>
      <c r="CE103" s="72">
        <v>44</v>
      </c>
      <c r="CF103" s="69">
        <f t="shared" si="67"/>
        <v>0</v>
      </c>
      <c r="CG103" s="73">
        <f t="shared" si="68"/>
        <v>0</v>
      </c>
      <c r="CH103" s="73">
        <f t="shared" si="69"/>
        <v>0</v>
      </c>
      <c r="CI103" s="73">
        <f t="shared" si="70"/>
        <v>0</v>
      </c>
      <c r="CJ103" s="73">
        <f t="shared" si="71"/>
        <v>0</v>
      </c>
      <c r="CK103" s="73">
        <f t="shared" si="72"/>
        <v>0</v>
      </c>
      <c r="CL103" s="73">
        <f t="shared" si="73"/>
        <v>0</v>
      </c>
      <c r="CM103" s="73">
        <f t="shared" si="74"/>
        <v>0</v>
      </c>
      <c r="CN103" s="73">
        <f t="shared" si="75"/>
        <v>0</v>
      </c>
      <c r="CO103" s="73">
        <f t="shared" si="76"/>
        <v>0</v>
      </c>
      <c r="CP103" s="73" t="str">
        <f t="shared" si="20"/>
        <v/>
      </c>
      <c r="CQ103" s="216" t="str">
        <f>IF(AND(DC103=""),"",IF(DC103=0,"",1+(MAX(CQ$60:CQ102))))</f>
        <v/>
      </c>
      <c r="CR103" s="72">
        <v>44</v>
      </c>
      <c r="CS103" s="69">
        <f t="shared" si="86"/>
        <v>0</v>
      </c>
      <c r="CT103" s="73">
        <f t="shared" si="87"/>
        <v>0</v>
      </c>
      <c r="CU103" s="73">
        <f t="shared" si="88"/>
        <v>0</v>
      </c>
      <c r="CV103" s="73">
        <f t="shared" si="89"/>
        <v>0</v>
      </c>
      <c r="CW103" s="73">
        <f t="shared" si="90"/>
        <v>0</v>
      </c>
      <c r="CX103" s="73">
        <f t="shared" si="91"/>
        <v>0</v>
      </c>
      <c r="CY103" s="73">
        <f t="shared" si="92"/>
        <v>0</v>
      </c>
      <c r="CZ103" s="73">
        <f t="shared" si="93"/>
        <v>0</v>
      </c>
      <c r="DA103" s="73">
        <f t="shared" si="94"/>
        <v>0</v>
      </c>
      <c r="DB103" s="73">
        <f t="shared" si="95"/>
        <v>0</v>
      </c>
      <c r="DC103" s="73" t="str">
        <f t="shared" si="31"/>
        <v/>
      </c>
    </row>
    <row r="104" spans="1:108" ht="15.75">
      <c r="A104" s="216">
        <f t="shared" si="32"/>
        <v>0</v>
      </c>
      <c r="B104" s="348">
        <f t="shared" si="33"/>
        <v>0</v>
      </c>
      <c r="C104" s="349">
        <v>45</v>
      </c>
      <c r="D104" s="377"/>
      <c r="E104" s="378"/>
      <c r="F104" s="379"/>
      <c r="G104" s="379"/>
      <c r="H104" s="378"/>
      <c r="I104" s="383"/>
      <c r="J104" s="381"/>
      <c r="K104" s="381"/>
      <c r="L104" s="381"/>
      <c r="M104" s="382"/>
      <c r="N104" s="521"/>
      <c r="AB104" t="str">
        <f t="shared" si="96"/>
        <v/>
      </c>
      <c r="AC104" s="216">
        <f t="shared" si="34"/>
        <v>1</v>
      </c>
      <c r="AD104" s="216" t="str">
        <f>IF(AND(AP104=""),"",IF(AP104=0,"",1+(MAX(AD$60:AD103))))</f>
        <v/>
      </c>
      <c r="AE104" s="32">
        <v>45</v>
      </c>
      <c r="AF104" s="69">
        <f t="shared" si="35"/>
        <v>0</v>
      </c>
      <c r="AG104" s="73">
        <f t="shared" si="36"/>
        <v>0</v>
      </c>
      <c r="AH104" s="73">
        <f t="shared" si="37"/>
        <v>0</v>
      </c>
      <c r="AI104" s="73">
        <f t="shared" si="38"/>
        <v>0</v>
      </c>
      <c r="AJ104" s="73">
        <f t="shared" si="39"/>
        <v>0</v>
      </c>
      <c r="AK104" s="73">
        <f t="shared" si="40"/>
        <v>0</v>
      </c>
      <c r="AL104" s="73">
        <f t="shared" si="41"/>
        <v>0</v>
      </c>
      <c r="AM104" s="73">
        <f t="shared" si="42"/>
        <v>0</v>
      </c>
      <c r="AN104" s="73">
        <f t="shared" si="43"/>
        <v>0</v>
      </c>
      <c r="AO104" s="73">
        <f t="shared" si="44"/>
        <v>0</v>
      </c>
      <c r="AP104" s="73" t="str">
        <f t="shared" si="12"/>
        <v/>
      </c>
      <c r="AQ104" s="216" t="str">
        <f>IF(AND(BC104=""),"",IF(BC104=0,"",1+(MAX(AQ$60:AQ103))))</f>
        <v/>
      </c>
      <c r="AR104" s="72">
        <v>45</v>
      </c>
      <c r="AS104" s="347">
        <f t="shared" si="77"/>
        <v>0</v>
      </c>
      <c r="AT104" s="70">
        <f t="shared" si="78"/>
        <v>0</v>
      </c>
      <c r="AU104" s="70">
        <f t="shared" si="79"/>
        <v>0</v>
      </c>
      <c r="AV104" s="70">
        <f t="shared" si="80"/>
        <v>0</v>
      </c>
      <c r="AW104" s="70">
        <f t="shared" si="81"/>
        <v>0</v>
      </c>
      <c r="AX104" s="70">
        <f t="shared" si="82"/>
        <v>0</v>
      </c>
      <c r="AY104" s="70">
        <f t="shared" si="83"/>
        <v>0</v>
      </c>
      <c r="AZ104" s="70">
        <f t="shared" si="84"/>
        <v>0</v>
      </c>
      <c r="BA104" s="70">
        <f t="shared" si="85"/>
        <v>0</v>
      </c>
      <c r="BB104" s="70">
        <f t="shared" si="46"/>
        <v>0</v>
      </c>
      <c r="BC104" s="73" t="str">
        <f t="shared" si="14"/>
        <v/>
      </c>
      <c r="BD104" s="216" t="str">
        <f>IF(AND(BP104=""),"",IF(BP104=0,"",1+(MAX(BD$60:BD103))))</f>
        <v/>
      </c>
      <c r="BE104" s="32">
        <v>45</v>
      </c>
      <c r="BF104" s="69">
        <f t="shared" si="97"/>
        <v>0</v>
      </c>
      <c r="BG104" s="73">
        <f t="shared" si="98"/>
        <v>0</v>
      </c>
      <c r="BH104" s="73">
        <f t="shared" si="99"/>
        <v>0</v>
      </c>
      <c r="BI104" s="73">
        <f t="shared" si="100"/>
        <v>0</v>
      </c>
      <c r="BJ104" s="73">
        <f t="shared" si="101"/>
        <v>0</v>
      </c>
      <c r="BK104" s="73">
        <f t="shared" si="102"/>
        <v>0</v>
      </c>
      <c r="BL104" s="73">
        <f t="shared" si="103"/>
        <v>0</v>
      </c>
      <c r="BM104" s="73">
        <f t="shared" si="104"/>
        <v>0</v>
      </c>
      <c r="BN104" s="73">
        <f t="shared" si="105"/>
        <v>0</v>
      </c>
      <c r="BO104" s="73">
        <f t="shared" si="56"/>
        <v>0</v>
      </c>
      <c r="BP104" s="73" t="str">
        <f t="shared" si="16"/>
        <v/>
      </c>
      <c r="BQ104" s="216" t="str">
        <f>IF(AND(CC104=""),"",IF(CC104=0,"",1+(MAX(BQ$60:BQ103))))</f>
        <v/>
      </c>
      <c r="BR104" s="32">
        <v>45</v>
      </c>
      <c r="BS104" s="346">
        <f t="shared" si="106"/>
        <v>0</v>
      </c>
      <c r="BT104" s="73">
        <f t="shared" si="107"/>
        <v>0</v>
      </c>
      <c r="BU104" s="73">
        <f t="shared" si="108"/>
        <v>0</v>
      </c>
      <c r="BV104" s="73">
        <f t="shared" si="109"/>
        <v>0</v>
      </c>
      <c r="BW104" s="73">
        <f t="shared" si="110"/>
        <v>0</v>
      </c>
      <c r="BX104" s="73">
        <f t="shared" si="111"/>
        <v>0</v>
      </c>
      <c r="BY104" s="73">
        <f t="shared" si="112"/>
        <v>0</v>
      </c>
      <c r="BZ104" s="73">
        <f t="shared" si="113"/>
        <v>0</v>
      </c>
      <c r="CA104" s="73">
        <f t="shared" si="114"/>
        <v>0</v>
      </c>
      <c r="CB104" s="73">
        <f t="shared" si="66"/>
        <v>0</v>
      </c>
      <c r="CC104" s="73" t="str">
        <f t="shared" si="18"/>
        <v/>
      </c>
      <c r="CD104" s="216" t="str">
        <f>IF(AND(CP104=""),"",IF(CP104=0,"",1+(MAX(CD$60:CD103))))</f>
        <v/>
      </c>
      <c r="CE104" s="32">
        <v>45</v>
      </c>
      <c r="CF104" s="69">
        <f t="shared" si="67"/>
        <v>0</v>
      </c>
      <c r="CG104" s="73">
        <f t="shared" si="68"/>
        <v>0</v>
      </c>
      <c r="CH104" s="73">
        <f t="shared" si="69"/>
        <v>0</v>
      </c>
      <c r="CI104" s="73">
        <f t="shared" si="70"/>
        <v>0</v>
      </c>
      <c r="CJ104" s="73">
        <f t="shared" si="71"/>
        <v>0</v>
      </c>
      <c r="CK104" s="73">
        <f t="shared" si="72"/>
        <v>0</v>
      </c>
      <c r="CL104" s="73">
        <f t="shared" si="73"/>
        <v>0</v>
      </c>
      <c r="CM104" s="73">
        <f t="shared" si="74"/>
        <v>0</v>
      </c>
      <c r="CN104" s="73">
        <f t="shared" si="75"/>
        <v>0</v>
      </c>
      <c r="CO104" s="73">
        <f t="shared" si="76"/>
        <v>0</v>
      </c>
      <c r="CP104" s="73" t="str">
        <f t="shared" si="20"/>
        <v/>
      </c>
      <c r="CQ104" s="216" t="str">
        <f>IF(AND(DC104=""),"",IF(DC104=0,"",1+(MAX(CQ$60:CQ103))))</f>
        <v/>
      </c>
      <c r="CR104" s="32">
        <v>45</v>
      </c>
      <c r="CS104" s="69">
        <f t="shared" si="86"/>
        <v>0</v>
      </c>
      <c r="CT104" s="73">
        <f t="shared" si="87"/>
        <v>0</v>
      </c>
      <c r="CU104" s="73">
        <f t="shared" si="88"/>
        <v>0</v>
      </c>
      <c r="CV104" s="73">
        <f t="shared" si="89"/>
        <v>0</v>
      </c>
      <c r="CW104" s="73">
        <f t="shared" si="90"/>
        <v>0</v>
      </c>
      <c r="CX104" s="73">
        <f t="shared" si="91"/>
        <v>0</v>
      </c>
      <c r="CY104" s="73">
        <f t="shared" si="92"/>
        <v>0</v>
      </c>
      <c r="CZ104" s="73">
        <f t="shared" si="93"/>
        <v>0</v>
      </c>
      <c r="DA104" s="73">
        <f t="shared" si="94"/>
        <v>0</v>
      </c>
      <c r="DB104" s="73">
        <f t="shared" si="95"/>
        <v>0</v>
      </c>
      <c r="DC104" s="73" t="str">
        <f t="shared" si="31"/>
        <v/>
      </c>
    </row>
    <row r="105" spans="1:108" ht="15.75">
      <c r="A105" s="216">
        <f t="shared" si="32"/>
        <v>0</v>
      </c>
      <c r="B105" s="348">
        <f t="shared" si="33"/>
        <v>0</v>
      </c>
      <c r="C105" s="349">
        <v>46</v>
      </c>
      <c r="D105" s="377"/>
      <c r="E105" s="378"/>
      <c r="F105" s="379"/>
      <c r="G105" s="379"/>
      <c r="H105" s="378"/>
      <c r="I105" s="383"/>
      <c r="J105" s="381"/>
      <c r="K105" s="381"/>
      <c r="L105" s="381"/>
      <c r="M105" s="382"/>
      <c r="N105" s="521"/>
      <c r="AB105" t="str">
        <f t="shared" si="96"/>
        <v/>
      </c>
      <c r="AC105" s="216">
        <f t="shared" si="34"/>
        <v>1</v>
      </c>
      <c r="AD105" s="216" t="str">
        <f>IF(AND(AP105=""),"",IF(AP105=0,"",1+(MAX(AD$60:AD104))))</f>
        <v/>
      </c>
      <c r="AE105" s="72">
        <v>46</v>
      </c>
      <c r="AF105" s="69">
        <f t="shared" si="35"/>
        <v>0</v>
      </c>
      <c r="AG105" s="73">
        <f t="shared" si="36"/>
        <v>0</v>
      </c>
      <c r="AH105" s="73">
        <f t="shared" si="37"/>
        <v>0</v>
      </c>
      <c r="AI105" s="73">
        <f t="shared" si="38"/>
        <v>0</v>
      </c>
      <c r="AJ105" s="73">
        <f t="shared" si="39"/>
        <v>0</v>
      </c>
      <c r="AK105" s="73">
        <f t="shared" si="40"/>
        <v>0</v>
      </c>
      <c r="AL105" s="73">
        <f t="shared" si="41"/>
        <v>0</v>
      </c>
      <c r="AM105" s="73">
        <f t="shared" si="42"/>
        <v>0</v>
      </c>
      <c r="AN105" s="73">
        <f t="shared" si="43"/>
        <v>0</v>
      </c>
      <c r="AO105" s="73">
        <f t="shared" si="44"/>
        <v>0</v>
      </c>
      <c r="AP105" s="73" t="str">
        <f t="shared" si="12"/>
        <v/>
      </c>
      <c r="AQ105" s="216" t="str">
        <f>IF(AND(BC105=""),"",IF(BC105=0,"",1+(MAX(AQ$60:AQ104))))</f>
        <v/>
      </c>
      <c r="AR105" s="72">
        <v>46</v>
      </c>
      <c r="AS105" s="347">
        <f t="shared" si="77"/>
        <v>0</v>
      </c>
      <c r="AT105" s="70">
        <f t="shared" si="78"/>
        <v>0</v>
      </c>
      <c r="AU105" s="70">
        <f t="shared" si="79"/>
        <v>0</v>
      </c>
      <c r="AV105" s="70">
        <f t="shared" si="80"/>
        <v>0</v>
      </c>
      <c r="AW105" s="70">
        <f t="shared" si="81"/>
        <v>0</v>
      </c>
      <c r="AX105" s="70">
        <f t="shared" si="82"/>
        <v>0</v>
      </c>
      <c r="AY105" s="70">
        <f t="shared" si="83"/>
        <v>0</v>
      </c>
      <c r="AZ105" s="70">
        <f t="shared" si="84"/>
        <v>0</v>
      </c>
      <c r="BA105" s="70">
        <f t="shared" si="85"/>
        <v>0</v>
      </c>
      <c r="BB105" s="70">
        <f t="shared" si="46"/>
        <v>0</v>
      </c>
      <c r="BC105" s="73" t="str">
        <f t="shared" si="14"/>
        <v/>
      </c>
      <c r="BD105" s="216" t="str">
        <f>IF(AND(BP105=""),"",IF(BP105=0,"",1+(MAX(BD$60:BD104))))</f>
        <v/>
      </c>
      <c r="BE105" s="72">
        <v>46</v>
      </c>
      <c r="BF105" s="69">
        <f t="shared" si="97"/>
        <v>0</v>
      </c>
      <c r="BG105" s="73">
        <f t="shared" si="98"/>
        <v>0</v>
      </c>
      <c r="BH105" s="73">
        <f t="shared" si="99"/>
        <v>0</v>
      </c>
      <c r="BI105" s="73">
        <f t="shared" si="100"/>
        <v>0</v>
      </c>
      <c r="BJ105" s="73">
        <f t="shared" si="101"/>
        <v>0</v>
      </c>
      <c r="BK105" s="73">
        <f t="shared" si="102"/>
        <v>0</v>
      </c>
      <c r="BL105" s="73">
        <f t="shared" si="103"/>
        <v>0</v>
      </c>
      <c r="BM105" s="73">
        <f t="shared" si="104"/>
        <v>0</v>
      </c>
      <c r="BN105" s="73">
        <f t="shared" si="105"/>
        <v>0</v>
      </c>
      <c r="BO105" s="73">
        <f t="shared" si="56"/>
        <v>0</v>
      </c>
      <c r="BP105" s="73" t="str">
        <f t="shared" si="16"/>
        <v/>
      </c>
      <c r="BQ105" s="216" t="str">
        <f>IF(AND(CC105=""),"",IF(CC105=0,"",1+(MAX(BQ$60:BQ104))))</f>
        <v/>
      </c>
      <c r="BR105" s="72">
        <v>46</v>
      </c>
      <c r="BS105" s="346">
        <f t="shared" si="106"/>
        <v>0</v>
      </c>
      <c r="BT105" s="73">
        <f t="shared" si="107"/>
        <v>0</v>
      </c>
      <c r="BU105" s="73">
        <f t="shared" si="108"/>
        <v>0</v>
      </c>
      <c r="BV105" s="73">
        <f t="shared" si="109"/>
        <v>0</v>
      </c>
      <c r="BW105" s="73">
        <f t="shared" si="110"/>
        <v>0</v>
      </c>
      <c r="BX105" s="73">
        <f t="shared" si="111"/>
        <v>0</v>
      </c>
      <c r="BY105" s="73">
        <f t="shared" si="112"/>
        <v>0</v>
      </c>
      <c r="BZ105" s="73">
        <f t="shared" si="113"/>
        <v>0</v>
      </c>
      <c r="CA105" s="73">
        <f t="shared" si="114"/>
        <v>0</v>
      </c>
      <c r="CB105" s="73">
        <f t="shared" si="66"/>
        <v>0</v>
      </c>
      <c r="CC105" s="73" t="str">
        <f t="shared" si="18"/>
        <v/>
      </c>
      <c r="CD105" s="216" t="str">
        <f>IF(AND(CP105=""),"",IF(CP105=0,"",1+(MAX(CD$60:CD104))))</f>
        <v/>
      </c>
      <c r="CE105" s="72">
        <v>46</v>
      </c>
      <c r="CF105" s="69">
        <f t="shared" si="67"/>
        <v>0</v>
      </c>
      <c r="CG105" s="73">
        <f t="shared" si="68"/>
        <v>0</v>
      </c>
      <c r="CH105" s="73">
        <f t="shared" si="69"/>
        <v>0</v>
      </c>
      <c r="CI105" s="73">
        <f t="shared" si="70"/>
        <v>0</v>
      </c>
      <c r="CJ105" s="73">
        <f t="shared" si="71"/>
        <v>0</v>
      </c>
      <c r="CK105" s="73">
        <f t="shared" si="72"/>
        <v>0</v>
      </c>
      <c r="CL105" s="73">
        <f t="shared" si="73"/>
        <v>0</v>
      </c>
      <c r="CM105" s="73">
        <f t="shared" si="74"/>
        <v>0</v>
      </c>
      <c r="CN105" s="73">
        <f t="shared" si="75"/>
        <v>0</v>
      </c>
      <c r="CO105" s="73">
        <f t="shared" si="76"/>
        <v>0</v>
      </c>
      <c r="CP105" s="73" t="str">
        <f t="shared" si="20"/>
        <v/>
      </c>
      <c r="CQ105" s="216" t="str">
        <f>IF(AND(DC105=""),"",IF(DC105=0,"",1+(MAX(CQ$60:CQ104))))</f>
        <v/>
      </c>
      <c r="CR105" s="72">
        <v>46</v>
      </c>
      <c r="CS105" s="69">
        <f t="shared" si="86"/>
        <v>0</v>
      </c>
      <c r="CT105" s="73">
        <f t="shared" si="87"/>
        <v>0</v>
      </c>
      <c r="CU105" s="73">
        <f t="shared" si="88"/>
        <v>0</v>
      </c>
      <c r="CV105" s="73">
        <f t="shared" si="89"/>
        <v>0</v>
      </c>
      <c r="CW105" s="73">
        <f t="shared" si="90"/>
        <v>0</v>
      </c>
      <c r="CX105" s="73">
        <f t="shared" si="91"/>
        <v>0</v>
      </c>
      <c r="CY105" s="73">
        <f t="shared" si="92"/>
        <v>0</v>
      </c>
      <c r="CZ105" s="73">
        <f t="shared" si="93"/>
        <v>0</v>
      </c>
      <c r="DA105" s="73">
        <f t="shared" si="94"/>
        <v>0</v>
      </c>
      <c r="DB105" s="73">
        <f t="shared" si="95"/>
        <v>0</v>
      </c>
      <c r="DC105" s="73" t="str">
        <f t="shared" si="31"/>
        <v/>
      </c>
    </row>
    <row r="106" spans="1:108" ht="15.75">
      <c r="A106" s="216">
        <f t="shared" si="32"/>
        <v>0</v>
      </c>
      <c r="B106" s="348">
        <f t="shared" si="33"/>
        <v>0</v>
      </c>
      <c r="C106" s="349">
        <v>47</v>
      </c>
      <c r="D106" s="377"/>
      <c r="E106" s="378"/>
      <c r="F106" s="379"/>
      <c r="G106" s="379"/>
      <c r="H106" s="378"/>
      <c r="I106" s="383"/>
      <c r="J106" s="381"/>
      <c r="K106" s="381"/>
      <c r="L106" s="381"/>
      <c r="M106" s="382"/>
      <c r="N106" s="521"/>
      <c r="AB106" t="str">
        <f t="shared" si="96"/>
        <v/>
      </c>
      <c r="AC106" s="216">
        <f t="shared" si="34"/>
        <v>1</v>
      </c>
      <c r="AD106" s="216" t="str">
        <f>IF(AND(AP106=""),"",IF(AP106=0,"",1+(MAX(AD$60:AD105))))</f>
        <v/>
      </c>
      <c r="AE106" s="32">
        <v>47</v>
      </c>
      <c r="AF106" s="69">
        <f t="shared" si="35"/>
        <v>0</v>
      </c>
      <c r="AG106" s="73">
        <f t="shared" si="36"/>
        <v>0</v>
      </c>
      <c r="AH106" s="73">
        <f t="shared" si="37"/>
        <v>0</v>
      </c>
      <c r="AI106" s="73">
        <f t="shared" si="38"/>
        <v>0</v>
      </c>
      <c r="AJ106" s="73">
        <f t="shared" si="39"/>
        <v>0</v>
      </c>
      <c r="AK106" s="73">
        <f t="shared" si="40"/>
        <v>0</v>
      </c>
      <c r="AL106" s="73">
        <f t="shared" si="41"/>
        <v>0</v>
      </c>
      <c r="AM106" s="73">
        <f t="shared" si="42"/>
        <v>0</v>
      </c>
      <c r="AN106" s="73">
        <f t="shared" si="43"/>
        <v>0</v>
      </c>
      <c r="AO106" s="73">
        <f t="shared" si="44"/>
        <v>0</v>
      </c>
      <c r="AP106" s="73" t="str">
        <f t="shared" si="12"/>
        <v/>
      </c>
      <c r="AQ106" s="216" t="str">
        <f>IF(AND(BC106=""),"",IF(BC106=0,"",1+(MAX(AQ$60:AQ105))))</f>
        <v/>
      </c>
      <c r="AR106" s="72">
        <v>47</v>
      </c>
      <c r="AS106" s="347">
        <f t="shared" si="77"/>
        <v>0</v>
      </c>
      <c r="AT106" s="70">
        <f t="shared" si="78"/>
        <v>0</v>
      </c>
      <c r="AU106" s="70">
        <f t="shared" si="79"/>
        <v>0</v>
      </c>
      <c r="AV106" s="70">
        <f t="shared" si="80"/>
        <v>0</v>
      </c>
      <c r="AW106" s="70">
        <f t="shared" si="81"/>
        <v>0</v>
      </c>
      <c r="AX106" s="70">
        <f t="shared" si="82"/>
        <v>0</v>
      </c>
      <c r="AY106" s="70">
        <f t="shared" si="83"/>
        <v>0</v>
      </c>
      <c r="AZ106" s="70">
        <f t="shared" si="84"/>
        <v>0</v>
      </c>
      <c r="BA106" s="70">
        <f t="shared" si="85"/>
        <v>0</v>
      </c>
      <c r="BB106" s="70">
        <f t="shared" si="46"/>
        <v>0</v>
      </c>
      <c r="BC106" s="73" t="str">
        <f t="shared" si="14"/>
        <v/>
      </c>
      <c r="BD106" s="216" t="str">
        <f>IF(AND(BP106=""),"",IF(BP106=0,"",1+(MAX(BD$60:BD105))))</f>
        <v/>
      </c>
      <c r="BE106" s="32">
        <v>47</v>
      </c>
      <c r="BF106" s="69">
        <f t="shared" si="97"/>
        <v>0</v>
      </c>
      <c r="BG106" s="73">
        <f t="shared" si="98"/>
        <v>0</v>
      </c>
      <c r="BH106" s="73">
        <f t="shared" si="99"/>
        <v>0</v>
      </c>
      <c r="BI106" s="73">
        <f t="shared" si="100"/>
        <v>0</v>
      </c>
      <c r="BJ106" s="73">
        <f t="shared" si="101"/>
        <v>0</v>
      </c>
      <c r="BK106" s="73">
        <f t="shared" si="102"/>
        <v>0</v>
      </c>
      <c r="BL106" s="73">
        <f t="shared" si="103"/>
        <v>0</v>
      </c>
      <c r="BM106" s="73">
        <f t="shared" si="104"/>
        <v>0</v>
      </c>
      <c r="BN106" s="73">
        <f t="shared" si="105"/>
        <v>0</v>
      </c>
      <c r="BO106" s="73">
        <f t="shared" si="56"/>
        <v>0</v>
      </c>
      <c r="BP106" s="73" t="str">
        <f t="shared" si="16"/>
        <v/>
      </c>
      <c r="BQ106" s="216" t="str">
        <f>IF(AND(CC106=""),"",IF(CC106=0,"",1+(MAX(BQ$60:BQ105))))</f>
        <v/>
      </c>
      <c r="BR106" s="32">
        <v>47</v>
      </c>
      <c r="BS106" s="346">
        <f t="shared" si="106"/>
        <v>0</v>
      </c>
      <c r="BT106" s="73">
        <f t="shared" si="107"/>
        <v>0</v>
      </c>
      <c r="BU106" s="73">
        <f t="shared" si="108"/>
        <v>0</v>
      </c>
      <c r="BV106" s="73">
        <f t="shared" si="109"/>
        <v>0</v>
      </c>
      <c r="BW106" s="73">
        <f t="shared" si="110"/>
        <v>0</v>
      </c>
      <c r="BX106" s="73">
        <f t="shared" si="111"/>
        <v>0</v>
      </c>
      <c r="BY106" s="73">
        <f t="shared" si="112"/>
        <v>0</v>
      </c>
      <c r="BZ106" s="73">
        <f t="shared" si="113"/>
        <v>0</v>
      </c>
      <c r="CA106" s="73">
        <f t="shared" si="114"/>
        <v>0</v>
      </c>
      <c r="CB106" s="73">
        <f t="shared" si="66"/>
        <v>0</v>
      </c>
      <c r="CC106" s="73" t="str">
        <f t="shared" si="18"/>
        <v/>
      </c>
      <c r="CD106" s="216" t="str">
        <f>IF(AND(CP106=""),"",IF(CP106=0,"",1+(MAX(CD$60:CD105))))</f>
        <v/>
      </c>
      <c r="CE106" s="32">
        <v>47</v>
      </c>
      <c r="CF106" s="69">
        <f t="shared" si="67"/>
        <v>0</v>
      </c>
      <c r="CG106" s="73">
        <f t="shared" si="68"/>
        <v>0</v>
      </c>
      <c r="CH106" s="73">
        <f t="shared" si="69"/>
        <v>0</v>
      </c>
      <c r="CI106" s="73">
        <f t="shared" si="70"/>
        <v>0</v>
      </c>
      <c r="CJ106" s="73">
        <f t="shared" si="71"/>
        <v>0</v>
      </c>
      <c r="CK106" s="73">
        <f t="shared" si="72"/>
        <v>0</v>
      </c>
      <c r="CL106" s="73">
        <f t="shared" si="73"/>
        <v>0</v>
      </c>
      <c r="CM106" s="73">
        <f t="shared" si="74"/>
        <v>0</v>
      </c>
      <c r="CN106" s="73">
        <f t="shared" si="75"/>
        <v>0</v>
      </c>
      <c r="CO106" s="73">
        <f t="shared" si="76"/>
        <v>0</v>
      </c>
      <c r="CP106" s="73" t="str">
        <f t="shared" si="20"/>
        <v/>
      </c>
      <c r="CQ106" s="216" t="str">
        <f>IF(AND(DC106=""),"",IF(DC106=0,"",1+(MAX(CQ$60:CQ105))))</f>
        <v/>
      </c>
      <c r="CR106" s="32">
        <v>47</v>
      </c>
      <c r="CS106" s="69">
        <f t="shared" si="86"/>
        <v>0</v>
      </c>
      <c r="CT106" s="73">
        <f t="shared" si="87"/>
        <v>0</v>
      </c>
      <c r="CU106" s="73">
        <f t="shared" si="88"/>
        <v>0</v>
      </c>
      <c r="CV106" s="73">
        <f t="shared" si="89"/>
        <v>0</v>
      </c>
      <c r="CW106" s="73">
        <f t="shared" si="90"/>
        <v>0</v>
      </c>
      <c r="CX106" s="73">
        <f t="shared" si="91"/>
        <v>0</v>
      </c>
      <c r="CY106" s="73">
        <f t="shared" si="92"/>
        <v>0</v>
      </c>
      <c r="CZ106" s="73">
        <f t="shared" si="93"/>
        <v>0</v>
      </c>
      <c r="DA106" s="73">
        <f t="shared" si="94"/>
        <v>0</v>
      </c>
      <c r="DB106" s="73">
        <f t="shared" si="95"/>
        <v>0</v>
      </c>
      <c r="DC106" s="73" t="str">
        <f t="shared" si="31"/>
        <v/>
      </c>
    </row>
    <row r="107" spans="1:108" ht="15.75">
      <c r="A107" s="216">
        <f t="shared" si="32"/>
        <v>0</v>
      </c>
      <c r="B107" s="348">
        <f t="shared" si="33"/>
        <v>0</v>
      </c>
      <c r="C107" s="349">
        <v>48</v>
      </c>
      <c r="D107" s="377"/>
      <c r="E107" s="378"/>
      <c r="F107" s="379"/>
      <c r="G107" s="379"/>
      <c r="H107" s="378"/>
      <c r="I107" s="383"/>
      <c r="J107" s="381"/>
      <c r="K107" s="381"/>
      <c r="L107" s="381"/>
      <c r="M107" s="382"/>
      <c r="N107" s="521"/>
      <c r="AB107" t="str">
        <f t="shared" si="96"/>
        <v/>
      </c>
      <c r="AC107" s="216">
        <f t="shared" si="34"/>
        <v>1</v>
      </c>
      <c r="AD107" s="216" t="str">
        <f>IF(AND(AP107=""),"",IF(AP107=0,"",1+(MAX(AD$60:AD106))))</f>
        <v/>
      </c>
      <c r="AE107" s="72">
        <v>48</v>
      </c>
      <c r="AF107" s="69">
        <f t="shared" si="35"/>
        <v>0</v>
      </c>
      <c r="AG107" s="73">
        <f t="shared" si="36"/>
        <v>0</v>
      </c>
      <c r="AH107" s="73">
        <f t="shared" si="37"/>
        <v>0</v>
      </c>
      <c r="AI107" s="73">
        <f t="shared" si="38"/>
        <v>0</v>
      </c>
      <c r="AJ107" s="73">
        <f t="shared" si="39"/>
        <v>0</v>
      </c>
      <c r="AK107" s="73">
        <f t="shared" si="40"/>
        <v>0</v>
      </c>
      <c r="AL107" s="73">
        <f t="shared" si="41"/>
        <v>0</v>
      </c>
      <c r="AM107" s="73">
        <f t="shared" si="42"/>
        <v>0</v>
      </c>
      <c r="AN107" s="73">
        <f t="shared" si="43"/>
        <v>0</v>
      </c>
      <c r="AO107" s="73">
        <f t="shared" si="44"/>
        <v>0</v>
      </c>
      <c r="AP107" s="73" t="str">
        <f t="shared" si="12"/>
        <v/>
      </c>
      <c r="AQ107" s="216" t="str">
        <f>IF(AND(BC107=""),"",IF(BC107=0,"",1+(MAX(AQ$60:AQ106))))</f>
        <v/>
      </c>
      <c r="AR107" s="72">
        <v>48</v>
      </c>
      <c r="AS107" s="347">
        <f t="shared" si="77"/>
        <v>0</v>
      </c>
      <c r="AT107" s="70">
        <f t="shared" si="78"/>
        <v>0</v>
      </c>
      <c r="AU107" s="70">
        <f t="shared" si="79"/>
        <v>0</v>
      </c>
      <c r="AV107" s="70">
        <f t="shared" si="80"/>
        <v>0</v>
      </c>
      <c r="AW107" s="70">
        <f t="shared" si="81"/>
        <v>0</v>
      </c>
      <c r="AX107" s="70">
        <f t="shared" si="82"/>
        <v>0</v>
      </c>
      <c r="AY107" s="70">
        <f t="shared" si="83"/>
        <v>0</v>
      </c>
      <c r="AZ107" s="70">
        <f t="shared" si="84"/>
        <v>0</v>
      </c>
      <c r="BA107" s="70">
        <f t="shared" si="85"/>
        <v>0</v>
      </c>
      <c r="BB107" s="70">
        <f t="shared" si="46"/>
        <v>0</v>
      </c>
      <c r="BC107" s="73" t="str">
        <f t="shared" si="14"/>
        <v/>
      </c>
      <c r="BD107" s="216" t="str">
        <f>IF(AND(BP107=""),"",IF(BP107=0,"",1+(MAX(BD$60:BD106))))</f>
        <v/>
      </c>
      <c r="BE107" s="72">
        <v>48</v>
      </c>
      <c r="BF107" s="69">
        <f t="shared" si="97"/>
        <v>0</v>
      </c>
      <c r="BG107" s="73">
        <f t="shared" si="98"/>
        <v>0</v>
      </c>
      <c r="BH107" s="73">
        <f t="shared" si="99"/>
        <v>0</v>
      </c>
      <c r="BI107" s="73">
        <f t="shared" si="100"/>
        <v>0</v>
      </c>
      <c r="BJ107" s="73">
        <f t="shared" si="101"/>
        <v>0</v>
      </c>
      <c r="BK107" s="73">
        <f t="shared" si="102"/>
        <v>0</v>
      </c>
      <c r="BL107" s="73">
        <f t="shared" si="103"/>
        <v>0</v>
      </c>
      <c r="BM107" s="73">
        <f t="shared" si="104"/>
        <v>0</v>
      </c>
      <c r="BN107" s="73">
        <f t="shared" si="105"/>
        <v>0</v>
      </c>
      <c r="BO107" s="73">
        <f t="shared" si="56"/>
        <v>0</v>
      </c>
      <c r="BP107" s="73" t="str">
        <f t="shared" si="16"/>
        <v/>
      </c>
      <c r="BQ107" s="216" t="str">
        <f>IF(AND(CC107=""),"",IF(CC107=0,"",1+(MAX(BQ$60:BQ106))))</f>
        <v/>
      </c>
      <c r="BR107" s="72">
        <v>48</v>
      </c>
      <c r="BS107" s="346">
        <f t="shared" si="106"/>
        <v>0</v>
      </c>
      <c r="BT107" s="73">
        <f t="shared" si="107"/>
        <v>0</v>
      </c>
      <c r="BU107" s="73">
        <f t="shared" si="108"/>
        <v>0</v>
      </c>
      <c r="BV107" s="73">
        <f t="shared" si="109"/>
        <v>0</v>
      </c>
      <c r="BW107" s="73">
        <f t="shared" si="110"/>
        <v>0</v>
      </c>
      <c r="BX107" s="73">
        <f t="shared" si="111"/>
        <v>0</v>
      </c>
      <c r="BY107" s="73">
        <f t="shared" si="112"/>
        <v>0</v>
      </c>
      <c r="BZ107" s="73">
        <f t="shared" si="113"/>
        <v>0</v>
      </c>
      <c r="CA107" s="73">
        <f t="shared" si="114"/>
        <v>0</v>
      </c>
      <c r="CB107" s="73">
        <f t="shared" si="66"/>
        <v>0</v>
      </c>
      <c r="CC107" s="73" t="str">
        <f t="shared" si="18"/>
        <v/>
      </c>
      <c r="CD107" s="216" t="str">
        <f>IF(AND(CP107=""),"",IF(CP107=0,"",1+(MAX(CD$60:CD106))))</f>
        <v/>
      </c>
      <c r="CE107" s="72">
        <v>48</v>
      </c>
      <c r="CF107" s="69">
        <f t="shared" si="67"/>
        <v>0</v>
      </c>
      <c r="CG107" s="73">
        <f t="shared" si="68"/>
        <v>0</v>
      </c>
      <c r="CH107" s="73">
        <f t="shared" si="69"/>
        <v>0</v>
      </c>
      <c r="CI107" s="73">
        <f t="shared" si="70"/>
        <v>0</v>
      </c>
      <c r="CJ107" s="73">
        <f t="shared" si="71"/>
        <v>0</v>
      </c>
      <c r="CK107" s="73">
        <f t="shared" si="72"/>
        <v>0</v>
      </c>
      <c r="CL107" s="73">
        <f t="shared" si="73"/>
        <v>0</v>
      </c>
      <c r="CM107" s="73">
        <f t="shared" si="74"/>
        <v>0</v>
      </c>
      <c r="CN107" s="73">
        <f t="shared" si="75"/>
        <v>0</v>
      </c>
      <c r="CO107" s="73">
        <f t="shared" si="76"/>
        <v>0</v>
      </c>
      <c r="CP107" s="73" t="str">
        <f t="shared" si="20"/>
        <v/>
      </c>
      <c r="CQ107" s="216" t="str">
        <f>IF(AND(DC107=""),"",IF(DC107=0,"",1+(MAX(CQ$60:CQ106))))</f>
        <v/>
      </c>
      <c r="CR107" s="72">
        <v>48</v>
      </c>
      <c r="CS107" s="69">
        <f t="shared" si="86"/>
        <v>0</v>
      </c>
      <c r="CT107" s="73">
        <f t="shared" si="87"/>
        <v>0</v>
      </c>
      <c r="CU107" s="73">
        <f t="shared" si="88"/>
        <v>0</v>
      </c>
      <c r="CV107" s="73">
        <f t="shared" si="89"/>
        <v>0</v>
      </c>
      <c r="CW107" s="73">
        <f t="shared" si="90"/>
        <v>0</v>
      </c>
      <c r="CX107" s="73">
        <f t="shared" si="91"/>
        <v>0</v>
      </c>
      <c r="CY107" s="73">
        <f t="shared" si="92"/>
        <v>0</v>
      </c>
      <c r="CZ107" s="73">
        <f t="shared" si="93"/>
        <v>0</v>
      </c>
      <c r="DA107" s="73">
        <f t="shared" si="94"/>
        <v>0</v>
      </c>
      <c r="DB107" s="73">
        <f t="shared" si="95"/>
        <v>0</v>
      </c>
      <c r="DC107" s="73" t="str">
        <f t="shared" si="31"/>
        <v/>
      </c>
    </row>
    <row r="108" spans="1:108" ht="15.75">
      <c r="A108" s="216">
        <f t="shared" si="32"/>
        <v>0</v>
      </c>
      <c r="B108" s="348">
        <f t="shared" si="33"/>
        <v>0</v>
      </c>
      <c r="C108" s="349">
        <v>49</v>
      </c>
      <c r="D108" s="377"/>
      <c r="E108" s="378"/>
      <c r="F108" s="379"/>
      <c r="G108" s="379"/>
      <c r="H108" s="378"/>
      <c r="I108" s="383"/>
      <c r="J108" s="381"/>
      <c r="K108" s="381"/>
      <c r="L108" s="381"/>
      <c r="M108" s="382"/>
      <c r="N108" s="521"/>
      <c r="AB108" t="str">
        <f t="shared" si="96"/>
        <v/>
      </c>
      <c r="AC108" s="216">
        <f t="shared" si="34"/>
        <v>1</v>
      </c>
      <c r="AD108" s="216" t="str">
        <f>IF(AND(AP108=""),"",IF(AP108=0,"",1+(MAX(AD$60:AD107))))</f>
        <v/>
      </c>
      <c r="AE108" s="32">
        <v>49</v>
      </c>
      <c r="AF108" s="69">
        <f t="shared" si="35"/>
        <v>0</v>
      </c>
      <c r="AG108" s="73">
        <f t="shared" si="36"/>
        <v>0</v>
      </c>
      <c r="AH108" s="73">
        <f t="shared" si="37"/>
        <v>0</v>
      </c>
      <c r="AI108" s="73">
        <f t="shared" si="38"/>
        <v>0</v>
      </c>
      <c r="AJ108" s="73">
        <f t="shared" si="39"/>
        <v>0</v>
      </c>
      <c r="AK108" s="73">
        <f t="shared" si="40"/>
        <v>0</v>
      </c>
      <c r="AL108" s="73">
        <f t="shared" si="41"/>
        <v>0</v>
      </c>
      <c r="AM108" s="73">
        <f t="shared" si="42"/>
        <v>0</v>
      </c>
      <c r="AN108" s="73">
        <f t="shared" si="43"/>
        <v>0</v>
      </c>
      <c r="AO108" s="73">
        <f t="shared" si="44"/>
        <v>0</v>
      </c>
      <c r="AP108" s="73" t="str">
        <f t="shared" si="12"/>
        <v/>
      </c>
      <c r="AQ108" s="216" t="str">
        <f>IF(AND(BC108=""),"",IF(BC108=0,"",1+(MAX(AQ$60:AQ107))))</f>
        <v/>
      </c>
      <c r="AR108" s="72">
        <v>49</v>
      </c>
      <c r="AS108" s="347">
        <f t="shared" si="77"/>
        <v>0</v>
      </c>
      <c r="AT108" s="70">
        <f t="shared" si="78"/>
        <v>0</v>
      </c>
      <c r="AU108" s="70">
        <f t="shared" si="79"/>
        <v>0</v>
      </c>
      <c r="AV108" s="70">
        <f t="shared" si="80"/>
        <v>0</v>
      </c>
      <c r="AW108" s="70">
        <f t="shared" si="81"/>
        <v>0</v>
      </c>
      <c r="AX108" s="70">
        <f t="shared" si="82"/>
        <v>0</v>
      </c>
      <c r="AY108" s="70">
        <f t="shared" si="83"/>
        <v>0</v>
      </c>
      <c r="AZ108" s="70">
        <f t="shared" si="84"/>
        <v>0</v>
      </c>
      <c r="BA108" s="70">
        <f t="shared" si="85"/>
        <v>0</v>
      </c>
      <c r="BB108" s="70">
        <f t="shared" si="46"/>
        <v>0</v>
      </c>
      <c r="BC108" s="73" t="str">
        <f t="shared" si="14"/>
        <v/>
      </c>
      <c r="BD108" s="216" t="str">
        <f>IF(AND(BP108=""),"",IF(BP108=0,"",1+(MAX(BD$60:BD107))))</f>
        <v/>
      </c>
      <c r="BE108" s="32">
        <v>49</v>
      </c>
      <c r="BF108" s="69">
        <f t="shared" si="97"/>
        <v>0</v>
      </c>
      <c r="BG108" s="73">
        <f t="shared" si="98"/>
        <v>0</v>
      </c>
      <c r="BH108" s="73">
        <f t="shared" si="99"/>
        <v>0</v>
      </c>
      <c r="BI108" s="73">
        <f t="shared" si="100"/>
        <v>0</v>
      </c>
      <c r="BJ108" s="73">
        <f t="shared" si="101"/>
        <v>0</v>
      </c>
      <c r="BK108" s="73">
        <f t="shared" si="102"/>
        <v>0</v>
      </c>
      <c r="BL108" s="73">
        <f t="shared" si="103"/>
        <v>0</v>
      </c>
      <c r="BM108" s="73">
        <f t="shared" si="104"/>
        <v>0</v>
      </c>
      <c r="BN108" s="73">
        <f t="shared" si="105"/>
        <v>0</v>
      </c>
      <c r="BO108" s="73">
        <f t="shared" si="56"/>
        <v>0</v>
      </c>
      <c r="BP108" s="73" t="str">
        <f t="shared" si="16"/>
        <v/>
      </c>
      <c r="BQ108" s="216" t="str">
        <f>IF(AND(CC108=""),"",IF(CC108=0,"",1+(MAX(BQ$60:BQ107))))</f>
        <v/>
      </c>
      <c r="BR108" s="32">
        <v>49</v>
      </c>
      <c r="BS108" s="346">
        <f t="shared" si="106"/>
        <v>0</v>
      </c>
      <c r="BT108" s="73">
        <f t="shared" si="107"/>
        <v>0</v>
      </c>
      <c r="BU108" s="73">
        <f t="shared" si="108"/>
        <v>0</v>
      </c>
      <c r="BV108" s="73">
        <f t="shared" si="109"/>
        <v>0</v>
      </c>
      <c r="BW108" s="73">
        <f t="shared" si="110"/>
        <v>0</v>
      </c>
      <c r="BX108" s="73">
        <f t="shared" si="111"/>
        <v>0</v>
      </c>
      <c r="BY108" s="73">
        <f t="shared" si="112"/>
        <v>0</v>
      </c>
      <c r="BZ108" s="73">
        <f t="shared" si="113"/>
        <v>0</v>
      </c>
      <c r="CA108" s="73">
        <f t="shared" si="114"/>
        <v>0</v>
      </c>
      <c r="CB108" s="73">
        <f t="shared" si="66"/>
        <v>0</v>
      </c>
      <c r="CC108" s="73" t="str">
        <f t="shared" si="18"/>
        <v/>
      </c>
      <c r="CD108" s="216" t="str">
        <f>IF(AND(CP108=""),"",IF(CP108=0,"",1+(MAX(CD$60:CD107))))</f>
        <v/>
      </c>
      <c r="CE108" s="32">
        <v>49</v>
      </c>
      <c r="CF108" s="69">
        <f t="shared" si="67"/>
        <v>0</v>
      </c>
      <c r="CG108" s="73">
        <f t="shared" si="68"/>
        <v>0</v>
      </c>
      <c r="CH108" s="73">
        <f t="shared" si="69"/>
        <v>0</v>
      </c>
      <c r="CI108" s="73">
        <f t="shared" si="70"/>
        <v>0</v>
      </c>
      <c r="CJ108" s="73">
        <f t="shared" si="71"/>
        <v>0</v>
      </c>
      <c r="CK108" s="73">
        <f t="shared" si="72"/>
        <v>0</v>
      </c>
      <c r="CL108" s="73">
        <f t="shared" si="73"/>
        <v>0</v>
      </c>
      <c r="CM108" s="73">
        <f t="shared" si="74"/>
        <v>0</v>
      </c>
      <c r="CN108" s="73">
        <f t="shared" si="75"/>
        <v>0</v>
      </c>
      <c r="CO108" s="73">
        <f t="shared" si="76"/>
        <v>0</v>
      </c>
      <c r="CP108" s="73" t="str">
        <f t="shared" si="20"/>
        <v/>
      </c>
      <c r="CQ108" s="216" t="str">
        <f>IF(AND(DC108=""),"",IF(DC108=0,"",1+(MAX(CQ$60:CQ107))))</f>
        <v/>
      </c>
      <c r="CR108" s="32">
        <v>49</v>
      </c>
      <c r="CS108" s="69">
        <f t="shared" si="86"/>
        <v>0</v>
      </c>
      <c r="CT108" s="73">
        <f t="shared" si="87"/>
        <v>0</v>
      </c>
      <c r="CU108" s="73">
        <f t="shared" si="88"/>
        <v>0</v>
      </c>
      <c r="CV108" s="73">
        <f t="shared" si="89"/>
        <v>0</v>
      </c>
      <c r="CW108" s="73">
        <f t="shared" si="90"/>
        <v>0</v>
      </c>
      <c r="CX108" s="73">
        <f t="shared" si="91"/>
        <v>0</v>
      </c>
      <c r="CY108" s="73">
        <f t="shared" si="92"/>
        <v>0</v>
      </c>
      <c r="CZ108" s="73">
        <f t="shared" si="93"/>
        <v>0</v>
      </c>
      <c r="DA108" s="73">
        <f t="shared" si="94"/>
        <v>0</v>
      </c>
      <c r="DB108" s="73">
        <f t="shared" si="95"/>
        <v>0</v>
      </c>
      <c r="DC108" s="73" t="str">
        <f t="shared" si="31"/>
        <v/>
      </c>
    </row>
    <row r="109" spans="1:108" ht="15.75">
      <c r="A109" s="216">
        <f t="shared" si="32"/>
        <v>0</v>
      </c>
      <c r="B109" s="348">
        <f t="shared" si="33"/>
        <v>0</v>
      </c>
      <c r="C109" s="349">
        <v>50</v>
      </c>
      <c r="D109" s="377"/>
      <c r="E109" s="378"/>
      <c r="F109" s="379"/>
      <c r="G109" s="379"/>
      <c r="H109" s="378"/>
      <c r="I109" s="380"/>
      <c r="J109" s="381"/>
      <c r="K109" s="381"/>
      <c r="L109" s="381"/>
      <c r="M109" s="382"/>
      <c r="N109" s="521"/>
      <c r="AB109" t="str">
        <f t="shared" si="96"/>
        <v/>
      </c>
      <c r="AC109" s="216">
        <f t="shared" si="34"/>
        <v>1</v>
      </c>
      <c r="AD109" s="216" t="str">
        <f>IF(AND(AP109=""),"",IF(AP109=0,"",1+(MAX(AD$60:AD108))))</f>
        <v/>
      </c>
      <c r="AE109" s="72">
        <v>50</v>
      </c>
      <c r="AF109" s="69">
        <f t="shared" si="35"/>
        <v>0</v>
      </c>
      <c r="AG109" s="73">
        <f t="shared" si="36"/>
        <v>0</v>
      </c>
      <c r="AH109" s="73">
        <f t="shared" si="37"/>
        <v>0</v>
      </c>
      <c r="AI109" s="73">
        <f t="shared" si="38"/>
        <v>0</v>
      </c>
      <c r="AJ109" s="73">
        <f t="shared" si="39"/>
        <v>0</v>
      </c>
      <c r="AK109" s="73">
        <f t="shared" si="40"/>
        <v>0</v>
      </c>
      <c r="AL109" s="73">
        <f t="shared" si="41"/>
        <v>0</v>
      </c>
      <c r="AM109" s="73">
        <f t="shared" si="42"/>
        <v>0</v>
      </c>
      <c r="AN109" s="73">
        <f t="shared" si="43"/>
        <v>0</v>
      </c>
      <c r="AO109" s="73">
        <f t="shared" si="44"/>
        <v>0</v>
      </c>
      <c r="AP109" s="73" t="str">
        <f t="shared" si="12"/>
        <v/>
      </c>
      <c r="AQ109" s="216" t="str">
        <f>IF(AND(BC109=""),"",IF(BC109=0,"",1+(MAX(AQ$60:AQ108))))</f>
        <v/>
      </c>
      <c r="AR109" s="72">
        <v>50</v>
      </c>
      <c r="AS109" s="347">
        <f t="shared" si="77"/>
        <v>0</v>
      </c>
      <c r="AT109" s="70">
        <f t="shared" si="78"/>
        <v>0</v>
      </c>
      <c r="AU109" s="70">
        <f t="shared" si="79"/>
        <v>0</v>
      </c>
      <c r="AV109" s="70">
        <f t="shared" si="80"/>
        <v>0</v>
      </c>
      <c r="AW109" s="70">
        <f t="shared" si="81"/>
        <v>0</v>
      </c>
      <c r="AX109" s="70">
        <f t="shared" si="82"/>
        <v>0</v>
      </c>
      <c r="AY109" s="70">
        <f t="shared" si="83"/>
        <v>0</v>
      </c>
      <c r="AZ109" s="70">
        <f t="shared" si="84"/>
        <v>0</v>
      </c>
      <c r="BA109" s="70">
        <f t="shared" si="85"/>
        <v>0</v>
      </c>
      <c r="BB109" s="70">
        <f t="shared" si="46"/>
        <v>0</v>
      </c>
      <c r="BC109" s="73" t="str">
        <f t="shared" si="14"/>
        <v/>
      </c>
      <c r="BD109" s="216" t="str">
        <f>IF(AND(BP109=""),"",IF(BP109=0,"",1+(MAX(BD$60:BD108))))</f>
        <v/>
      </c>
      <c r="BE109" s="72">
        <v>50</v>
      </c>
      <c r="BF109" s="69">
        <f t="shared" si="97"/>
        <v>0</v>
      </c>
      <c r="BG109" s="73">
        <f t="shared" si="98"/>
        <v>0</v>
      </c>
      <c r="BH109" s="73">
        <f t="shared" si="99"/>
        <v>0</v>
      </c>
      <c r="BI109" s="73">
        <f t="shared" si="100"/>
        <v>0</v>
      </c>
      <c r="BJ109" s="73">
        <f t="shared" si="101"/>
        <v>0</v>
      </c>
      <c r="BK109" s="73">
        <f t="shared" si="102"/>
        <v>0</v>
      </c>
      <c r="BL109" s="73">
        <f t="shared" si="103"/>
        <v>0</v>
      </c>
      <c r="BM109" s="73">
        <f t="shared" si="104"/>
        <v>0</v>
      </c>
      <c r="BN109" s="73">
        <f t="shared" si="105"/>
        <v>0</v>
      </c>
      <c r="BO109" s="73">
        <f t="shared" si="56"/>
        <v>0</v>
      </c>
      <c r="BP109" s="73" t="str">
        <f t="shared" si="16"/>
        <v/>
      </c>
      <c r="BQ109" s="216" t="str">
        <f>IF(AND(CC109=""),"",IF(CC109=0,"",1+(MAX(BQ$60:BQ108))))</f>
        <v/>
      </c>
      <c r="BR109" s="72">
        <v>50</v>
      </c>
      <c r="BS109" s="346">
        <f t="shared" si="106"/>
        <v>0</v>
      </c>
      <c r="BT109" s="73">
        <f t="shared" si="107"/>
        <v>0</v>
      </c>
      <c r="BU109" s="73">
        <f t="shared" si="108"/>
        <v>0</v>
      </c>
      <c r="BV109" s="73">
        <f t="shared" si="109"/>
        <v>0</v>
      </c>
      <c r="BW109" s="73">
        <f t="shared" si="110"/>
        <v>0</v>
      </c>
      <c r="BX109" s="73">
        <f t="shared" si="111"/>
        <v>0</v>
      </c>
      <c r="BY109" s="73">
        <f t="shared" si="112"/>
        <v>0</v>
      </c>
      <c r="BZ109" s="73">
        <f t="shared" si="113"/>
        <v>0</v>
      </c>
      <c r="CA109" s="73">
        <f t="shared" si="114"/>
        <v>0</v>
      </c>
      <c r="CB109" s="73">
        <f t="shared" si="66"/>
        <v>0</v>
      </c>
      <c r="CC109" s="73" t="str">
        <f t="shared" si="18"/>
        <v/>
      </c>
      <c r="CD109" s="216" t="str">
        <f>IF(AND(CP109=""),"",IF(CP109=0,"",1+(MAX(CD$60:CD108))))</f>
        <v/>
      </c>
      <c r="CE109" s="72">
        <v>50</v>
      </c>
      <c r="CF109" s="69">
        <f t="shared" si="67"/>
        <v>0</v>
      </c>
      <c r="CG109" s="73">
        <f t="shared" si="68"/>
        <v>0</v>
      </c>
      <c r="CH109" s="73">
        <f t="shared" si="69"/>
        <v>0</v>
      </c>
      <c r="CI109" s="73">
        <f t="shared" si="70"/>
        <v>0</v>
      </c>
      <c r="CJ109" s="73">
        <f t="shared" si="71"/>
        <v>0</v>
      </c>
      <c r="CK109" s="73">
        <f t="shared" si="72"/>
        <v>0</v>
      </c>
      <c r="CL109" s="73">
        <f t="shared" si="73"/>
        <v>0</v>
      </c>
      <c r="CM109" s="73">
        <f t="shared" si="74"/>
        <v>0</v>
      </c>
      <c r="CN109" s="73">
        <f t="shared" si="75"/>
        <v>0</v>
      </c>
      <c r="CO109" s="73">
        <f t="shared" si="76"/>
        <v>0</v>
      </c>
      <c r="CP109" s="73" t="str">
        <f t="shared" si="20"/>
        <v/>
      </c>
      <c r="CQ109" s="216" t="str">
        <f>IF(AND(DC109=""),"",IF(DC109=0,"",1+(MAX(CQ$60:CQ108))))</f>
        <v/>
      </c>
      <c r="CR109" s="72">
        <v>50</v>
      </c>
      <c r="CS109" s="69">
        <f t="shared" si="86"/>
        <v>0</v>
      </c>
      <c r="CT109" s="73">
        <f t="shared" si="87"/>
        <v>0</v>
      </c>
      <c r="CU109" s="73">
        <f t="shared" si="88"/>
        <v>0</v>
      </c>
      <c r="CV109" s="73">
        <f t="shared" si="89"/>
        <v>0</v>
      </c>
      <c r="CW109" s="73">
        <f t="shared" si="90"/>
        <v>0</v>
      </c>
      <c r="CX109" s="73">
        <f t="shared" si="91"/>
        <v>0</v>
      </c>
      <c r="CY109" s="73">
        <f t="shared" si="92"/>
        <v>0</v>
      </c>
      <c r="CZ109" s="73">
        <f t="shared" si="93"/>
        <v>0</v>
      </c>
      <c r="DA109" s="73">
        <f t="shared" si="94"/>
        <v>0</v>
      </c>
      <c r="DB109" s="73">
        <f t="shared" si="95"/>
        <v>0</v>
      </c>
      <c r="DC109" s="73" t="str">
        <f t="shared" si="31"/>
        <v/>
      </c>
    </row>
    <row r="110" spans="1:108" s="216" customFormat="1" ht="15.75">
      <c r="A110" s="216">
        <f t="shared" si="32"/>
        <v>0</v>
      </c>
      <c r="B110" s="348">
        <f t="shared" si="33"/>
        <v>0</v>
      </c>
      <c r="C110" s="349">
        <v>51</v>
      </c>
      <c r="D110" s="377"/>
      <c r="E110" s="378"/>
      <c r="F110" s="379"/>
      <c r="G110" s="379"/>
      <c r="H110" s="378"/>
      <c r="I110" s="380"/>
      <c r="J110" s="381"/>
      <c r="K110" s="381"/>
      <c r="L110" s="381"/>
      <c r="M110" s="382"/>
      <c r="N110" s="521"/>
      <c r="AB110" s="216" t="str">
        <f t="shared" si="96"/>
        <v/>
      </c>
      <c r="AC110" s="216">
        <f t="shared" si="34"/>
        <v>1</v>
      </c>
      <c r="AD110" s="216" t="str">
        <f>IF(AND(AP110=""),"",IF(AP110=0,"",1+(MAX(AD$60:AD109))))</f>
        <v/>
      </c>
      <c r="AE110" s="32">
        <v>51</v>
      </c>
      <c r="AF110" s="69">
        <f t="shared" si="35"/>
        <v>0</v>
      </c>
      <c r="AG110" s="73">
        <f t="shared" si="36"/>
        <v>0</v>
      </c>
      <c r="AH110" s="73">
        <f t="shared" si="37"/>
        <v>0</v>
      </c>
      <c r="AI110" s="73">
        <f t="shared" si="38"/>
        <v>0</v>
      </c>
      <c r="AJ110" s="73">
        <f t="shared" si="39"/>
        <v>0</v>
      </c>
      <c r="AK110" s="73">
        <f t="shared" si="40"/>
        <v>0</v>
      </c>
      <c r="AL110" s="73">
        <f t="shared" si="41"/>
        <v>0</v>
      </c>
      <c r="AM110" s="73">
        <f t="shared" si="42"/>
        <v>0</v>
      </c>
      <c r="AN110" s="73">
        <f t="shared" si="43"/>
        <v>0</v>
      </c>
      <c r="AO110" s="73">
        <f t="shared" si="44"/>
        <v>0</v>
      </c>
      <c r="AP110" s="73" t="str">
        <f t="shared" si="12"/>
        <v/>
      </c>
      <c r="AQ110" s="216" t="str">
        <f>IF(AND(BC110=""),"",IF(BC110=0,"",1+(MAX(AQ$60:AQ109))))</f>
        <v/>
      </c>
      <c r="AR110" s="72">
        <v>51</v>
      </c>
      <c r="AS110" s="347">
        <f t="shared" si="77"/>
        <v>0</v>
      </c>
      <c r="AT110" s="70">
        <f t="shared" si="78"/>
        <v>0</v>
      </c>
      <c r="AU110" s="70">
        <f t="shared" si="79"/>
        <v>0</v>
      </c>
      <c r="AV110" s="70">
        <f t="shared" si="80"/>
        <v>0</v>
      </c>
      <c r="AW110" s="70">
        <f t="shared" si="81"/>
        <v>0</v>
      </c>
      <c r="AX110" s="70">
        <f t="shared" si="82"/>
        <v>0</v>
      </c>
      <c r="AY110" s="70">
        <f t="shared" si="83"/>
        <v>0</v>
      </c>
      <c r="AZ110" s="70">
        <f t="shared" si="84"/>
        <v>0</v>
      </c>
      <c r="BA110" s="70">
        <f t="shared" si="85"/>
        <v>0</v>
      </c>
      <c r="BB110" s="70">
        <f t="shared" si="46"/>
        <v>0</v>
      </c>
      <c r="BC110" s="73" t="str">
        <f t="shared" si="14"/>
        <v/>
      </c>
      <c r="BD110" s="216" t="str">
        <f>IF(AND(BP110=""),"",IF(BP110=0,"",1+(MAX(BD$60:BD109))))</f>
        <v/>
      </c>
      <c r="BE110" s="32">
        <v>51</v>
      </c>
      <c r="BF110" s="69">
        <f t="shared" si="97"/>
        <v>0</v>
      </c>
      <c r="BG110" s="73">
        <f t="shared" si="98"/>
        <v>0</v>
      </c>
      <c r="BH110" s="73">
        <f t="shared" si="99"/>
        <v>0</v>
      </c>
      <c r="BI110" s="73">
        <f t="shared" si="100"/>
        <v>0</v>
      </c>
      <c r="BJ110" s="73">
        <f t="shared" si="101"/>
        <v>0</v>
      </c>
      <c r="BK110" s="73">
        <f t="shared" si="102"/>
        <v>0</v>
      </c>
      <c r="BL110" s="73">
        <f t="shared" si="103"/>
        <v>0</v>
      </c>
      <c r="BM110" s="73">
        <f t="shared" si="104"/>
        <v>0</v>
      </c>
      <c r="BN110" s="73">
        <f t="shared" si="105"/>
        <v>0</v>
      </c>
      <c r="BO110" s="73">
        <f t="shared" si="56"/>
        <v>0</v>
      </c>
      <c r="BP110" s="73" t="str">
        <f t="shared" si="16"/>
        <v/>
      </c>
      <c r="BQ110" s="216" t="str">
        <f>IF(AND(CC110=""),"",IF(CC110=0,"",1+(MAX(BQ$60:BQ109))))</f>
        <v/>
      </c>
      <c r="BR110" s="32">
        <v>51</v>
      </c>
      <c r="BS110" s="346">
        <f t="shared" si="106"/>
        <v>0</v>
      </c>
      <c r="BT110" s="73">
        <f t="shared" si="107"/>
        <v>0</v>
      </c>
      <c r="BU110" s="73">
        <f t="shared" si="108"/>
        <v>0</v>
      </c>
      <c r="BV110" s="73">
        <f t="shared" si="109"/>
        <v>0</v>
      </c>
      <c r="BW110" s="73">
        <f t="shared" si="110"/>
        <v>0</v>
      </c>
      <c r="BX110" s="73">
        <f t="shared" si="111"/>
        <v>0</v>
      </c>
      <c r="BY110" s="73">
        <f t="shared" si="112"/>
        <v>0</v>
      </c>
      <c r="BZ110" s="73">
        <f t="shared" si="113"/>
        <v>0</v>
      </c>
      <c r="CA110" s="73">
        <f t="shared" si="114"/>
        <v>0</v>
      </c>
      <c r="CB110" s="73">
        <f t="shared" si="66"/>
        <v>0</v>
      </c>
      <c r="CC110" s="73" t="str">
        <f t="shared" si="18"/>
        <v/>
      </c>
      <c r="CD110" s="216" t="str">
        <f>IF(AND(CP110=""),"",IF(CP110=0,"",1+(MAX(CD$60:CD109))))</f>
        <v/>
      </c>
      <c r="CE110" s="32">
        <v>51</v>
      </c>
      <c r="CF110" s="69">
        <f t="shared" si="67"/>
        <v>0</v>
      </c>
      <c r="CG110" s="73">
        <f t="shared" si="68"/>
        <v>0</v>
      </c>
      <c r="CH110" s="73">
        <f t="shared" si="69"/>
        <v>0</v>
      </c>
      <c r="CI110" s="73">
        <f t="shared" si="70"/>
        <v>0</v>
      </c>
      <c r="CJ110" s="73">
        <f t="shared" si="71"/>
        <v>0</v>
      </c>
      <c r="CK110" s="73">
        <f t="shared" si="72"/>
        <v>0</v>
      </c>
      <c r="CL110" s="73">
        <f t="shared" si="73"/>
        <v>0</v>
      </c>
      <c r="CM110" s="73">
        <f t="shared" si="74"/>
        <v>0</v>
      </c>
      <c r="CN110" s="73">
        <f t="shared" si="75"/>
        <v>0</v>
      </c>
      <c r="CO110" s="73">
        <f t="shared" si="76"/>
        <v>0</v>
      </c>
      <c r="CP110" s="73" t="str">
        <f t="shared" si="20"/>
        <v/>
      </c>
      <c r="CQ110" s="216" t="str">
        <f>IF(AND(DC110=""),"",IF(DC110=0,"",1+(MAX(CQ$60:CQ109))))</f>
        <v/>
      </c>
      <c r="CR110" s="32">
        <v>51</v>
      </c>
      <c r="CS110" s="69">
        <f t="shared" si="86"/>
        <v>0</v>
      </c>
      <c r="CT110" s="73">
        <f t="shared" si="87"/>
        <v>0</v>
      </c>
      <c r="CU110" s="73">
        <f t="shared" si="88"/>
        <v>0</v>
      </c>
      <c r="CV110" s="73">
        <f t="shared" si="89"/>
        <v>0</v>
      </c>
      <c r="CW110" s="73">
        <f t="shared" si="90"/>
        <v>0</v>
      </c>
      <c r="CX110" s="73">
        <f t="shared" si="91"/>
        <v>0</v>
      </c>
      <c r="CY110" s="73">
        <f t="shared" si="92"/>
        <v>0</v>
      </c>
      <c r="CZ110" s="73">
        <f t="shared" si="93"/>
        <v>0</v>
      </c>
      <c r="DA110" s="73">
        <f t="shared" si="94"/>
        <v>0</v>
      </c>
      <c r="DB110" s="73">
        <f t="shared" si="95"/>
        <v>0</v>
      </c>
      <c r="DC110" s="73" t="str">
        <f t="shared" si="31"/>
        <v/>
      </c>
      <c r="DD110" s="71"/>
    </row>
    <row r="111" spans="1:108" s="216" customFormat="1" ht="15.75">
      <c r="A111" s="216">
        <f t="shared" si="32"/>
        <v>0</v>
      </c>
      <c r="B111" s="348">
        <f t="shared" si="33"/>
        <v>0</v>
      </c>
      <c r="C111" s="349">
        <v>52</v>
      </c>
      <c r="D111" s="377"/>
      <c r="E111" s="378"/>
      <c r="F111" s="379"/>
      <c r="G111" s="379"/>
      <c r="H111" s="378"/>
      <c r="I111" s="380"/>
      <c r="J111" s="381"/>
      <c r="K111" s="381"/>
      <c r="L111" s="381"/>
      <c r="M111" s="382"/>
      <c r="N111" s="521"/>
      <c r="AB111" s="216" t="str">
        <f t="shared" ref="AB111:AB159" si="115">MID(H111,5,4)</f>
        <v/>
      </c>
      <c r="AC111" s="216">
        <f t="shared" si="34"/>
        <v>1</v>
      </c>
      <c r="AD111" s="216" t="str">
        <f>IF(AND(AP111=""),"",IF(AP111=0,"",1+(MAX(AD$60:AD110))))</f>
        <v/>
      </c>
      <c r="AE111" s="72">
        <v>52</v>
      </c>
      <c r="AF111" s="69">
        <f t="shared" ref="AF111:AF160" si="116">IF($M111="GAZETTED - REGULAR",D111,0)</f>
        <v>0</v>
      </c>
      <c r="AG111" s="73">
        <f t="shared" ref="AG111:AG160" si="117">IF($M111="GAZETTED - REGULAR",E111,0)</f>
        <v>0</v>
      </c>
      <c r="AH111" s="73">
        <f t="shared" ref="AH111:AH160" si="118">IF($M111="GAZETTED - REGULAR",F111,0)</f>
        <v>0</v>
      </c>
      <c r="AI111" s="73">
        <f t="shared" ref="AI111:AI160" si="119">IF($M111="GAZETTED - REGULAR",G111,0)</f>
        <v>0</v>
      </c>
      <c r="AJ111" s="73">
        <f t="shared" ref="AJ111:AJ160" si="120">IF($M111="GAZETTED - REGULAR",H111,0)</f>
        <v>0</v>
      </c>
      <c r="AK111" s="73">
        <f t="shared" ref="AK111:AK160" si="121">IF($M111="GAZETTED - REGULAR",I111,0)</f>
        <v>0</v>
      </c>
      <c r="AL111" s="73">
        <f t="shared" ref="AL111:AL160" si="122">IF($M111="GAZETTED - REGULAR",J111,0)</f>
        <v>0</v>
      </c>
      <c r="AM111" s="73">
        <f t="shared" ref="AM111:AM160" si="123">IF($M111="GAZETTED - REGULAR",K111,0)</f>
        <v>0</v>
      </c>
      <c r="AN111" s="73">
        <f>IF($M111="GAZETTED - REGULAR",L111,0)</f>
        <v>0</v>
      </c>
      <c r="AO111" s="73">
        <f t="shared" ref="AO111:AO160" si="124">IF($M111="GAZETTED - REGULAR",M111,0)</f>
        <v>0</v>
      </c>
      <c r="AP111" s="73" t="str">
        <f t="shared" si="12"/>
        <v/>
      </c>
      <c r="AQ111" s="216" t="str">
        <f>IF(AND(BC111=""),"",IF(BC111=0,"",1+(MAX(AQ$60:AQ110))))</f>
        <v/>
      </c>
      <c r="AR111" s="72">
        <v>52</v>
      </c>
      <c r="AS111" s="347">
        <f t="shared" si="77"/>
        <v>0</v>
      </c>
      <c r="AT111" s="70">
        <f t="shared" si="78"/>
        <v>0</v>
      </c>
      <c r="AU111" s="70">
        <f t="shared" si="79"/>
        <v>0</v>
      </c>
      <c r="AV111" s="70">
        <f t="shared" si="80"/>
        <v>0</v>
      </c>
      <c r="AW111" s="70">
        <f t="shared" si="81"/>
        <v>0</v>
      </c>
      <c r="AX111" s="70">
        <f t="shared" si="82"/>
        <v>0</v>
      </c>
      <c r="AY111" s="70">
        <f t="shared" si="83"/>
        <v>0</v>
      </c>
      <c r="AZ111" s="70">
        <f t="shared" si="84"/>
        <v>0</v>
      </c>
      <c r="BA111" s="70">
        <f t="shared" si="85"/>
        <v>0</v>
      </c>
      <c r="BB111" s="70">
        <f t="shared" ref="BB111:BB160" si="125">IF($M111="NON GAZETTED - REGULAR",M111,0)</f>
        <v>0</v>
      </c>
      <c r="BC111" s="73" t="str">
        <f t="shared" si="14"/>
        <v/>
      </c>
      <c r="BD111" s="216" t="str">
        <f>IF(AND(BP111=""),"",IF(BP111=0,"",1+(MAX(BD$60:BD110))))</f>
        <v/>
      </c>
      <c r="BE111" s="72">
        <v>52</v>
      </c>
      <c r="BF111" s="69">
        <f t="shared" si="97"/>
        <v>0</v>
      </c>
      <c r="BG111" s="73">
        <f t="shared" si="98"/>
        <v>0</v>
      </c>
      <c r="BH111" s="73">
        <f t="shared" si="99"/>
        <v>0</v>
      </c>
      <c r="BI111" s="73">
        <f t="shared" si="100"/>
        <v>0</v>
      </c>
      <c r="BJ111" s="73">
        <f t="shared" si="101"/>
        <v>0</v>
      </c>
      <c r="BK111" s="73">
        <f t="shared" si="102"/>
        <v>0</v>
      </c>
      <c r="BL111" s="73">
        <f t="shared" si="103"/>
        <v>0</v>
      </c>
      <c r="BM111" s="73">
        <f t="shared" si="104"/>
        <v>0</v>
      </c>
      <c r="BN111" s="73">
        <f t="shared" si="105"/>
        <v>0</v>
      </c>
      <c r="BO111" s="73">
        <f t="shared" ref="BO111:BO160" si="126">IF($M111="GAZETTED - FIX PAY",M111,0)</f>
        <v>0</v>
      </c>
      <c r="BP111" s="73" t="str">
        <f t="shared" si="16"/>
        <v/>
      </c>
      <c r="BQ111" s="216" t="str">
        <f>IF(AND(CC111=""),"",IF(CC111=0,"",1+(MAX(BQ$60:BQ110))))</f>
        <v/>
      </c>
      <c r="BR111" s="72">
        <v>52</v>
      </c>
      <c r="BS111" s="346">
        <f t="shared" si="106"/>
        <v>0</v>
      </c>
      <c r="BT111" s="73">
        <f t="shared" si="107"/>
        <v>0</v>
      </c>
      <c r="BU111" s="73">
        <f t="shared" si="108"/>
        <v>0</v>
      </c>
      <c r="BV111" s="73">
        <f t="shared" si="109"/>
        <v>0</v>
      </c>
      <c r="BW111" s="73">
        <f t="shared" si="110"/>
        <v>0</v>
      </c>
      <c r="BX111" s="73">
        <f t="shared" si="111"/>
        <v>0</v>
      </c>
      <c r="BY111" s="73">
        <f t="shared" si="112"/>
        <v>0</v>
      </c>
      <c r="BZ111" s="73">
        <f t="shared" si="113"/>
        <v>0</v>
      </c>
      <c r="CA111" s="73">
        <f t="shared" si="114"/>
        <v>0</v>
      </c>
      <c r="CB111" s="73">
        <f t="shared" ref="CB111:CB160" si="127">IF($M111="NON GAZETTED - FIX PAY",M111,0)</f>
        <v>0</v>
      </c>
      <c r="CC111" s="73" t="str">
        <f t="shared" si="18"/>
        <v/>
      </c>
      <c r="CD111" s="216" t="str">
        <f>IF(AND(CP111=""),"",IF(CP111=0,"",1+(MAX(CD$60:CD110))))</f>
        <v/>
      </c>
      <c r="CE111" s="72">
        <v>52</v>
      </c>
      <c r="CF111" s="69">
        <f t="shared" ref="CF111:CF160" si="128">IF($M111="GAZETTED - SANVIDA",D111,0)</f>
        <v>0</v>
      </c>
      <c r="CG111" s="73">
        <f t="shared" ref="CG111:CG160" si="129">IF($M111="GAZETTED - SANVIDA",E111,0)</f>
        <v>0</v>
      </c>
      <c r="CH111" s="73">
        <f t="shared" ref="CH111:CH160" si="130">IF($M111="GAZETTED - SANVIDA",F111,0)</f>
        <v>0</v>
      </c>
      <c r="CI111" s="73">
        <f t="shared" ref="CI111:CI160" si="131">IF($M111="GAZETTED - SANVIDA",G111,0)</f>
        <v>0</v>
      </c>
      <c r="CJ111" s="73">
        <f t="shared" ref="CJ111:CJ160" si="132">IF($M111="GAZETTED - SANVIDA",H111,0)</f>
        <v>0</v>
      </c>
      <c r="CK111" s="73">
        <f t="shared" ref="CK111:CK160" si="133">IF($M111="GAZETTED - SANVIDA",I111,0)</f>
        <v>0</v>
      </c>
      <c r="CL111" s="73">
        <f t="shared" ref="CL111:CL160" si="134">IF($M111="GAZETTED - SANVIDA",J111,0)</f>
        <v>0</v>
      </c>
      <c r="CM111" s="73">
        <f t="shared" ref="CM111:CM160" si="135">IF($M111="GAZETTED - SANVIDA",K111,0)</f>
        <v>0</v>
      </c>
      <c r="CN111" s="73">
        <f t="shared" ref="CN111:CN160" si="136">IF($M111="GAZETTED - SANVIDA",L111,0)</f>
        <v>0</v>
      </c>
      <c r="CO111" s="73">
        <f t="shared" ref="CO111:CO160" si="137">IF($M111="GAZETTED - SANVIDA",M111,0)</f>
        <v>0</v>
      </c>
      <c r="CP111" s="73" t="str">
        <f t="shared" si="20"/>
        <v/>
      </c>
      <c r="CQ111" s="216" t="str">
        <f>IF(AND(DC111=""),"",IF(DC111=0,"",1+(MAX(CQ$60:CQ110))))</f>
        <v/>
      </c>
      <c r="CR111" s="72">
        <v>52</v>
      </c>
      <c r="CS111" s="69">
        <f t="shared" si="86"/>
        <v>0</v>
      </c>
      <c r="CT111" s="73">
        <f t="shared" ref="CT111:CT160" si="138">IF($M111="NON GAZETTED - SANVIDA",E111,0)</f>
        <v>0</v>
      </c>
      <c r="CU111" s="73">
        <f t="shared" ref="CU111:CU160" si="139">IF($M111="NON GAZETTED - SANVIDA",F111,0)</f>
        <v>0</v>
      </c>
      <c r="CV111" s="73">
        <f t="shared" ref="CV111:CV160" si="140">IF($M111="NON GAZETTED - SANVIDA",G111,0)</f>
        <v>0</v>
      </c>
      <c r="CW111" s="73">
        <f t="shared" ref="CW111:CW160" si="141">IF($M111="NON GAZETTED - SANVIDA",H111,0)</f>
        <v>0</v>
      </c>
      <c r="CX111" s="73">
        <f t="shared" ref="CX111:CX160" si="142">IF($M111="NON GAZETTED - SANVIDA",I111,0)</f>
        <v>0</v>
      </c>
      <c r="CY111" s="73">
        <f t="shared" ref="CY111:CY160" si="143">IF($M111="NON GAZETTED - SANVIDA",J111,0)</f>
        <v>0</v>
      </c>
      <c r="CZ111" s="73">
        <f t="shared" ref="CZ111:CZ160" si="144">IF($M111="NON GAZETTED - SANVIDA",K111,0)</f>
        <v>0</v>
      </c>
      <c r="DA111" s="73">
        <f t="shared" ref="DA111:DA160" si="145">IF($M111="NON GAZETTED - SANVIDA",L111,0)</f>
        <v>0</v>
      </c>
      <c r="DB111" s="73">
        <f t="shared" ref="DB111:DB160" si="146">IF($M111="NON GAZETTED - SANVIDA",M111,0)</f>
        <v>0</v>
      </c>
      <c r="DC111" s="73" t="str">
        <f t="shared" si="31"/>
        <v/>
      </c>
      <c r="DD111" s="71"/>
    </row>
    <row r="112" spans="1:108" s="216" customFormat="1" ht="15.75">
      <c r="A112" s="216">
        <f t="shared" si="32"/>
        <v>0</v>
      </c>
      <c r="B112" s="348">
        <f t="shared" si="33"/>
        <v>0</v>
      </c>
      <c r="C112" s="349">
        <v>53</v>
      </c>
      <c r="D112" s="377"/>
      <c r="E112" s="378"/>
      <c r="F112" s="379"/>
      <c r="G112" s="379"/>
      <c r="H112" s="378"/>
      <c r="I112" s="380"/>
      <c r="J112" s="381"/>
      <c r="K112" s="381"/>
      <c r="L112" s="381"/>
      <c r="M112" s="382"/>
      <c r="N112" s="521"/>
      <c r="AB112" s="216" t="str">
        <f t="shared" si="115"/>
        <v/>
      </c>
      <c r="AC112" s="216">
        <f t="shared" si="34"/>
        <v>1</v>
      </c>
      <c r="AD112" s="216" t="str">
        <f>IF(AND(AP112=""),"",IF(AP112=0,"",1+(MAX(AD$60:AD111))))</f>
        <v/>
      </c>
      <c r="AE112" s="32">
        <v>53</v>
      </c>
      <c r="AF112" s="69">
        <f t="shared" si="116"/>
        <v>0</v>
      </c>
      <c r="AG112" s="73">
        <f t="shared" si="117"/>
        <v>0</v>
      </c>
      <c r="AH112" s="73">
        <f t="shared" si="118"/>
        <v>0</v>
      </c>
      <c r="AI112" s="73">
        <f t="shared" si="119"/>
        <v>0</v>
      </c>
      <c r="AJ112" s="73">
        <f t="shared" si="120"/>
        <v>0</v>
      </c>
      <c r="AK112" s="73">
        <f t="shared" si="121"/>
        <v>0</v>
      </c>
      <c r="AL112" s="73">
        <f t="shared" si="122"/>
        <v>0</v>
      </c>
      <c r="AM112" s="73">
        <f t="shared" si="123"/>
        <v>0</v>
      </c>
      <c r="AN112" s="73">
        <f>IF($M112="GAZETTED - REGULAR",L112,0)</f>
        <v>0</v>
      </c>
      <c r="AO112" s="73">
        <f t="shared" si="124"/>
        <v>0</v>
      </c>
      <c r="AP112" s="73" t="str">
        <f t="shared" si="12"/>
        <v/>
      </c>
      <c r="AQ112" s="216" t="str">
        <f>IF(AND(BC112=""),"",IF(BC112=0,"",1+(MAX(AQ$60:AQ111))))</f>
        <v/>
      </c>
      <c r="AR112" s="72">
        <v>53</v>
      </c>
      <c r="AS112" s="347">
        <f t="shared" ref="AS112:AS161" si="147">IF($M112="NON GAZETTED - REGULAR",D112,0)</f>
        <v>0</v>
      </c>
      <c r="AT112" s="70">
        <f t="shared" ref="AT112:AT161" si="148">IF($M112="NON GAZETTED - REGULAR",E112,0)</f>
        <v>0</v>
      </c>
      <c r="AU112" s="70">
        <f t="shared" ref="AU112:AU161" si="149">IF($M112="NON GAZETTED - REGULAR",F112,0)</f>
        <v>0</v>
      </c>
      <c r="AV112" s="70">
        <f t="shared" ref="AV112:AV161" si="150">IF($M112="NON GAZETTED - REGULAR",G112,0)</f>
        <v>0</v>
      </c>
      <c r="AW112" s="70">
        <f t="shared" ref="AW112:AW161" si="151">IF($M112="NON GAZETTED - REGULAR",H112,0)</f>
        <v>0</v>
      </c>
      <c r="AX112" s="70">
        <f t="shared" ref="AX112:AX161" si="152">IF($M112="NON GAZETTED - REGULAR",I112,0)</f>
        <v>0</v>
      </c>
      <c r="AY112" s="70">
        <f t="shared" ref="AY112:AY161" si="153">IF($M112="NON GAZETTED - REGULAR",J112,0)</f>
        <v>0</v>
      </c>
      <c r="AZ112" s="70">
        <f t="shared" ref="AZ112:AZ161" si="154">IF($M112="NON GAZETTED - REGULAR",K112,0)</f>
        <v>0</v>
      </c>
      <c r="BA112" s="70">
        <f t="shared" ref="BA112:BA161" si="155">IF($M112="NON GAZETTED - REGULAR",L112,0)</f>
        <v>0</v>
      </c>
      <c r="BB112" s="70">
        <f t="shared" si="125"/>
        <v>0</v>
      </c>
      <c r="BC112" s="73" t="str">
        <f t="shared" si="14"/>
        <v/>
      </c>
      <c r="BD112" s="216" t="str">
        <f>IF(AND(BP112=""),"",IF(BP112=0,"",1+(MAX(BD$60:BD111))))</f>
        <v/>
      </c>
      <c r="BE112" s="32">
        <v>53</v>
      </c>
      <c r="BF112" s="69">
        <f t="shared" si="97"/>
        <v>0</v>
      </c>
      <c r="BG112" s="73">
        <f t="shared" si="98"/>
        <v>0</v>
      </c>
      <c r="BH112" s="73">
        <f t="shared" si="99"/>
        <v>0</v>
      </c>
      <c r="BI112" s="73">
        <f t="shared" si="100"/>
        <v>0</v>
      </c>
      <c r="BJ112" s="73">
        <f t="shared" si="101"/>
        <v>0</v>
      </c>
      <c r="BK112" s="73">
        <f t="shared" si="102"/>
        <v>0</v>
      </c>
      <c r="BL112" s="73">
        <f t="shared" si="103"/>
        <v>0</v>
      </c>
      <c r="BM112" s="73">
        <f t="shared" si="104"/>
        <v>0</v>
      </c>
      <c r="BN112" s="73">
        <f t="shared" si="105"/>
        <v>0</v>
      </c>
      <c r="BO112" s="73">
        <f t="shared" si="126"/>
        <v>0</v>
      </c>
      <c r="BP112" s="73" t="str">
        <f t="shared" si="16"/>
        <v/>
      </c>
      <c r="BQ112" s="216" t="str">
        <f>IF(AND(CC112=""),"",IF(CC112=0,"",1+(MAX(BQ$60:BQ111))))</f>
        <v/>
      </c>
      <c r="BR112" s="32">
        <v>53</v>
      </c>
      <c r="BS112" s="346">
        <f t="shared" si="106"/>
        <v>0</v>
      </c>
      <c r="BT112" s="73">
        <f t="shared" si="107"/>
        <v>0</v>
      </c>
      <c r="BU112" s="73">
        <f t="shared" si="108"/>
        <v>0</v>
      </c>
      <c r="BV112" s="73">
        <f t="shared" si="109"/>
        <v>0</v>
      </c>
      <c r="BW112" s="73">
        <f t="shared" si="110"/>
        <v>0</v>
      </c>
      <c r="BX112" s="73">
        <f t="shared" si="111"/>
        <v>0</v>
      </c>
      <c r="BY112" s="73">
        <f t="shared" si="112"/>
        <v>0</v>
      </c>
      <c r="BZ112" s="73">
        <f t="shared" si="113"/>
        <v>0</v>
      </c>
      <c r="CA112" s="73">
        <f t="shared" si="114"/>
        <v>0</v>
      </c>
      <c r="CB112" s="73">
        <f t="shared" si="127"/>
        <v>0</v>
      </c>
      <c r="CC112" s="73" t="str">
        <f t="shared" si="18"/>
        <v/>
      </c>
      <c r="CD112" s="216" t="str">
        <f>IF(AND(CP112=""),"",IF(CP112=0,"",1+(MAX(CD$60:CD111))))</f>
        <v/>
      </c>
      <c r="CE112" s="32">
        <v>53</v>
      </c>
      <c r="CF112" s="69">
        <f t="shared" si="128"/>
        <v>0</v>
      </c>
      <c r="CG112" s="73">
        <f t="shared" si="129"/>
        <v>0</v>
      </c>
      <c r="CH112" s="73">
        <f t="shared" si="130"/>
        <v>0</v>
      </c>
      <c r="CI112" s="73">
        <f t="shared" si="131"/>
        <v>0</v>
      </c>
      <c r="CJ112" s="73">
        <f t="shared" si="132"/>
        <v>0</v>
      </c>
      <c r="CK112" s="73">
        <f t="shared" si="133"/>
        <v>0</v>
      </c>
      <c r="CL112" s="73">
        <f t="shared" si="134"/>
        <v>0</v>
      </c>
      <c r="CM112" s="73">
        <f t="shared" si="135"/>
        <v>0</v>
      </c>
      <c r="CN112" s="73">
        <f t="shared" si="136"/>
        <v>0</v>
      </c>
      <c r="CO112" s="73">
        <f t="shared" si="137"/>
        <v>0</v>
      </c>
      <c r="CP112" s="73" t="str">
        <f t="shared" si="20"/>
        <v/>
      </c>
      <c r="CQ112" s="216" t="str">
        <f>IF(AND(DC112=""),"",IF(DC112=0,"",1+(MAX(CQ$60:CQ111))))</f>
        <v/>
      </c>
      <c r="CR112" s="32">
        <v>53</v>
      </c>
      <c r="CS112" s="69">
        <f t="shared" si="86"/>
        <v>0</v>
      </c>
      <c r="CT112" s="73">
        <f t="shared" si="138"/>
        <v>0</v>
      </c>
      <c r="CU112" s="73">
        <f t="shared" si="139"/>
        <v>0</v>
      </c>
      <c r="CV112" s="73">
        <f t="shared" si="140"/>
        <v>0</v>
      </c>
      <c r="CW112" s="73">
        <f t="shared" si="141"/>
        <v>0</v>
      </c>
      <c r="CX112" s="73">
        <f t="shared" si="142"/>
        <v>0</v>
      </c>
      <c r="CY112" s="73">
        <f t="shared" si="143"/>
        <v>0</v>
      </c>
      <c r="CZ112" s="73">
        <f t="shared" si="144"/>
        <v>0</v>
      </c>
      <c r="DA112" s="73">
        <f t="shared" si="145"/>
        <v>0</v>
      </c>
      <c r="DB112" s="73">
        <f t="shared" si="146"/>
        <v>0</v>
      </c>
      <c r="DC112" s="73" t="str">
        <f t="shared" si="31"/>
        <v/>
      </c>
      <c r="DD112" s="71"/>
    </row>
    <row r="113" spans="1:108" s="216" customFormat="1" ht="15.75">
      <c r="A113" s="216">
        <f t="shared" si="32"/>
        <v>0</v>
      </c>
      <c r="B113" s="348">
        <f t="shared" si="33"/>
        <v>0</v>
      </c>
      <c r="C113" s="349">
        <v>54</v>
      </c>
      <c r="D113" s="377"/>
      <c r="E113" s="378"/>
      <c r="F113" s="379"/>
      <c r="G113" s="379"/>
      <c r="H113" s="378"/>
      <c r="I113" s="380"/>
      <c r="J113" s="381"/>
      <c r="K113" s="381"/>
      <c r="L113" s="381"/>
      <c r="M113" s="382"/>
      <c r="N113" s="521"/>
      <c r="AB113" s="216" t="str">
        <f t="shared" si="115"/>
        <v/>
      </c>
      <c r="AC113" s="216">
        <f t="shared" si="34"/>
        <v>1</v>
      </c>
      <c r="AD113" s="216" t="str">
        <f>IF(AND(AP113=""),"",IF(AP113=0,"",1+(MAX(AD$60:AD112))))</f>
        <v/>
      </c>
      <c r="AE113" s="72">
        <v>54</v>
      </c>
      <c r="AF113" s="69">
        <f t="shared" si="116"/>
        <v>0</v>
      </c>
      <c r="AG113" s="73">
        <f t="shared" si="117"/>
        <v>0</v>
      </c>
      <c r="AH113" s="73">
        <f t="shared" si="118"/>
        <v>0</v>
      </c>
      <c r="AI113" s="73">
        <f t="shared" si="119"/>
        <v>0</v>
      </c>
      <c r="AJ113" s="73">
        <f t="shared" si="120"/>
        <v>0</v>
      </c>
      <c r="AK113" s="73">
        <f t="shared" si="121"/>
        <v>0</v>
      </c>
      <c r="AL113" s="73">
        <f t="shared" si="122"/>
        <v>0</v>
      </c>
      <c r="AM113" s="73">
        <f t="shared" si="123"/>
        <v>0</v>
      </c>
      <c r="AN113" s="73">
        <f t="shared" ref="AN113:AN161" si="156">IF($M113="GAZETTED - REGULAR",L113,0)</f>
        <v>0</v>
      </c>
      <c r="AO113" s="73">
        <f t="shared" si="124"/>
        <v>0</v>
      </c>
      <c r="AP113" s="73" t="str">
        <f t="shared" si="12"/>
        <v/>
      </c>
      <c r="AQ113" s="216" t="str">
        <f>IF(AND(BC113=""),"",IF(BC113=0,"",1+(MAX(AQ$60:AQ112))))</f>
        <v/>
      </c>
      <c r="AR113" s="72">
        <v>54</v>
      </c>
      <c r="AS113" s="347">
        <f t="shared" si="147"/>
        <v>0</v>
      </c>
      <c r="AT113" s="70">
        <f t="shared" si="148"/>
        <v>0</v>
      </c>
      <c r="AU113" s="70">
        <f t="shared" si="149"/>
        <v>0</v>
      </c>
      <c r="AV113" s="70">
        <f t="shared" si="150"/>
        <v>0</v>
      </c>
      <c r="AW113" s="70">
        <f t="shared" si="151"/>
        <v>0</v>
      </c>
      <c r="AX113" s="70">
        <f t="shared" si="152"/>
        <v>0</v>
      </c>
      <c r="AY113" s="70">
        <f t="shared" si="153"/>
        <v>0</v>
      </c>
      <c r="AZ113" s="70">
        <f t="shared" si="154"/>
        <v>0</v>
      </c>
      <c r="BA113" s="70">
        <f t="shared" si="155"/>
        <v>0</v>
      </c>
      <c r="BB113" s="70">
        <f t="shared" si="125"/>
        <v>0</v>
      </c>
      <c r="BC113" s="73" t="str">
        <f t="shared" si="14"/>
        <v/>
      </c>
      <c r="BD113" s="216" t="str">
        <f>IF(AND(BP113=""),"",IF(BP113=0,"",1+(MAX(BD$60:BD112))))</f>
        <v/>
      </c>
      <c r="BE113" s="72">
        <v>54</v>
      </c>
      <c r="BF113" s="69">
        <f t="shared" si="97"/>
        <v>0</v>
      </c>
      <c r="BG113" s="73">
        <f t="shared" si="98"/>
        <v>0</v>
      </c>
      <c r="BH113" s="73">
        <f t="shared" si="99"/>
        <v>0</v>
      </c>
      <c r="BI113" s="73">
        <f t="shared" si="100"/>
        <v>0</v>
      </c>
      <c r="BJ113" s="73">
        <f t="shared" si="101"/>
        <v>0</v>
      </c>
      <c r="BK113" s="73">
        <f t="shared" si="102"/>
        <v>0</v>
      </c>
      <c r="BL113" s="73">
        <f t="shared" si="103"/>
        <v>0</v>
      </c>
      <c r="BM113" s="73">
        <f t="shared" si="104"/>
        <v>0</v>
      </c>
      <c r="BN113" s="73">
        <f t="shared" si="105"/>
        <v>0</v>
      </c>
      <c r="BO113" s="73">
        <f t="shared" si="126"/>
        <v>0</v>
      </c>
      <c r="BP113" s="73" t="str">
        <f t="shared" si="16"/>
        <v/>
      </c>
      <c r="BQ113" s="216" t="str">
        <f>IF(AND(CC113=""),"",IF(CC113=0,"",1+(MAX(BQ$60:BQ112))))</f>
        <v/>
      </c>
      <c r="BR113" s="72">
        <v>54</v>
      </c>
      <c r="BS113" s="346">
        <f t="shared" si="106"/>
        <v>0</v>
      </c>
      <c r="BT113" s="73">
        <f t="shared" si="107"/>
        <v>0</v>
      </c>
      <c r="BU113" s="73">
        <f t="shared" si="108"/>
        <v>0</v>
      </c>
      <c r="BV113" s="73">
        <f t="shared" si="109"/>
        <v>0</v>
      </c>
      <c r="BW113" s="73">
        <f t="shared" si="110"/>
        <v>0</v>
      </c>
      <c r="BX113" s="73">
        <f t="shared" si="111"/>
        <v>0</v>
      </c>
      <c r="BY113" s="73">
        <f t="shared" si="112"/>
        <v>0</v>
      </c>
      <c r="BZ113" s="73">
        <f t="shared" si="113"/>
        <v>0</v>
      </c>
      <c r="CA113" s="73">
        <f t="shared" si="114"/>
        <v>0</v>
      </c>
      <c r="CB113" s="73">
        <f t="shared" si="127"/>
        <v>0</v>
      </c>
      <c r="CC113" s="73" t="str">
        <f t="shared" si="18"/>
        <v/>
      </c>
      <c r="CD113" s="216" t="str">
        <f>IF(AND(CP113=""),"",IF(CP113=0,"",1+(MAX(CD$60:CD112))))</f>
        <v/>
      </c>
      <c r="CE113" s="72">
        <v>54</v>
      </c>
      <c r="CF113" s="69">
        <f t="shared" si="128"/>
        <v>0</v>
      </c>
      <c r="CG113" s="73">
        <f t="shared" si="129"/>
        <v>0</v>
      </c>
      <c r="CH113" s="73">
        <f t="shared" si="130"/>
        <v>0</v>
      </c>
      <c r="CI113" s="73">
        <f t="shared" si="131"/>
        <v>0</v>
      </c>
      <c r="CJ113" s="73">
        <f t="shared" si="132"/>
        <v>0</v>
      </c>
      <c r="CK113" s="73">
        <f t="shared" si="133"/>
        <v>0</v>
      </c>
      <c r="CL113" s="73">
        <f t="shared" si="134"/>
        <v>0</v>
      </c>
      <c r="CM113" s="73">
        <f t="shared" si="135"/>
        <v>0</v>
      </c>
      <c r="CN113" s="73">
        <f t="shared" si="136"/>
        <v>0</v>
      </c>
      <c r="CO113" s="73">
        <f t="shared" si="137"/>
        <v>0</v>
      </c>
      <c r="CP113" s="73" t="str">
        <f t="shared" si="20"/>
        <v/>
      </c>
      <c r="CQ113" s="216" t="str">
        <f>IF(AND(DC113=""),"",IF(DC113=0,"",1+(MAX(CQ$60:CQ112))))</f>
        <v/>
      </c>
      <c r="CR113" s="72">
        <v>54</v>
      </c>
      <c r="CS113" s="69">
        <f t="shared" si="86"/>
        <v>0</v>
      </c>
      <c r="CT113" s="73">
        <f t="shared" si="138"/>
        <v>0</v>
      </c>
      <c r="CU113" s="73">
        <f t="shared" si="139"/>
        <v>0</v>
      </c>
      <c r="CV113" s="73">
        <f t="shared" si="140"/>
        <v>0</v>
      </c>
      <c r="CW113" s="73">
        <f t="shared" si="141"/>
        <v>0</v>
      </c>
      <c r="CX113" s="73">
        <f t="shared" si="142"/>
        <v>0</v>
      </c>
      <c r="CY113" s="73">
        <f t="shared" si="143"/>
        <v>0</v>
      </c>
      <c r="CZ113" s="73">
        <f t="shared" si="144"/>
        <v>0</v>
      </c>
      <c r="DA113" s="73">
        <f t="shared" si="145"/>
        <v>0</v>
      </c>
      <c r="DB113" s="73">
        <f t="shared" si="146"/>
        <v>0</v>
      </c>
      <c r="DC113" s="73" t="str">
        <f t="shared" si="31"/>
        <v/>
      </c>
      <c r="DD113" s="71"/>
    </row>
    <row r="114" spans="1:108" s="216" customFormat="1" ht="15.75">
      <c r="A114" s="216">
        <f t="shared" si="32"/>
        <v>0</v>
      </c>
      <c r="B114" s="348">
        <f t="shared" si="33"/>
        <v>0</v>
      </c>
      <c r="C114" s="349">
        <v>55</v>
      </c>
      <c r="D114" s="377"/>
      <c r="E114" s="378"/>
      <c r="F114" s="379"/>
      <c r="G114" s="379"/>
      <c r="H114" s="378"/>
      <c r="I114" s="380"/>
      <c r="J114" s="381"/>
      <c r="K114" s="381"/>
      <c r="L114" s="381"/>
      <c r="M114" s="382"/>
      <c r="N114" s="521"/>
      <c r="AB114" s="216" t="str">
        <f t="shared" si="115"/>
        <v/>
      </c>
      <c r="AC114" s="216">
        <f t="shared" si="34"/>
        <v>1</v>
      </c>
      <c r="AD114" s="216" t="str">
        <f>IF(AND(AP114=""),"",IF(AP114=0,"",1+(MAX(AD$60:AD113))))</f>
        <v/>
      </c>
      <c r="AE114" s="32">
        <v>55</v>
      </c>
      <c r="AF114" s="69">
        <f t="shared" si="116"/>
        <v>0</v>
      </c>
      <c r="AG114" s="73">
        <f t="shared" si="117"/>
        <v>0</v>
      </c>
      <c r="AH114" s="73">
        <f t="shared" si="118"/>
        <v>0</v>
      </c>
      <c r="AI114" s="73">
        <f t="shared" si="119"/>
        <v>0</v>
      </c>
      <c r="AJ114" s="73">
        <f t="shared" si="120"/>
        <v>0</v>
      </c>
      <c r="AK114" s="73">
        <f t="shared" si="121"/>
        <v>0</v>
      </c>
      <c r="AL114" s="73">
        <f t="shared" si="122"/>
        <v>0</v>
      </c>
      <c r="AM114" s="73">
        <f t="shared" si="123"/>
        <v>0</v>
      </c>
      <c r="AN114" s="73">
        <f t="shared" si="156"/>
        <v>0</v>
      </c>
      <c r="AO114" s="73">
        <f t="shared" si="124"/>
        <v>0</v>
      </c>
      <c r="AP114" s="73" t="str">
        <f t="shared" si="12"/>
        <v/>
      </c>
      <c r="AQ114" s="216" t="str">
        <f>IF(AND(BC114=""),"",IF(BC114=0,"",1+(MAX(AQ$60:AQ113))))</f>
        <v/>
      </c>
      <c r="AR114" s="72">
        <v>55</v>
      </c>
      <c r="AS114" s="347">
        <f t="shared" si="147"/>
        <v>0</v>
      </c>
      <c r="AT114" s="70">
        <f t="shared" si="148"/>
        <v>0</v>
      </c>
      <c r="AU114" s="70">
        <f t="shared" si="149"/>
        <v>0</v>
      </c>
      <c r="AV114" s="70">
        <f t="shared" si="150"/>
        <v>0</v>
      </c>
      <c r="AW114" s="70">
        <f t="shared" si="151"/>
        <v>0</v>
      </c>
      <c r="AX114" s="70">
        <f t="shared" si="152"/>
        <v>0</v>
      </c>
      <c r="AY114" s="70">
        <f t="shared" si="153"/>
        <v>0</v>
      </c>
      <c r="AZ114" s="70">
        <f t="shared" si="154"/>
        <v>0</v>
      </c>
      <c r="BA114" s="70">
        <f t="shared" si="155"/>
        <v>0</v>
      </c>
      <c r="BB114" s="70">
        <f t="shared" si="125"/>
        <v>0</v>
      </c>
      <c r="BC114" s="73" t="str">
        <f t="shared" si="14"/>
        <v/>
      </c>
      <c r="BD114" s="216" t="str">
        <f>IF(AND(BP114=""),"",IF(BP114=0,"",1+(MAX(BD$60:BD113))))</f>
        <v/>
      </c>
      <c r="BE114" s="32">
        <v>55</v>
      </c>
      <c r="BF114" s="69">
        <f t="shared" si="97"/>
        <v>0</v>
      </c>
      <c r="BG114" s="73">
        <f t="shared" si="98"/>
        <v>0</v>
      </c>
      <c r="BH114" s="73">
        <f t="shared" si="99"/>
        <v>0</v>
      </c>
      <c r="BI114" s="73">
        <f t="shared" si="100"/>
        <v>0</v>
      </c>
      <c r="BJ114" s="73">
        <f t="shared" si="101"/>
        <v>0</v>
      </c>
      <c r="BK114" s="73">
        <f t="shared" si="102"/>
        <v>0</v>
      </c>
      <c r="BL114" s="73">
        <f t="shared" si="103"/>
        <v>0</v>
      </c>
      <c r="BM114" s="73">
        <f t="shared" si="104"/>
        <v>0</v>
      </c>
      <c r="BN114" s="73">
        <f t="shared" si="105"/>
        <v>0</v>
      </c>
      <c r="BO114" s="73">
        <f t="shared" si="126"/>
        <v>0</v>
      </c>
      <c r="BP114" s="73" t="str">
        <f t="shared" si="16"/>
        <v/>
      </c>
      <c r="BQ114" s="216" t="str">
        <f>IF(AND(CC114=""),"",IF(CC114=0,"",1+(MAX(BQ$60:BQ113))))</f>
        <v/>
      </c>
      <c r="BR114" s="32">
        <v>55</v>
      </c>
      <c r="BS114" s="346">
        <f t="shared" si="106"/>
        <v>0</v>
      </c>
      <c r="BT114" s="73">
        <f t="shared" si="107"/>
        <v>0</v>
      </c>
      <c r="BU114" s="73">
        <f t="shared" si="108"/>
        <v>0</v>
      </c>
      <c r="BV114" s="73">
        <f t="shared" si="109"/>
        <v>0</v>
      </c>
      <c r="BW114" s="73">
        <f t="shared" si="110"/>
        <v>0</v>
      </c>
      <c r="BX114" s="73">
        <f t="shared" si="111"/>
        <v>0</v>
      </c>
      <c r="BY114" s="73">
        <f t="shared" si="112"/>
        <v>0</v>
      </c>
      <c r="BZ114" s="73">
        <f t="shared" si="113"/>
        <v>0</v>
      </c>
      <c r="CA114" s="73">
        <f t="shared" si="114"/>
        <v>0</v>
      </c>
      <c r="CB114" s="73">
        <f t="shared" si="127"/>
        <v>0</v>
      </c>
      <c r="CC114" s="73" t="str">
        <f t="shared" si="18"/>
        <v/>
      </c>
      <c r="CD114" s="216" t="str">
        <f>IF(AND(CP114=""),"",IF(CP114=0,"",1+(MAX(CD$60:CD113))))</f>
        <v/>
      </c>
      <c r="CE114" s="32">
        <v>55</v>
      </c>
      <c r="CF114" s="69">
        <f t="shared" si="128"/>
        <v>0</v>
      </c>
      <c r="CG114" s="73">
        <f t="shared" si="129"/>
        <v>0</v>
      </c>
      <c r="CH114" s="73">
        <f t="shared" si="130"/>
        <v>0</v>
      </c>
      <c r="CI114" s="73">
        <f t="shared" si="131"/>
        <v>0</v>
      </c>
      <c r="CJ114" s="73">
        <f t="shared" si="132"/>
        <v>0</v>
      </c>
      <c r="CK114" s="73">
        <f t="shared" si="133"/>
        <v>0</v>
      </c>
      <c r="CL114" s="73">
        <f t="shared" si="134"/>
        <v>0</v>
      </c>
      <c r="CM114" s="73">
        <f t="shared" si="135"/>
        <v>0</v>
      </c>
      <c r="CN114" s="73">
        <f t="shared" si="136"/>
        <v>0</v>
      </c>
      <c r="CO114" s="73">
        <f t="shared" si="137"/>
        <v>0</v>
      </c>
      <c r="CP114" s="73" t="str">
        <f t="shared" si="20"/>
        <v/>
      </c>
      <c r="CQ114" s="216" t="str">
        <f>IF(AND(DC114=""),"",IF(DC114=0,"",1+(MAX(CQ$60:CQ113))))</f>
        <v/>
      </c>
      <c r="CR114" s="32">
        <v>55</v>
      </c>
      <c r="CS114" s="69">
        <f t="shared" si="86"/>
        <v>0</v>
      </c>
      <c r="CT114" s="73">
        <f t="shared" si="138"/>
        <v>0</v>
      </c>
      <c r="CU114" s="73">
        <f t="shared" si="139"/>
        <v>0</v>
      </c>
      <c r="CV114" s="73">
        <f t="shared" si="140"/>
        <v>0</v>
      </c>
      <c r="CW114" s="73">
        <f t="shared" si="141"/>
        <v>0</v>
      </c>
      <c r="CX114" s="73">
        <f t="shared" si="142"/>
        <v>0</v>
      </c>
      <c r="CY114" s="73">
        <f t="shared" si="143"/>
        <v>0</v>
      </c>
      <c r="CZ114" s="73">
        <f t="shared" si="144"/>
        <v>0</v>
      </c>
      <c r="DA114" s="73">
        <f t="shared" si="145"/>
        <v>0</v>
      </c>
      <c r="DB114" s="73">
        <f t="shared" si="146"/>
        <v>0</v>
      </c>
      <c r="DC114" s="73" t="str">
        <f t="shared" si="31"/>
        <v/>
      </c>
    </row>
    <row r="115" spans="1:108" s="216" customFormat="1" ht="15.75">
      <c r="A115" s="216">
        <f t="shared" si="32"/>
        <v>0</v>
      </c>
      <c r="B115" s="348">
        <f t="shared" si="33"/>
        <v>0</v>
      </c>
      <c r="C115" s="349">
        <v>56</v>
      </c>
      <c r="D115" s="377"/>
      <c r="E115" s="378"/>
      <c r="F115" s="379"/>
      <c r="G115" s="379"/>
      <c r="H115" s="378"/>
      <c r="I115" s="380"/>
      <c r="J115" s="381"/>
      <c r="K115" s="381"/>
      <c r="L115" s="381"/>
      <c r="M115" s="382"/>
      <c r="N115" s="521"/>
      <c r="AB115" s="216" t="str">
        <f t="shared" si="115"/>
        <v/>
      </c>
      <c r="AC115" s="216">
        <f t="shared" si="34"/>
        <v>1</v>
      </c>
      <c r="AD115" s="216" t="str">
        <f>IF(AND(AP115=""),"",IF(AP115=0,"",1+(MAX(AD$60:AD114))))</f>
        <v/>
      </c>
      <c r="AE115" s="72">
        <v>56</v>
      </c>
      <c r="AF115" s="69">
        <f t="shared" si="116"/>
        <v>0</v>
      </c>
      <c r="AG115" s="73">
        <f t="shared" si="117"/>
        <v>0</v>
      </c>
      <c r="AH115" s="73">
        <f t="shared" si="118"/>
        <v>0</v>
      </c>
      <c r="AI115" s="73">
        <f t="shared" si="119"/>
        <v>0</v>
      </c>
      <c r="AJ115" s="73">
        <f t="shared" si="120"/>
        <v>0</v>
      </c>
      <c r="AK115" s="73">
        <f t="shared" si="121"/>
        <v>0</v>
      </c>
      <c r="AL115" s="73">
        <f t="shared" si="122"/>
        <v>0</v>
      </c>
      <c r="AM115" s="73">
        <f t="shared" si="123"/>
        <v>0</v>
      </c>
      <c r="AN115" s="73">
        <f t="shared" si="156"/>
        <v>0</v>
      </c>
      <c r="AO115" s="73">
        <f t="shared" si="124"/>
        <v>0</v>
      </c>
      <c r="AP115" s="73" t="str">
        <f t="shared" si="12"/>
        <v/>
      </c>
      <c r="AQ115" s="216" t="str">
        <f>IF(AND(BC115=""),"",IF(BC115=0,"",1+(MAX(AQ$60:AQ114))))</f>
        <v/>
      </c>
      <c r="AR115" s="72">
        <v>56</v>
      </c>
      <c r="AS115" s="347">
        <f t="shared" si="147"/>
        <v>0</v>
      </c>
      <c r="AT115" s="70">
        <f t="shared" si="148"/>
        <v>0</v>
      </c>
      <c r="AU115" s="70">
        <f t="shared" si="149"/>
        <v>0</v>
      </c>
      <c r="AV115" s="70">
        <f t="shared" si="150"/>
        <v>0</v>
      </c>
      <c r="AW115" s="70">
        <f t="shared" si="151"/>
        <v>0</v>
      </c>
      <c r="AX115" s="70">
        <f t="shared" si="152"/>
        <v>0</v>
      </c>
      <c r="AY115" s="70">
        <f t="shared" si="153"/>
        <v>0</v>
      </c>
      <c r="AZ115" s="70">
        <f t="shared" si="154"/>
        <v>0</v>
      </c>
      <c r="BA115" s="70">
        <f t="shared" si="155"/>
        <v>0</v>
      </c>
      <c r="BB115" s="70">
        <f t="shared" si="125"/>
        <v>0</v>
      </c>
      <c r="BC115" s="73" t="str">
        <f t="shared" si="14"/>
        <v/>
      </c>
      <c r="BD115" s="216" t="str">
        <f>IF(AND(BP115=""),"",IF(BP115=0,"",1+(MAX(BD$60:BD114))))</f>
        <v/>
      </c>
      <c r="BE115" s="72">
        <v>56</v>
      </c>
      <c r="BF115" s="69">
        <f t="shared" si="97"/>
        <v>0</v>
      </c>
      <c r="BG115" s="73">
        <f t="shared" si="98"/>
        <v>0</v>
      </c>
      <c r="BH115" s="73">
        <f t="shared" si="99"/>
        <v>0</v>
      </c>
      <c r="BI115" s="73">
        <f t="shared" si="100"/>
        <v>0</v>
      </c>
      <c r="BJ115" s="73">
        <f t="shared" si="101"/>
        <v>0</v>
      </c>
      <c r="BK115" s="73">
        <f t="shared" si="102"/>
        <v>0</v>
      </c>
      <c r="BL115" s="73">
        <f t="shared" si="103"/>
        <v>0</v>
      </c>
      <c r="BM115" s="73">
        <f t="shared" si="104"/>
        <v>0</v>
      </c>
      <c r="BN115" s="73">
        <f t="shared" si="105"/>
        <v>0</v>
      </c>
      <c r="BO115" s="73">
        <f t="shared" si="126"/>
        <v>0</v>
      </c>
      <c r="BP115" s="73" t="str">
        <f t="shared" si="16"/>
        <v/>
      </c>
      <c r="BQ115" s="216" t="str">
        <f>IF(AND(CC115=""),"",IF(CC115=0,"",1+(MAX(BQ$60:BQ114))))</f>
        <v/>
      </c>
      <c r="BR115" s="72">
        <v>56</v>
      </c>
      <c r="BS115" s="346">
        <f t="shared" si="106"/>
        <v>0</v>
      </c>
      <c r="BT115" s="73">
        <f t="shared" si="107"/>
        <v>0</v>
      </c>
      <c r="BU115" s="73">
        <f t="shared" si="108"/>
        <v>0</v>
      </c>
      <c r="BV115" s="73">
        <f t="shared" si="109"/>
        <v>0</v>
      </c>
      <c r="BW115" s="73">
        <f t="shared" si="110"/>
        <v>0</v>
      </c>
      <c r="BX115" s="73">
        <f t="shared" si="111"/>
        <v>0</v>
      </c>
      <c r="BY115" s="73">
        <f t="shared" si="112"/>
        <v>0</v>
      </c>
      <c r="BZ115" s="73">
        <f t="shared" si="113"/>
        <v>0</v>
      </c>
      <c r="CA115" s="73">
        <f t="shared" si="114"/>
        <v>0</v>
      </c>
      <c r="CB115" s="73">
        <f t="shared" si="127"/>
        <v>0</v>
      </c>
      <c r="CC115" s="73" t="str">
        <f t="shared" si="18"/>
        <v/>
      </c>
      <c r="CD115" s="216" t="str">
        <f>IF(AND(CP115=""),"",IF(CP115=0,"",1+(MAX(CD$60:CD114))))</f>
        <v/>
      </c>
      <c r="CE115" s="72">
        <v>56</v>
      </c>
      <c r="CF115" s="69">
        <f t="shared" si="128"/>
        <v>0</v>
      </c>
      <c r="CG115" s="73">
        <f t="shared" si="129"/>
        <v>0</v>
      </c>
      <c r="CH115" s="73">
        <f t="shared" si="130"/>
        <v>0</v>
      </c>
      <c r="CI115" s="73">
        <f t="shared" si="131"/>
        <v>0</v>
      </c>
      <c r="CJ115" s="73">
        <f t="shared" si="132"/>
        <v>0</v>
      </c>
      <c r="CK115" s="73">
        <f t="shared" si="133"/>
        <v>0</v>
      </c>
      <c r="CL115" s="73">
        <f t="shared" si="134"/>
        <v>0</v>
      </c>
      <c r="CM115" s="73">
        <f t="shared" si="135"/>
        <v>0</v>
      </c>
      <c r="CN115" s="73">
        <f t="shared" si="136"/>
        <v>0</v>
      </c>
      <c r="CO115" s="73">
        <f t="shared" si="137"/>
        <v>0</v>
      </c>
      <c r="CP115" s="73" t="str">
        <f t="shared" si="20"/>
        <v/>
      </c>
      <c r="CQ115" s="216" t="str">
        <f>IF(AND(DC115=""),"",IF(DC115=0,"",1+(MAX(CQ$60:CQ114))))</f>
        <v/>
      </c>
      <c r="CR115" s="72">
        <v>56</v>
      </c>
      <c r="CS115" s="69">
        <f t="shared" si="86"/>
        <v>0</v>
      </c>
      <c r="CT115" s="73">
        <f t="shared" si="138"/>
        <v>0</v>
      </c>
      <c r="CU115" s="73">
        <f t="shared" si="139"/>
        <v>0</v>
      </c>
      <c r="CV115" s="73">
        <f t="shared" si="140"/>
        <v>0</v>
      </c>
      <c r="CW115" s="73">
        <f t="shared" si="141"/>
        <v>0</v>
      </c>
      <c r="CX115" s="73">
        <f t="shared" si="142"/>
        <v>0</v>
      </c>
      <c r="CY115" s="73">
        <f t="shared" si="143"/>
        <v>0</v>
      </c>
      <c r="CZ115" s="73">
        <f t="shared" si="144"/>
        <v>0</v>
      </c>
      <c r="DA115" s="73">
        <f t="shared" si="145"/>
        <v>0</v>
      </c>
      <c r="DB115" s="73">
        <f t="shared" si="146"/>
        <v>0</v>
      </c>
      <c r="DC115" s="73" t="str">
        <f t="shared" si="31"/>
        <v/>
      </c>
    </row>
    <row r="116" spans="1:108" s="216" customFormat="1" ht="15.75">
      <c r="A116" s="216">
        <f t="shared" si="32"/>
        <v>0</v>
      </c>
      <c r="B116" s="348">
        <f t="shared" si="33"/>
        <v>0</v>
      </c>
      <c r="C116" s="349">
        <v>57</v>
      </c>
      <c r="D116" s="377"/>
      <c r="E116" s="378"/>
      <c r="F116" s="379"/>
      <c r="G116" s="379"/>
      <c r="H116" s="378"/>
      <c r="I116" s="380"/>
      <c r="J116" s="381"/>
      <c r="K116" s="381"/>
      <c r="L116" s="381"/>
      <c r="M116" s="382"/>
      <c r="N116" s="521"/>
      <c r="AB116" s="216" t="str">
        <f t="shared" si="115"/>
        <v/>
      </c>
      <c r="AC116" s="216">
        <f t="shared" si="34"/>
        <v>1</v>
      </c>
      <c r="AD116" s="216" t="str">
        <f>IF(AND(AP116=""),"",IF(AP116=0,"",1+(MAX(AD$60:AD115))))</f>
        <v/>
      </c>
      <c r="AE116" s="32">
        <v>57</v>
      </c>
      <c r="AF116" s="69">
        <f t="shared" si="116"/>
        <v>0</v>
      </c>
      <c r="AG116" s="73">
        <f t="shared" si="117"/>
        <v>0</v>
      </c>
      <c r="AH116" s="73">
        <f t="shared" si="118"/>
        <v>0</v>
      </c>
      <c r="AI116" s="73">
        <f t="shared" si="119"/>
        <v>0</v>
      </c>
      <c r="AJ116" s="73">
        <f t="shared" si="120"/>
        <v>0</v>
      </c>
      <c r="AK116" s="73">
        <f t="shared" si="121"/>
        <v>0</v>
      </c>
      <c r="AL116" s="73">
        <f t="shared" si="122"/>
        <v>0</v>
      </c>
      <c r="AM116" s="73">
        <f t="shared" si="123"/>
        <v>0</v>
      </c>
      <c r="AN116" s="73">
        <f t="shared" si="156"/>
        <v>0</v>
      </c>
      <c r="AO116" s="73">
        <f t="shared" si="124"/>
        <v>0</v>
      </c>
      <c r="AP116" s="73" t="str">
        <f t="shared" si="12"/>
        <v/>
      </c>
      <c r="AQ116" s="216" t="str">
        <f>IF(AND(BC116=""),"",IF(BC116=0,"",1+(MAX(AQ$60:AQ115))))</f>
        <v/>
      </c>
      <c r="AR116" s="72">
        <v>57</v>
      </c>
      <c r="AS116" s="347">
        <f t="shared" si="147"/>
        <v>0</v>
      </c>
      <c r="AT116" s="70">
        <f t="shared" si="148"/>
        <v>0</v>
      </c>
      <c r="AU116" s="70">
        <f t="shared" si="149"/>
        <v>0</v>
      </c>
      <c r="AV116" s="70">
        <f t="shared" si="150"/>
        <v>0</v>
      </c>
      <c r="AW116" s="70">
        <f t="shared" si="151"/>
        <v>0</v>
      </c>
      <c r="AX116" s="70">
        <f t="shared" si="152"/>
        <v>0</v>
      </c>
      <c r="AY116" s="70">
        <f t="shared" si="153"/>
        <v>0</v>
      </c>
      <c r="AZ116" s="70">
        <f t="shared" si="154"/>
        <v>0</v>
      </c>
      <c r="BA116" s="70">
        <f t="shared" si="155"/>
        <v>0</v>
      </c>
      <c r="BB116" s="70">
        <f t="shared" si="125"/>
        <v>0</v>
      </c>
      <c r="BC116" s="73" t="str">
        <f t="shared" si="14"/>
        <v/>
      </c>
      <c r="BD116" s="216" t="str">
        <f>IF(AND(BP116=""),"",IF(BP116=0,"",1+(MAX(BD$60:BD115))))</f>
        <v/>
      </c>
      <c r="BE116" s="32">
        <v>57</v>
      </c>
      <c r="BF116" s="69">
        <f t="shared" si="97"/>
        <v>0</v>
      </c>
      <c r="BG116" s="73">
        <f t="shared" si="98"/>
        <v>0</v>
      </c>
      <c r="BH116" s="73">
        <f t="shared" si="99"/>
        <v>0</v>
      </c>
      <c r="BI116" s="73">
        <f t="shared" si="100"/>
        <v>0</v>
      </c>
      <c r="BJ116" s="73">
        <f t="shared" si="101"/>
        <v>0</v>
      </c>
      <c r="BK116" s="73">
        <f t="shared" si="102"/>
        <v>0</v>
      </c>
      <c r="BL116" s="73">
        <f t="shared" si="103"/>
        <v>0</v>
      </c>
      <c r="BM116" s="73">
        <f t="shared" si="104"/>
        <v>0</v>
      </c>
      <c r="BN116" s="73">
        <f t="shared" si="105"/>
        <v>0</v>
      </c>
      <c r="BO116" s="73">
        <f t="shared" si="126"/>
        <v>0</v>
      </c>
      <c r="BP116" s="73" t="str">
        <f t="shared" si="16"/>
        <v/>
      </c>
      <c r="BQ116" s="216" t="str">
        <f>IF(AND(CC116=""),"",IF(CC116=0,"",1+(MAX(BQ$60:BQ115))))</f>
        <v/>
      </c>
      <c r="BR116" s="32">
        <v>57</v>
      </c>
      <c r="BS116" s="346">
        <f t="shared" si="106"/>
        <v>0</v>
      </c>
      <c r="BT116" s="73">
        <f t="shared" si="107"/>
        <v>0</v>
      </c>
      <c r="BU116" s="73">
        <f t="shared" si="108"/>
        <v>0</v>
      </c>
      <c r="BV116" s="73">
        <f t="shared" si="109"/>
        <v>0</v>
      </c>
      <c r="BW116" s="73">
        <f t="shared" si="110"/>
        <v>0</v>
      </c>
      <c r="BX116" s="73">
        <f t="shared" si="111"/>
        <v>0</v>
      </c>
      <c r="BY116" s="73">
        <f t="shared" si="112"/>
        <v>0</v>
      </c>
      <c r="BZ116" s="73">
        <f t="shared" si="113"/>
        <v>0</v>
      </c>
      <c r="CA116" s="73">
        <f t="shared" si="114"/>
        <v>0</v>
      </c>
      <c r="CB116" s="73">
        <f t="shared" si="127"/>
        <v>0</v>
      </c>
      <c r="CC116" s="73" t="str">
        <f t="shared" si="18"/>
        <v/>
      </c>
      <c r="CD116" s="216" t="str">
        <f>IF(AND(CP116=""),"",IF(CP116=0,"",1+(MAX(CD$60:CD115))))</f>
        <v/>
      </c>
      <c r="CE116" s="32">
        <v>57</v>
      </c>
      <c r="CF116" s="69">
        <f t="shared" si="128"/>
        <v>0</v>
      </c>
      <c r="CG116" s="73">
        <f t="shared" si="129"/>
        <v>0</v>
      </c>
      <c r="CH116" s="73">
        <f t="shared" si="130"/>
        <v>0</v>
      </c>
      <c r="CI116" s="73">
        <f t="shared" si="131"/>
        <v>0</v>
      </c>
      <c r="CJ116" s="73">
        <f t="shared" si="132"/>
        <v>0</v>
      </c>
      <c r="CK116" s="73">
        <f t="shared" si="133"/>
        <v>0</v>
      </c>
      <c r="CL116" s="73">
        <f t="shared" si="134"/>
        <v>0</v>
      </c>
      <c r="CM116" s="73">
        <f t="shared" si="135"/>
        <v>0</v>
      </c>
      <c r="CN116" s="73">
        <f t="shared" si="136"/>
        <v>0</v>
      </c>
      <c r="CO116" s="73">
        <f t="shared" si="137"/>
        <v>0</v>
      </c>
      <c r="CP116" s="73" t="str">
        <f t="shared" si="20"/>
        <v/>
      </c>
      <c r="CQ116" s="216" t="str">
        <f>IF(AND(DC116=""),"",IF(DC116=0,"",1+(MAX(CQ$60:CQ115))))</f>
        <v/>
      </c>
      <c r="CR116" s="32">
        <v>57</v>
      </c>
      <c r="CS116" s="69">
        <f t="shared" si="86"/>
        <v>0</v>
      </c>
      <c r="CT116" s="73">
        <f t="shared" si="138"/>
        <v>0</v>
      </c>
      <c r="CU116" s="73">
        <f t="shared" si="139"/>
        <v>0</v>
      </c>
      <c r="CV116" s="73">
        <f t="shared" si="140"/>
        <v>0</v>
      </c>
      <c r="CW116" s="73">
        <f t="shared" si="141"/>
        <v>0</v>
      </c>
      <c r="CX116" s="73">
        <f t="shared" si="142"/>
        <v>0</v>
      </c>
      <c r="CY116" s="73">
        <f t="shared" si="143"/>
        <v>0</v>
      </c>
      <c r="CZ116" s="73">
        <f t="shared" si="144"/>
        <v>0</v>
      </c>
      <c r="DA116" s="73">
        <f t="shared" si="145"/>
        <v>0</v>
      </c>
      <c r="DB116" s="73">
        <f t="shared" si="146"/>
        <v>0</v>
      </c>
      <c r="DC116" s="73" t="str">
        <f t="shared" si="31"/>
        <v/>
      </c>
    </row>
    <row r="117" spans="1:108" s="216" customFormat="1" ht="15.75">
      <c r="A117" s="216">
        <f t="shared" si="32"/>
        <v>0</v>
      </c>
      <c r="B117" s="348">
        <f t="shared" si="33"/>
        <v>0</v>
      </c>
      <c r="C117" s="349">
        <v>58</v>
      </c>
      <c r="D117" s="377"/>
      <c r="E117" s="378"/>
      <c r="F117" s="379"/>
      <c r="G117" s="379"/>
      <c r="H117" s="378"/>
      <c r="I117" s="380"/>
      <c r="J117" s="381"/>
      <c r="K117" s="381"/>
      <c r="L117" s="381"/>
      <c r="M117" s="382"/>
      <c r="N117" s="521"/>
      <c r="AB117" s="216" t="str">
        <f t="shared" si="115"/>
        <v/>
      </c>
      <c r="AC117" s="216">
        <f t="shared" si="34"/>
        <v>1</v>
      </c>
      <c r="AD117" s="216" t="str">
        <f>IF(AND(AP117=""),"",IF(AP117=0,"",1+(MAX(AD$60:AD116))))</f>
        <v/>
      </c>
      <c r="AE117" s="72">
        <v>58</v>
      </c>
      <c r="AF117" s="69">
        <f t="shared" si="116"/>
        <v>0</v>
      </c>
      <c r="AG117" s="73">
        <f t="shared" si="117"/>
        <v>0</v>
      </c>
      <c r="AH117" s="73">
        <f t="shared" si="118"/>
        <v>0</v>
      </c>
      <c r="AI117" s="73">
        <f t="shared" si="119"/>
        <v>0</v>
      </c>
      <c r="AJ117" s="73">
        <f t="shared" si="120"/>
        <v>0</v>
      </c>
      <c r="AK117" s="73">
        <f t="shared" si="121"/>
        <v>0</v>
      </c>
      <c r="AL117" s="73">
        <f t="shared" si="122"/>
        <v>0</v>
      </c>
      <c r="AM117" s="73">
        <f t="shared" si="123"/>
        <v>0</v>
      </c>
      <c r="AN117" s="73">
        <f t="shared" si="156"/>
        <v>0</v>
      </c>
      <c r="AO117" s="73">
        <f t="shared" si="124"/>
        <v>0</v>
      </c>
      <c r="AP117" s="73" t="str">
        <f t="shared" si="12"/>
        <v/>
      </c>
      <c r="AQ117" s="216" t="str">
        <f>IF(AND(BC117=""),"",IF(BC117=0,"",1+(MAX(AQ$60:AQ116))))</f>
        <v/>
      </c>
      <c r="AR117" s="72">
        <v>58</v>
      </c>
      <c r="AS117" s="347">
        <f t="shared" si="147"/>
        <v>0</v>
      </c>
      <c r="AT117" s="70">
        <f t="shared" si="148"/>
        <v>0</v>
      </c>
      <c r="AU117" s="70">
        <f t="shared" si="149"/>
        <v>0</v>
      </c>
      <c r="AV117" s="70">
        <f t="shared" si="150"/>
        <v>0</v>
      </c>
      <c r="AW117" s="70">
        <f t="shared" si="151"/>
        <v>0</v>
      </c>
      <c r="AX117" s="70">
        <f t="shared" si="152"/>
        <v>0</v>
      </c>
      <c r="AY117" s="70">
        <f t="shared" si="153"/>
        <v>0</v>
      </c>
      <c r="AZ117" s="70">
        <f t="shared" si="154"/>
        <v>0</v>
      </c>
      <c r="BA117" s="70">
        <f t="shared" si="155"/>
        <v>0</v>
      </c>
      <c r="BB117" s="70">
        <f t="shared" si="125"/>
        <v>0</v>
      </c>
      <c r="BC117" s="73" t="str">
        <f t="shared" si="14"/>
        <v/>
      </c>
      <c r="BD117" s="216" t="str">
        <f>IF(AND(BP117=""),"",IF(BP117=0,"",1+(MAX(BD$60:BD116))))</f>
        <v/>
      </c>
      <c r="BE117" s="72">
        <v>58</v>
      </c>
      <c r="BF117" s="69">
        <f t="shared" si="97"/>
        <v>0</v>
      </c>
      <c r="BG117" s="73">
        <f t="shared" si="98"/>
        <v>0</v>
      </c>
      <c r="BH117" s="73">
        <f t="shared" si="99"/>
        <v>0</v>
      </c>
      <c r="BI117" s="73">
        <f t="shared" si="100"/>
        <v>0</v>
      </c>
      <c r="BJ117" s="73">
        <f t="shared" si="101"/>
        <v>0</v>
      </c>
      <c r="BK117" s="73">
        <f t="shared" si="102"/>
        <v>0</v>
      </c>
      <c r="BL117" s="73">
        <f t="shared" si="103"/>
        <v>0</v>
      </c>
      <c r="BM117" s="73">
        <f t="shared" si="104"/>
        <v>0</v>
      </c>
      <c r="BN117" s="73">
        <f t="shared" si="105"/>
        <v>0</v>
      </c>
      <c r="BO117" s="73">
        <f t="shared" si="126"/>
        <v>0</v>
      </c>
      <c r="BP117" s="73" t="str">
        <f t="shared" si="16"/>
        <v/>
      </c>
      <c r="BQ117" s="216" t="str">
        <f>IF(AND(CC117=""),"",IF(CC117=0,"",1+(MAX(BQ$60:BQ116))))</f>
        <v/>
      </c>
      <c r="BR117" s="72">
        <v>58</v>
      </c>
      <c r="BS117" s="346">
        <f t="shared" si="106"/>
        <v>0</v>
      </c>
      <c r="BT117" s="73">
        <f t="shared" si="107"/>
        <v>0</v>
      </c>
      <c r="BU117" s="73">
        <f t="shared" si="108"/>
        <v>0</v>
      </c>
      <c r="BV117" s="73">
        <f t="shared" si="109"/>
        <v>0</v>
      </c>
      <c r="BW117" s="73">
        <f t="shared" si="110"/>
        <v>0</v>
      </c>
      <c r="BX117" s="73">
        <f t="shared" si="111"/>
        <v>0</v>
      </c>
      <c r="BY117" s="73">
        <f t="shared" si="112"/>
        <v>0</v>
      </c>
      <c r="BZ117" s="73">
        <f t="shared" si="113"/>
        <v>0</v>
      </c>
      <c r="CA117" s="73">
        <f t="shared" si="114"/>
        <v>0</v>
      </c>
      <c r="CB117" s="73">
        <f t="shared" si="127"/>
        <v>0</v>
      </c>
      <c r="CC117" s="73" t="str">
        <f t="shared" si="18"/>
        <v/>
      </c>
      <c r="CD117" s="216" t="str">
        <f>IF(AND(CP117=""),"",IF(CP117=0,"",1+(MAX(CD$60:CD116))))</f>
        <v/>
      </c>
      <c r="CE117" s="72">
        <v>58</v>
      </c>
      <c r="CF117" s="69">
        <f t="shared" si="128"/>
        <v>0</v>
      </c>
      <c r="CG117" s="73">
        <f t="shared" si="129"/>
        <v>0</v>
      </c>
      <c r="CH117" s="73">
        <f t="shared" si="130"/>
        <v>0</v>
      </c>
      <c r="CI117" s="73">
        <f t="shared" si="131"/>
        <v>0</v>
      </c>
      <c r="CJ117" s="73">
        <f t="shared" si="132"/>
        <v>0</v>
      </c>
      <c r="CK117" s="73">
        <f t="shared" si="133"/>
        <v>0</v>
      </c>
      <c r="CL117" s="73">
        <f t="shared" si="134"/>
        <v>0</v>
      </c>
      <c r="CM117" s="73">
        <f t="shared" si="135"/>
        <v>0</v>
      </c>
      <c r="CN117" s="73">
        <f t="shared" si="136"/>
        <v>0</v>
      </c>
      <c r="CO117" s="73">
        <f t="shared" si="137"/>
        <v>0</v>
      </c>
      <c r="CP117" s="73" t="str">
        <f t="shared" si="20"/>
        <v/>
      </c>
      <c r="CQ117" s="216" t="str">
        <f>IF(AND(DC117=""),"",IF(DC117=0,"",1+(MAX(CQ$60:CQ116))))</f>
        <v/>
      </c>
      <c r="CR117" s="72">
        <v>58</v>
      </c>
      <c r="CS117" s="69">
        <f t="shared" si="86"/>
        <v>0</v>
      </c>
      <c r="CT117" s="73">
        <f t="shared" si="138"/>
        <v>0</v>
      </c>
      <c r="CU117" s="73">
        <f t="shared" si="139"/>
        <v>0</v>
      </c>
      <c r="CV117" s="73">
        <f t="shared" si="140"/>
        <v>0</v>
      </c>
      <c r="CW117" s="73">
        <f t="shared" si="141"/>
        <v>0</v>
      </c>
      <c r="CX117" s="73">
        <f t="shared" si="142"/>
        <v>0</v>
      </c>
      <c r="CY117" s="73">
        <f t="shared" si="143"/>
        <v>0</v>
      </c>
      <c r="CZ117" s="73">
        <f t="shared" si="144"/>
        <v>0</v>
      </c>
      <c r="DA117" s="73">
        <f t="shared" si="145"/>
        <v>0</v>
      </c>
      <c r="DB117" s="73">
        <f t="shared" si="146"/>
        <v>0</v>
      </c>
      <c r="DC117" s="73" t="str">
        <f t="shared" si="31"/>
        <v/>
      </c>
    </row>
    <row r="118" spans="1:108" s="216" customFormat="1" ht="15.75">
      <c r="A118" s="216">
        <f t="shared" si="32"/>
        <v>0</v>
      </c>
      <c r="B118" s="348">
        <f t="shared" si="33"/>
        <v>0</v>
      </c>
      <c r="C118" s="349">
        <v>59</v>
      </c>
      <c r="D118" s="377"/>
      <c r="E118" s="378"/>
      <c r="F118" s="379"/>
      <c r="G118" s="379"/>
      <c r="H118" s="378"/>
      <c r="I118" s="380"/>
      <c r="J118" s="381"/>
      <c r="K118" s="381"/>
      <c r="L118" s="381"/>
      <c r="M118" s="382"/>
      <c r="N118" s="521"/>
      <c r="AB118" s="216" t="str">
        <f t="shared" si="115"/>
        <v/>
      </c>
      <c r="AC118" s="216">
        <f t="shared" si="34"/>
        <v>1</v>
      </c>
      <c r="AD118" s="216" t="str">
        <f>IF(AND(AP118=""),"",IF(AP118=0,"",1+(MAX(AD$60:AD117))))</f>
        <v/>
      </c>
      <c r="AE118" s="32">
        <v>59</v>
      </c>
      <c r="AF118" s="69">
        <f t="shared" si="116"/>
        <v>0</v>
      </c>
      <c r="AG118" s="73">
        <f t="shared" si="117"/>
        <v>0</v>
      </c>
      <c r="AH118" s="73">
        <f t="shared" si="118"/>
        <v>0</v>
      </c>
      <c r="AI118" s="73">
        <f t="shared" si="119"/>
        <v>0</v>
      </c>
      <c r="AJ118" s="73">
        <f t="shared" si="120"/>
        <v>0</v>
      </c>
      <c r="AK118" s="73">
        <f t="shared" si="121"/>
        <v>0</v>
      </c>
      <c r="AL118" s="73">
        <f t="shared" si="122"/>
        <v>0</v>
      </c>
      <c r="AM118" s="73">
        <f t="shared" si="123"/>
        <v>0</v>
      </c>
      <c r="AN118" s="73">
        <f t="shared" si="156"/>
        <v>0</v>
      </c>
      <c r="AO118" s="73">
        <f t="shared" si="124"/>
        <v>0</v>
      </c>
      <c r="AP118" s="73" t="str">
        <f t="shared" si="12"/>
        <v/>
      </c>
      <c r="AQ118" s="216" t="str">
        <f>IF(AND(BC118=""),"",IF(BC118=0,"",1+(MAX(AQ$60:AQ117))))</f>
        <v/>
      </c>
      <c r="AR118" s="72">
        <v>59</v>
      </c>
      <c r="AS118" s="347">
        <f t="shared" si="147"/>
        <v>0</v>
      </c>
      <c r="AT118" s="70">
        <f t="shared" si="148"/>
        <v>0</v>
      </c>
      <c r="AU118" s="70">
        <f t="shared" si="149"/>
        <v>0</v>
      </c>
      <c r="AV118" s="70">
        <f t="shared" si="150"/>
        <v>0</v>
      </c>
      <c r="AW118" s="70">
        <f t="shared" si="151"/>
        <v>0</v>
      </c>
      <c r="AX118" s="70">
        <f t="shared" si="152"/>
        <v>0</v>
      </c>
      <c r="AY118" s="70">
        <f t="shared" si="153"/>
        <v>0</v>
      </c>
      <c r="AZ118" s="70">
        <f t="shared" si="154"/>
        <v>0</v>
      </c>
      <c r="BA118" s="70">
        <f t="shared" si="155"/>
        <v>0</v>
      </c>
      <c r="BB118" s="70">
        <f t="shared" si="125"/>
        <v>0</v>
      </c>
      <c r="BC118" s="73" t="str">
        <f t="shared" si="14"/>
        <v/>
      </c>
      <c r="BD118" s="216" t="str">
        <f>IF(AND(BP118=""),"",IF(BP118=0,"",1+(MAX(BD$60:BD117))))</f>
        <v/>
      </c>
      <c r="BE118" s="32">
        <v>59</v>
      </c>
      <c r="BF118" s="69">
        <f t="shared" si="97"/>
        <v>0</v>
      </c>
      <c r="BG118" s="73">
        <f t="shared" si="98"/>
        <v>0</v>
      </c>
      <c r="BH118" s="73">
        <f t="shared" si="99"/>
        <v>0</v>
      </c>
      <c r="BI118" s="73">
        <f t="shared" si="100"/>
        <v>0</v>
      </c>
      <c r="BJ118" s="73">
        <f t="shared" si="101"/>
        <v>0</v>
      </c>
      <c r="BK118" s="73">
        <f t="shared" si="102"/>
        <v>0</v>
      </c>
      <c r="BL118" s="73">
        <f t="shared" si="103"/>
        <v>0</v>
      </c>
      <c r="BM118" s="73">
        <f t="shared" si="104"/>
        <v>0</v>
      </c>
      <c r="BN118" s="73">
        <f t="shared" si="105"/>
        <v>0</v>
      </c>
      <c r="BO118" s="73">
        <f t="shared" si="126"/>
        <v>0</v>
      </c>
      <c r="BP118" s="73" t="str">
        <f t="shared" si="16"/>
        <v/>
      </c>
      <c r="BQ118" s="216" t="str">
        <f>IF(AND(CC118=""),"",IF(CC118=0,"",1+(MAX(BQ$60:BQ117))))</f>
        <v/>
      </c>
      <c r="BR118" s="32">
        <v>59</v>
      </c>
      <c r="BS118" s="346">
        <f t="shared" si="106"/>
        <v>0</v>
      </c>
      <c r="BT118" s="73">
        <f t="shared" si="107"/>
        <v>0</v>
      </c>
      <c r="BU118" s="73">
        <f t="shared" si="108"/>
        <v>0</v>
      </c>
      <c r="BV118" s="73">
        <f t="shared" si="109"/>
        <v>0</v>
      </c>
      <c r="BW118" s="73">
        <f t="shared" si="110"/>
        <v>0</v>
      </c>
      <c r="BX118" s="73">
        <f t="shared" si="111"/>
        <v>0</v>
      </c>
      <c r="BY118" s="73">
        <f t="shared" si="112"/>
        <v>0</v>
      </c>
      <c r="BZ118" s="73">
        <f t="shared" si="113"/>
        <v>0</v>
      </c>
      <c r="CA118" s="73">
        <f t="shared" si="114"/>
        <v>0</v>
      </c>
      <c r="CB118" s="73">
        <f t="shared" si="127"/>
        <v>0</v>
      </c>
      <c r="CC118" s="73" t="str">
        <f t="shared" si="18"/>
        <v/>
      </c>
      <c r="CD118" s="216" t="str">
        <f>IF(AND(CP118=""),"",IF(CP118=0,"",1+(MAX(CD$60:CD117))))</f>
        <v/>
      </c>
      <c r="CE118" s="32">
        <v>59</v>
      </c>
      <c r="CF118" s="69">
        <f t="shared" si="128"/>
        <v>0</v>
      </c>
      <c r="CG118" s="73">
        <f t="shared" si="129"/>
        <v>0</v>
      </c>
      <c r="CH118" s="73">
        <f t="shared" si="130"/>
        <v>0</v>
      </c>
      <c r="CI118" s="73">
        <f t="shared" si="131"/>
        <v>0</v>
      </c>
      <c r="CJ118" s="73">
        <f t="shared" si="132"/>
        <v>0</v>
      </c>
      <c r="CK118" s="73">
        <f t="shared" si="133"/>
        <v>0</v>
      </c>
      <c r="CL118" s="73">
        <f t="shared" si="134"/>
        <v>0</v>
      </c>
      <c r="CM118" s="73">
        <f t="shared" si="135"/>
        <v>0</v>
      </c>
      <c r="CN118" s="73">
        <f t="shared" si="136"/>
        <v>0</v>
      </c>
      <c r="CO118" s="73">
        <f t="shared" si="137"/>
        <v>0</v>
      </c>
      <c r="CP118" s="73" t="str">
        <f t="shared" si="20"/>
        <v/>
      </c>
      <c r="CQ118" s="216" t="str">
        <f>IF(AND(DC118=""),"",IF(DC118=0,"",1+(MAX(CQ$60:CQ117))))</f>
        <v/>
      </c>
      <c r="CR118" s="32">
        <v>59</v>
      </c>
      <c r="CS118" s="69">
        <f t="shared" si="86"/>
        <v>0</v>
      </c>
      <c r="CT118" s="73">
        <f t="shared" si="138"/>
        <v>0</v>
      </c>
      <c r="CU118" s="73">
        <f t="shared" si="139"/>
        <v>0</v>
      </c>
      <c r="CV118" s="73">
        <f t="shared" si="140"/>
        <v>0</v>
      </c>
      <c r="CW118" s="73">
        <f t="shared" si="141"/>
        <v>0</v>
      </c>
      <c r="CX118" s="73">
        <f t="shared" si="142"/>
        <v>0</v>
      </c>
      <c r="CY118" s="73">
        <f t="shared" si="143"/>
        <v>0</v>
      </c>
      <c r="CZ118" s="73">
        <f t="shared" si="144"/>
        <v>0</v>
      </c>
      <c r="DA118" s="73">
        <f t="shared" si="145"/>
        <v>0</v>
      </c>
      <c r="DB118" s="73">
        <f t="shared" si="146"/>
        <v>0</v>
      </c>
      <c r="DC118" s="73" t="str">
        <f t="shared" si="31"/>
        <v/>
      </c>
    </row>
    <row r="119" spans="1:108" s="216" customFormat="1" ht="15.75">
      <c r="A119" s="216">
        <f t="shared" si="32"/>
        <v>0</v>
      </c>
      <c r="B119" s="348">
        <f t="shared" si="33"/>
        <v>0</v>
      </c>
      <c r="C119" s="349">
        <v>60</v>
      </c>
      <c r="D119" s="377"/>
      <c r="E119" s="378"/>
      <c r="F119" s="379"/>
      <c r="G119" s="379"/>
      <c r="H119" s="378"/>
      <c r="I119" s="380"/>
      <c r="J119" s="381"/>
      <c r="K119" s="381"/>
      <c r="L119" s="381"/>
      <c r="M119" s="382"/>
      <c r="N119" s="521"/>
      <c r="AB119" s="216" t="str">
        <f t="shared" si="115"/>
        <v/>
      </c>
      <c r="AC119" s="216">
        <f t="shared" si="34"/>
        <v>1</v>
      </c>
      <c r="AD119" s="216" t="str">
        <f>IF(AND(AP119=""),"",IF(AP119=0,"",1+(MAX(AD$60:AD118))))</f>
        <v/>
      </c>
      <c r="AE119" s="72">
        <v>60</v>
      </c>
      <c r="AF119" s="69">
        <f t="shared" si="116"/>
        <v>0</v>
      </c>
      <c r="AG119" s="73">
        <f t="shared" si="117"/>
        <v>0</v>
      </c>
      <c r="AH119" s="73">
        <f t="shared" si="118"/>
        <v>0</v>
      </c>
      <c r="AI119" s="73">
        <f t="shared" si="119"/>
        <v>0</v>
      </c>
      <c r="AJ119" s="73">
        <f t="shared" si="120"/>
        <v>0</v>
      </c>
      <c r="AK119" s="73">
        <f t="shared" si="121"/>
        <v>0</v>
      </c>
      <c r="AL119" s="73">
        <f t="shared" si="122"/>
        <v>0</v>
      </c>
      <c r="AM119" s="73">
        <f t="shared" si="123"/>
        <v>0</v>
      </c>
      <c r="AN119" s="73">
        <f t="shared" si="156"/>
        <v>0</v>
      </c>
      <c r="AO119" s="73">
        <f t="shared" si="124"/>
        <v>0</v>
      </c>
      <c r="AP119" s="73" t="str">
        <f t="shared" si="12"/>
        <v/>
      </c>
      <c r="AQ119" s="216" t="str">
        <f>IF(AND(BC119=""),"",IF(BC119=0,"",1+(MAX(AQ$60:AQ118))))</f>
        <v/>
      </c>
      <c r="AR119" s="72">
        <v>60</v>
      </c>
      <c r="AS119" s="347">
        <f t="shared" si="147"/>
        <v>0</v>
      </c>
      <c r="AT119" s="70">
        <f t="shared" si="148"/>
        <v>0</v>
      </c>
      <c r="AU119" s="70">
        <f t="shared" si="149"/>
        <v>0</v>
      </c>
      <c r="AV119" s="70">
        <f t="shared" si="150"/>
        <v>0</v>
      </c>
      <c r="AW119" s="70">
        <f t="shared" si="151"/>
        <v>0</v>
      </c>
      <c r="AX119" s="70">
        <f t="shared" si="152"/>
        <v>0</v>
      </c>
      <c r="AY119" s="70">
        <f t="shared" si="153"/>
        <v>0</v>
      </c>
      <c r="AZ119" s="70">
        <f t="shared" si="154"/>
        <v>0</v>
      </c>
      <c r="BA119" s="70">
        <f t="shared" si="155"/>
        <v>0</v>
      </c>
      <c r="BB119" s="70">
        <f t="shared" si="125"/>
        <v>0</v>
      </c>
      <c r="BC119" s="73" t="str">
        <f t="shared" si="14"/>
        <v/>
      </c>
      <c r="BD119" s="216" t="str">
        <f>IF(AND(BP119=""),"",IF(BP119=0,"",1+(MAX(BD$60:BD118))))</f>
        <v/>
      </c>
      <c r="BE119" s="72">
        <v>60</v>
      </c>
      <c r="BF119" s="69">
        <f t="shared" si="97"/>
        <v>0</v>
      </c>
      <c r="BG119" s="73">
        <f t="shared" si="98"/>
        <v>0</v>
      </c>
      <c r="BH119" s="73">
        <f t="shared" si="99"/>
        <v>0</v>
      </c>
      <c r="BI119" s="73">
        <f t="shared" si="100"/>
        <v>0</v>
      </c>
      <c r="BJ119" s="73">
        <f t="shared" si="101"/>
        <v>0</v>
      </c>
      <c r="BK119" s="73">
        <f t="shared" si="102"/>
        <v>0</v>
      </c>
      <c r="BL119" s="73">
        <f t="shared" si="103"/>
        <v>0</v>
      </c>
      <c r="BM119" s="73">
        <f t="shared" si="104"/>
        <v>0</v>
      </c>
      <c r="BN119" s="73">
        <f t="shared" si="105"/>
        <v>0</v>
      </c>
      <c r="BO119" s="73">
        <f t="shared" si="126"/>
        <v>0</v>
      </c>
      <c r="BP119" s="73" t="str">
        <f t="shared" si="16"/>
        <v/>
      </c>
      <c r="BQ119" s="216" t="str">
        <f>IF(AND(CC119=""),"",IF(CC119=0,"",1+(MAX(BQ$60:BQ118))))</f>
        <v/>
      </c>
      <c r="BR119" s="72">
        <v>60</v>
      </c>
      <c r="BS119" s="346">
        <f t="shared" si="106"/>
        <v>0</v>
      </c>
      <c r="BT119" s="73">
        <f t="shared" si="107"/>
        <v>0</v>
      </c>
      <c r="BU119" s="73">
        <f t="shared" si="108"/>
        <v>0</v>
      </c>
      <c r="BV119" s="73">
        <f t="shared" si="109"/>
        <v>0</v>
      </c>
      <c r="BW119" s="73">
        <f t="shared" si="110"/>
        <v>0</v>
      </c>
      <c r="BX119" s="73">
        <f t="shared" si="111"/>
        <v>0</v>
      </c>
      <c r="BY119" s="73">
        <f t="shared" si="112"/>
        <v>0</v>
      </c>
      <c r="BZ119" s="73">
        <f t="shared" si="113"/>
        <v>0</v>
      </c>
      <c r="CA119" s="73">
        <f t="shared" si="114"/>
        <v>0</v>
      </c>
      <c r="CB119" s="73">
        <f t="shared" si="127"/>
        <v>0</v>
      </c>
      <c r="CC119" s="73" t="str">
        <f t="shared" si="18"/>
        <v/>
      </c>
      <c r="CD119" s="216" t="str">
        <f>IF(AND(CP119=""),"",IF(CP119=0,"",1+(MAX(CD$60:CD118))))</f>
        <v/>
      </c>
      <c r="CE119" s="72">
        <v>60</v>
      </c>
      <c r="CF119" s="69">
        <f t="shared" si="128"/>
        <v>0</v>
      </c>
      <c r="CG119" s="73">
        <f t="shared" si="129"/>
        <v>0</v>
      </c>
      <c r="CH119" s="73">
        <f t="shared" si="130"/>
        <v>0</v>
      </c>
      <c r="CI119" s="73">
        <f t="shared" si="131"/>
        <v>0</v>
      </c>
      <c r="CJ119" s="73">
        <f t="shared" si="132"/>
        <v>0</v>
      </c>
      <c r="CK119" s="73">
        <f t="shared" si="133"/>
        <v>0</v>
      </c>
      <c r="CL119" s="73">
        <f t="shared" si="134"/>
        <v>0</v>
      </c>
      <c r="CM119" s="73">
        <f t="shared" si="135"/>
        <v>0</v>
      </c>
      <c r="CN119" s="73">
        <f t="shared" si="136"/>
        <v>0</v>
      </c>
      <c r="CO119" s="73">
        <f t="shared" si="137"/>
        <v>0</v>
      </c>
      <c r="CP119" s="73" t="str">
        <f t="shared" si="20"/>
        <v/>
      </c>
      <c r="CQ119" s="216" t="str">
        <f>IF(AND(DC119=""),"",IF(DC119=0,"",1+(MAX(CQ$60:CQ118))))</f>
        <v/>
      </c>
      <c r="CR119" s="72">
        <v>60</v>
      </c>
      <c r="CS119" s="69">
        <f t="shared" si="86"/>
        <v>0</v>
      </c>
      <c r="CT119" s="73">
        <f t="shared" si="138"/>
        <v>0</v>
      </c>
      <c r="CU119" s="73">
        <f t="shared" si="139"/>
        <v>0</v>
      </c>
      <c r="CV119" s="73">
        <f t="shared" si="140"/>
        <v>0</v>
      </c>
      <c r="CW119" s="73">
        <f t="shared" si="141"/>
        <v>0</v>
      </c>
      <c r="CX119" s="73">
        <f t="shared" si="142"/>
        <v>0</v>
      </c>
      <c r="CY119" s="73">
        <f t="shared" si="143"/>
        <v>0</v>
      </c>
      <c r="CZ119" s="73">
        <f t="shared" si="144"/>
        <v>0</v>
      </c>
      <c r="DA119" s="73">
        <f t="shared" si="145"/>
        <v>0</v>
      </c>
      <c r="DB119" s="73">
        <f t="shared" si="146"/>
        <v>0</v>
      </c>
      <c r="DC119" s="73" t="str">
        <f t="shared" si="31"/>
        <v/>
      </c>
    </row>
    <row r="120" spans="1:108" s="216" customFormat="1" ht="15.75">
      <c r="A120" s="216">
        <f t="shared" si="32"/>
        <v>0</v>
      </c>
      <c r="B120" s="348">
        <f t="shared" si="33"/>
        <v>0</v>
      </c>
      <c r="C120" s="349">
        <v>61</v>
      </c>
      <c r="D120" s="377"/>
      <c r="E120" s="378"/>
      <c r="F120" s="379"/>
      <c r="G120" s="379"/>
      <c r="H120" s="378"/>
      <c r="I120" s="380"/>
      <c r="J120" s="381"/>
      <c r="K120" s="381"/>
      <c r="L120" s="381"/>
      <c r="M120" s="382"/>
      <c r="N120" s="521"/>
      <c r="AB120" s="216" t="str">
        <f t="shared" si="115"/>
        <v/>
      </c>
      <c r="AC120" s="216">
        <f t="shared" si="34"/>
        <v>1</v>
      </c>
      <c r="AD120" s="216" t="str">
        <f>IF(AND(AP120=""),"",IF(AP120=0,"",1+(MAX(AD$60:AD119))))</f>
        <v/>
      </c>
      <c r="AE120" s="32">
        <v>61</v>
      </c>
      <c r="AF120" s="69">
        <f t="shared" si="116"/>
        <v>0</v>
      </c>
      <c r="AG120" s="73">
        <f t="shared" si="117"/>
        <v>0</v>
      </c>
      <c r="AH120" s="73">
        <f t="shared" si="118"/>
        <v>0</v>
      </c>
      <c r="AI120" s="73">
        <f t="shared" si="119"/>
        <v>0</v>
      </c>
      <c r="AJ120" s="73">
        <f t="shared" si="120"/>
        <v>0</v>
      </c>
      <c r="AK120" s="73">
        <f t="shared" si="121"/>
        <v>0</v>
      </c>
      <c r="AL120" s="73">
        <f t="shared" si="122"/>
        <v>0</v>
      </c>
      <c r="AM120" s="73">
        <f t="shared" si="123"/>
        <v>0</v>
      </c>
      <c r="AN120" s="73">
        <f t="shared" si="156"/>
        <v>0</v>
      </c>
      <c r="AO120" s="73">
        <f t="shared" si="124"/>
        <v>0</v>
      </c>
      <c r="AP120" s="73" t="str">
        <f t="shared" si="12"/>
        <v/>
      </c>
      <c r="AQ120" s="216" t="str">
        <f>IF(AND(BC120=""),"",IF(BC120=0,"",1+(MAX(AQ$60:AQ119))))</f>
        <v/>
      </c>
      <c r="AR120" s="72">
        <v>61</v>
      </c>
      <c r="AS120" s="347">
        <f t="shared" si="147"/>
        <v>0</v>
      </c>
      <c r="AT120" s="70">
        <f t="shared" si="148"/>
        <v>0</v>
      </c>
      <c r="AU120" s="70">
        <f t="shared" si="149"/>
        <v>0</v>
      </c>
      <c r="AV120" s="70">
        <f t="shared" si="150"/>
        <v>0</v>
      </c>
      <c r="AW120" s="70">
        <f t="shared" si="151"/>
        <v>0</v>
      </c>
      <c r="AX120" s="70">
        <f t="shared" si="152"/>
        <v>0</v>
      </c>
      <c r="AY120" s="70">
        <f t="shared" si="153"/>
        <v>0</v>
      </c>
      <c r="AZ120" s="70">
        <f t="shared" si="154"/>
        <v>0</v>
      </c>
      <c r="BA120" s="70">
        <f t="shared" si="155"/>
        <v>0</v>
      </c>
      <c r="BB120" s="70">
        <f t="shared" si="125"/>
        <v>0</v>
      </c>
      <c r="BC120" s="73" t="str">
        <f t="shared" si="14"/>
        <v/>
      </c>
      <c r="BD120" s="216" t="str">
        <f>IF(AND(BP120=""),"",IF(BP120=0,"",1+(MAX(BD$60:BD119))))</f>
        <v/>
      </c>
      <c r="BE120" s="32">
        <v>61</v>
      </c>
      <c r="BF120" s="69">
        <f t="shared" si="97"/>
        <v>0</v>
      </c>
      <c r="BG120" s="73">
        <f t="shared" si="98"/>
        <v>0</v>
      </c>
      <c r="BH120" s="73">
        <f t="shared" si="99"/>
        <v>0</v>
      </c>
      <c r="BI120" s="73">
        <f t="shared" si="100"/>
        <v>0</v>
      </c>
      <c r="BJ120" s="73">
        <f t="shared" si="101"/>
        <v>0</v>
      </c>
      <c r="BK120" s="73">
        <f t="shared" si="102"/>
        <v>0</v>
      </c>
      <c r="BL120" s="73">
        <f t="shared" si="103"/>
        <v>0</v>
      </c>
      <c r="BM120" s="73">
        <f t="shared" si="104"/>
        <v>0</v>
      </c>
      <c r="BN120" s="73">
        <f t="shared" si="105"/>
        <v>0</v>
      </c>
      <c r="BO120" s="73">
        <f t="shared" si="126"/>
        <v>0</v>
      </c>
      <c r="BP120" s="73" t="str">
        <f t="shared" si="16"/>
        <v/>
      </c>
      <c r="BQ120" s="216" t="str">
        <f>IF(AND(CC120=""),"",IF(CC120=0,"",1+(MAX(BQ$60:BQ119))))</f>
        <v/>
      </c>
      <c r="BR120" s="32">
        <v>61</v>
      </c>
      <c r="BS120" s="346">
        <f t="shared" si="106"/>
        <v>0</v>
      </c>
      <c r="BT120" s="73">
        <f t="shared" si="107"/>
        <v>0</v>
      </c>
      <c r="BU120" s="73">
        <f t="shared" si="108"/>
        <v>0</v>
      </c>
      <c r="BV120" s="73">
        <f t="shared" si="109"/>
        <v>0</v>
      </c>
      <c r="BW120" s="73">
        <f t="shared" si="110"/>
        <v>0</v>
      </c>
      <c r="BX120" s="73">
        <f t="shared" si="111"/>
        <v>0</v>
      </c>
      <c r="BY120" s="73">
        <f t="shared" si="112"/>
        <v>0</v>
      </c>
      <c r="BZ120" s="73">
        <f t="shared" si="113"/>
        <v>0</v>
      </c>
      <c r="CA120" s="73">
        <f t="shared" si="114"/>
        <v>0</v>
      </c>
      <c r="CB120" s="73">
        <f t="shared" si="127"/>
        <v>0</v>
      </c>
      <c r="CC120" s="73" t="str">
        <f t="shared" si="18"/>
        <v/>
      </c>
      <c r="CD120" s="216" t="str">
        <f>IF(AND(CP120=""),"",IF(CP120=0,"",1+(MAX(CD$60:CD119))))</f>
        <v/>
      </c>
      <c r="CE120" s="32">
        <v>61</v>
      </c>
      <c r="CF120" s="69">
        <f t="shared" si="128"/>
        <v>0</v>
      </c>
      <c r="CG120" s="73">
        <f t="shared" si="129"/>
        <v>0</v>
      </c>
      <c r="CH120" s="73">
        <f t="shared" si="130"/>
        <v>0</v>
      </c>
      <c r="CI120" s="73">
        <f t="shared" si="131"/>
        <v>0</v>
      </c>
      <c r="CJ120" s="73">
        <f t="shared" si="132"/>
        <v>0</v>
      </c>
      <c r="CK120" s="73">
        <f t="shared" si="133"/>
        <v>0</v>
      </c>
      <c r="CL120" s="73">
        <f t="shared" si="134"/>
        <v>0</v>
      </c>
      <c r="CM120" s="73">
        <f t="shared" si="135"/>
        <v>0</v>
      </c>
      <c r="CN120" s="73">
        <f t="shared" si="136"/>
        <v>0</v>
      </c>
      <c r="CO120" s="73">
        <f t="shared" si="137"/>
        <v>0</v>
      </c>
      <c r="CP120" s="73" t="str">
        <f t="shared" si="20"/>
        <v/>
      </c>
      <c r="CQ120" s="216" t="str">
        <f>IF(AND(DC120=""),"",IF(DC120=0,"",1+(MAX(CQ$60:CQ119))))</f>
        <v/>
      </c>
      <c r="CR120" s="32">
        <v>61</v>
      </c>
      <c r="CS120" s="69">
        <f t="shared" si="86"/>
        <v>0</v>
      </c>
      <c r="CT120" s="73">
        <f t="shared" si="138"/>
        <v>0</v>
      </c>
      <c r="CU120" s="73">
        <f t="shared" si="139"/>
        <v>0</v>
      </c>
      <c r="CV120" s="73">
        <f t="shared" si="140"/>
        <v>0</v>
      </c>
      <c r="CW120" s="73">
        <f t="shared" si="141"/>
        <v>0</v>
      </c>
      <c r="CX120" s="73">
        <f t="shared" si="142"/>
        <v>0</v>
      </c>
      <c r="CY120" s="73">
        <f t="shared" si="143"/>
        <v>0</v>
      </c>
      <c r="CZ120" s="73">
        <f t="shared" si="144"/>
        <v>0</v>
      </c>
      <c r="DA120" s="73">
        <f t="shared" si="145"/>
        <v>0</v>
      </c>
      <c r="DB120" s="73">
        <f t="shared" si="146"/>
        <v>0</v>
      </c>
      <c r="DC120" s="73" t="str">
        <f t="shared" si="31"/>
        <v/>
      </c>
    </row>
    <row r="121" spans="1:108" s="216" customFormat="1" ht="15.75">
      <c r="A121" s="216">
        <f t="shared" si="32"/>
        <v>0</v>
      </c>
      <c r="B121" s="348">
        <f t="shared" si="33"/>
        <v>0</v>
      </c>
      <c r="C121" s="349">
        <v>62</v>
      </c>
      <c r="D121" s="377"/>
      <c r="E121" s="378"/>
      <c r="F121" s="379"/>
      <c r="G121" s="379"/>
      <c r="H121" s="378"/>
      <c r="I121" s="380"/>
      <c r="J121" s="381"/>
      <c r="K121" s="381"/>
      <c r="L121" s="381"/>
      <c r="M121" s="382"/>
      <c r="N121" s="521"/>
      <c r="AB121" s="216" t="str">
        <f t="shared" si="115"/>
        <v/>
      </c>
      <c r="AC121" s="216">
        <f t="shared" si="34"/>
        <v>1</v>
      </c>
      <c r="AD121" s="216" t="str">
        <f>IF(AND(AP121=""),"",IF(AP121=0,"",1+(MAX(AD$60:AD120))))</f>
        <v/>
      </c>
      <c r="AE121" s="72">
        <v>62</v>
      </c>
      <c r="AF121" s="69">
        <f t="shared" si="116"/>
        <v>0</v>
      </c>
      <c r="AG121" s="73">
        <f t="shared" si="117"/>
        <v>0</v>
      </c>
      <c r="AH121" s="73">
        <f t="shared" si="118"/>
        <v>0</v>
      </c>
      <c r="AI121" s="73">
        <f t="shared" si="119"/>
        <v>0</v>
      </c>
      <c r="AJ121" s="73">
        <f t="shared" si="120"/>
        <v>0</v>
      </c>
      <c r="AK121" s="73">
        <f t="shared" si="121"/>
        <v>0</v>
      </c>
      <c r="AL121" s="73">
        <f t="shared" si="122"/>
        <v>0</v>
      </c>
      <c r="AM121" s="73">
        <f t="shared" si="123"/>
        <v>0</v>
      </c>
      <c r="AN121" s="73">
        <f t="shared" si="156"/>
        <v>0</v>
      </c>
      <c r="AO121" s="73">
        <f t="shared" si="124"/>
        <v>0</v>
      </c>
      <c r="AP121" s="73" t="str">
        <f t="shared" si="12"/>
        <v/>
      </c>
      <c r="AQ121" s="216" t="str">
        <f>IF(AND(BC121=""),"",IF(BC121=0,"",1+(MAX(AQ$60:AQ120))))</f>
        <v/>
      </c>
      <c r="AR121" s="72">
        <v>62</v>
      </c>
      <c r="AS121" s="347">
        <f t="shared" si="147"/>
        <v>0</v>
      </c>
      <c r="AT121" s="70">
        <f t="shared" si="148"/>
        <v>0</v>
      </c>
      <c r="AU121" s="70">
        <f t="shared" si="149"/>
        <v>0</v>
      </c>
      <c r="AV121" s="70">
        <f t="shared" si="150"/>
        <v>0</v>
      </c>
      <c r="AW121" s="70">
        <f t="shared" si="151"/>
        <v>0</v>
      </c>
      <c r="AX121" s="70">
        <f t="shared" si="152"/>
        <v>0</v>
      </c>
      <c r="AY121" s="70">
        <f t="shared" si="153"/>
        <v>0</v>
      </c>
      <c r="AZ121" s="70">
        <f t="shared" si="154"/>
        <v>0</v>
      </c>
      <c r="BA121" s="70">
        <f t="shared" si="155"/>
        <v>0</v>
      </c>
      <c r="BB121" s="70">
        <f t="shared" si="125"/>
        <v>0</v>
      </c>
      <c r="BC121" s="73" t="str">
        <f t="shared" si="14"/>
        <v/>
      </c>
      <c r="BD121" s="216" t="str">
        <f>IF(AND(BP121=""),"",IF(BP121=0,"",1+(MAX(BD$60:BD120))))</f>
        <v/>
      </c>
      <c r="BE121" s="72">
        <v>62</v>
      </c>
      <c r="BF121" s="69">
        <f t="shared" si="97"/>
        <v>0</v>
      </c>
      <c r="BG121" s="73">
        <f t="shared" si="98"/>
        <v>0</v>
      </c>
      <c r="BH121" s="73">
        <f t="shared" si="99"/>
        <v>0</v>
      </c>
      <c r="BI121" s="73">
        <f t="shared" si="100"/>
        <v>0</v>
      </c>
      <c r="BJ121" s="73">
        <f t="shared" si="101"/>
        <v>0</v>
      </c>
      <c r="BK121" s="73">
        <f t="shared" si="102"/>
        <v>0</v>
      </c>
      <c r="BL121" s="73">
        <f t="shared" si="103"/>
        <v>0</v>
      </c>
      <c r="BM121" s="73">
        <f t="shared" si="104"/>
        <v>0</v>
      </c>
      <c r="BN121" s="73">
        <f t="shared" si="105"/>
        <v>0</v>
      </c>
      <c r="BO121" s="73">
        <f t="shared" si="126"/>
        <v>0</v>
      </c>
      <c r="BP121" s="73" t="str">
        <f t="shared" si="16"/>
        <v/>
      </c>
      <c r="BQ121" s="216" t="str">
        <f>IF(AND(CC121=""),"",IF(CC121=0,"",1+(MAX(BQ$60:BQ120))))</f>
        <v/>
      </c>
      <c r="BR121" s="72">
        <v>62</v>
      </c>
      <c r="BS121" s="346">
        <f t="shared" si="106"/>
        <v>0</v>
      </c>
      <c r="BT121" s="73">
        <f t="shared" si="107"/>
        <v>0</v>
      </c>
      <c r="BU121" s="73">
        <f t="shared" si="108"/>
        <v>0</v>
      </c>
      <c r="BV121" s="73">
        <f t="shared" si="109"/>
        <v>0</v>
      </c>
      <c r="BW121" s="73">
        <f t="shared" si="110"/>
        <v>0</v>
      </c>
      <c r="BX121" s="73">
        <f t="shared" si="111"/>
        <v>0</v>
      </c>
      <c r="BY121" s="73">
        <f t="shared" si="112"/>
        <v>0</v>
      </c>
      <c r="BZ121" s="73">
        <f t="shared" si="113"/>
        <v>0</v>
      </c>
      <c r="CA121" s="73">
        <f t="shared" si="114"/>
        <v>0</v>
      </c>
      <c r="CB121" s="73">
        <f t="shared" si="127"/>
        <v>0</v>
      </c>
      <c r="CC121" s="73" t="str">
        <f t="shared" si="18"/>
        <v/>
      </c>
      <c r="CD121" s="216" t="str">
        <f>IF(AND(CP121=""),"",IF(CP121=0,"",1+(MAX(CD$60:CD120))))</f>
        <v/>
      </c>
      <c r="CE121" s="72">
        <v>62</v>
      </c>
      <c r="CF121" s="69">
        <f t="shared" si="128"/>
        <v>0</v>
      </c>
      <c r="CG121" s="73">
        <f t="shared" si="129"/>
        <v>0</v>
      </c>
      <c r="CH121" s="73">
        <f t="shared" si="130"/>
        <v>0</v>
      </c>
      <c r="CI121" s="73">
        <f t="shared" si="131"/>
        <v>0</v>
      </c>
      <c r="CJ121" s="73">
        <f t="shared" si="132"/>
        <v>0</v>
      </c>
      <c r="CK121" s="73">
        <f t="shared" si="133"/>
        <v>0</v>
      </c>
      <c r="CL121" s="73">
        <f t="shared" si="134"/>
        <v>0</v>
      </c>
      <c r="CM121" s="73">
        <f t="shared" si="135"/>
        <v>0</v>
      </c>
      <c r="CN121" s="73">
        <f t="shared" si="136"/>
        <v>0</v>
      </c>
      <c r="CO121" s="73">
        <f t="shared" si="137"/>
        <v>0</v>
      </c>
      <c r="CP121" s="73" t="str">
        <f t="shared" si="20"/>
        <v/>
      </c>
      <c r="CQ121" s="216" t="str">
        <f>IF(AND(DC121=""),"",IF(DC121=0,"",1+(MAX(CQ$60:CQ120))))</f>
        <v/>
      </c>
      <c r="CR121" s="72">
        <v>62</v>
      </c>
      <c r="CS121" s="69">
        <f t="shared" si="86"/>
        <v>0</v>
      </c>
      <c r="CT121" s="73">
        <f t="shared" si="138"/>
        <v>0</v>
      </c>
      <c r="CU121" s="73">
        <f t="shared" si="139"/>
        <v>0</v>
      </c>
      <c r="CV121" s="73">
        <f t="shared" si="140"/>
        <v>0</v>
      </c>
      <c r="CW121" s="73">
        <f t="shared" si="141"/>
        <v>0</v>
      </c>
      <c r="CX121" s="73">
        <f t="shared" si="142"/>
        <v>0</v>
      </c>
      <c r="CY121" s="73">
        <f t="shared" si="143"/>
        <v>0</v>
      </c>
      <c r="CZ121" s="73">
        <f t="shared" si="144"/>
        <v>0</v>
      </c>
      <c r="DA121" s="73">
        <f t="shared" si="145"/>
        <v>0</v>
      </c>
      <c r="DB121" s="73">
        <f t="shared" si="146"/>
        <v>0</v>
      </c>
      <c r="DC121" s="73" t="str">
        <f t="shared" si="31"/>
        <v/>
      </c>
    </row>
    <row r="122" spans="1:108" s="216" customFormat="1" ht="15.75">
      <c r="A122" s="216">
        <f t="shared" si="32"/>
        <v>0</v>
      </c>
      <c r="B122" s="348">
        <f t="shared" si="33"/>
        <v>0</v>
      </c>
      <c r="C122" s="349">
        <v>63</v>
      </c>
      <c r="D122" s="377"/>
      <c r="E122" s="378"/>
      <c r="F122" s="379"/>
      <c r="G122" s="379"/>
      <c r="H122" s="378"/>
      <c r="I122" s="380"/>
      <c r="J122" s="381"/>
      <c r="K122" s="381"/>
      <c r="L122" s="381"/>
      <c r="M122" s="382"/>
      <c r="N122" s="521"/>
      <c r="AB122" s="216" t="str">
        <f t="shared" si="115"/>
        <v/>
      </c>
      <c r="AC122" s="216">
        <f t="shared" si="34"/>
        <v>1</v>
      </c>
      <c r="AD122" s="216" t="str">
        <f>IF(AND(AP122=""),"",IF(AP122=0,"",1+(MAX(AD$60:AD121))))</f>
        <v/>
      </c>
      <c r="AE122" s="32">
        <v>63</v>
      </c>
      <c r="AF122" s="69">
        <f t="shared" si="116"/>
        <v>0</v>
      </c>
      <c r="AG122" s="73">
        <f t="shared" si="117"/>
        <v>0</v>
      </c>
      <c r="AH122" s="73">
        <f t="shared" si="118"/>
        <v>0</v>
      </c>
      <c r="AI122" s="73">
        <f t="shared" si="119"/>
        <v>0</v>
      </c>
      <c r="AJ122" s="73">
        <f t="shared" si="120"/>
        <v>0</v>
      </c>
      <c r="AK122" s="73">
        <f t="shared" si="121"/>
        <v>0</v>
      </c>
      <c r="AL122" s="73">
        <f t="shared" si="122"/>
        <v>0</v>
      </c>
      <c r="AM122" s="73">
        <f t="shared" si="123"/>
        <v>0</v>
      </c>
      <c r="AN122" s="73">
        <f t="shared" si="156"/>
        <v>0</v>
      </c>
      <c r="AO122" s="73">
        <f t="shared" si="124"/>
        <v>0</v>
      </c>
      <c r="AP122" s="73" t="str">
        <f t="shared" si="12"/>
        <v/>
      </c>
      <c r="AQ122" s="216" t="str">
        <f>IF(AND(BC122=""),"",IF(BC122=0,"",1+(MAX(AQ$60:AQ121))))</f>
        <v/>
      </c>
      <c r="AR122" s="72">
        <v>63</v>
      </c>
      <c r="AS122" s="347">
        <f t="shared" si="147"/>
        <v>0</v>
      </c>
      <c r="AT122" s="70">
        <f t="shared" si="148"/>
        <v>0</v>
      </c>
      <c r="AU122" s="70">
        <f t="shared" si="149"/>
        <v>0</v>
      </c>
      <c r="AV122" s="70">
        <f t="shared" si="150"/>
        <v>0</v>
      </c>
      <c r="AW122" s="70">
        <f t="shared" si="151"/>
        <v>0</v>
      </c>
      <c r="AX122" s="70">
        <f t="shared" si="152"/>
        <v>0</v>
      </c>
      <c r="AY122" s="70">
        <f t="shared" si="153"/>
        <v>0</v>
      </c>
      <c r="AZ122" s="70">
        <f t="shared" si="154"/>
        <v>0</v>
      </c>
      <c r="BA122" s="70">
        <f t="shared" si="155"/>
        <v>0</v>
      </c>
      <c r="BB122" s="70">
        <f t="shared" si="125"/>
        <v>0</v>
      </c>
      <c r="BC122" s="73" t="str">
        <f t="shared" si="14"/>
        <v/>
      </c>
      <c r="BD122" s="216" t="str">
        <f>IF(AND(BP122=""),"",IF(BP122=0,"",1+(MAX(BD$60:BD121))))</f>
        <v/>
      </c>
      <c r="BE122" s="32">
        <v>63</v>
      </c>
      <c r="BF122" s="69">
        <f t="shared" si="97"/>
        <v>0</v>
      </c>
      <c r="BG122" s="73">
        <f t="shared" si="98"/>
        <v>0</v>
      </c>
      <c r="BH122" s="73">
        <f t="shared" si="99"/>
        <v>0</v>
      </c>
      <c r="BI122" s="73">
        <f t="shared" si="100"/>
        <v>0</v>
      </c>
      <c r="BJ122" s="73">
        <f t="shared" si="101"/>
        <v>0</v>
      </c>
      <c r="BK122" s="73">
        <f t="shared" si="102"/>
        <v>0</v>
      </c>
      <c r="BL122" s="73">
        <f t="shared" si="103"/>
        <v>0</v>
      </c>
      <c r="BM122" s="73">
        <f t="shared" si="104"/>
        <v>0</v>
      </c>
      <c r="BN122" s="73">
        <f t="shared" si="105"/>
        <v>0</v>
      </c>
      <c r="BO122" s="73">
        <f t="shared" si="126"/>
        <v>0</v>
      </c>
      <c r="BP122" s="73" t="str">
        <f t="shared" si="16"/>
        <v/>
      </c>
      <c r="BQ122" s="216" t="str">
        <f>IF(AND(CC122=""),"",IF(CC122=0,"",1+(MAX(BQ$60:BQ121))))</f>
        <v/>
      </c>
      <c r="BR122" s="32">
        <v>63</v>
      </c>
      <c r="BS122" s="346">
        <f t="shared" si="106"/>
        <v>0</v>
      </c>
      <c r="BT122" s="73">
        <f t="shared" si="107"/>
        <v>0</v>
      </c>
      <c r="BU122" s="73">
        <f t="shared" si="108"/>
        <v>0</v>
      </c>
      <c r="BV122" s="73">
        <f t="shared" si="109"/>
        <v>0</v>
      </c>
      <c r="BW122" s="73">
        <f t="shared" si="110"/>
        <v>0</v>
      </c>
      <c r="BX122" s="73">
        <f t="shared" si="111"/>
        <v>0</v>
      </c>
      <c r="BY122" s="73">
        <f t="shared" si="112"/>
        <v>0</v>
      </c>
      <c r="BZ122" s="73">
        <f t="shared" si="113"/>
        <v>0</v>
      </c>
      <c r="CA122" s="73">
        <f t="shared" si="114"/>
        <v>0</v>
      </c>
      <c r="CB122" s="73">
        <f t="shared" si="127"/>
        <v>0</v>
      </c>
      <c r="CC122" s="73" t="str">
        <f t="shared" si="18"/>
        <v/>
      </c>
      <c r="CD122" s="216" t="str">
        <f>IF(AND(CP122=""),"",IF(CP122=0,"",1+(MAX(CD$60:CD121))))</f>
        <v/>
      </c>
      <c r="CE122" s="32">
        <v>63</v>
      </c>
      <c r="CF122" s="69">
        <f t="shared" si="128"/>
        <v>0</v>
      </c>
      <c r="CG122" s="73">
        <f t="shared" si="129"/>
        <v>0</v>
      </c>
      <c r="CH122" s="73">
        <f t="shared" si="130"/>
        <v>0</v>
      </c>
      <c r="CI122" s="73">
        <f t="shared" si="131"/>
        <v>0</v>
      </c>
      <c r="CJ122" s="73">
        <f t="shared" si="132"/>
        <v>0</v>
      </c>
      <c r="CK122" s="73">
        <f t="shared" si="133"/>
        <v>0</v>
      </c>
      <c r="CL122" s="73">
        <f t="shared" si="134"/>
        <v>0</v>
      </c>
      <c r="CM122" s="73">
        <f t="shared" si="135"/>
        <v>0</v>
      </c>
      <c r="CN122" s="73">
        <f t="shared" si="136"/>
        <v>0</v>
      </c>
      <c r="CO122" s="73">
        <f t="shared" si="137"/>
        <v>0</v>
      </c>
      <c r="CP122" s="73" t="str">
        <f t="shared" si="20"/>
        <v/>
      </c>
      <c r="CQ122" s="216" t="str">
        <f>IF(AND(DC122=""),"",IF(DC122=0,"",1+(MAX(CQ$60:CQ121))))</f>
        <v/>
      </c>
      <c r="CR122" s="32">
        <v>63</v>
      </c>
      <c r="CS122" s="69">
        <f t="shared" si="86"/>
        <v>0</v>
      </c>
      <c r="CT122" s="73">
        <f t="shared" si="138"/>
        <v>0</v>
      </c>
      <c r="CU122" s="73">
        <f t="shared" si="139"/>
        <v>0</v>
      </c>
      <c r="CV122" s="73">
        <f t="shared" si="140"/>
        <v>0</v>
      </c>
      <c r="CW122" s="73">
        <f t="shared" si="141"/>
        <v>0</v>
      </c>
      <c r="CX122" s="73">
        <f t="shared" si="142"/>
        <v>0</v>
      </c>
      <c r="CY122" s="73">
        <f t="shared" si="143"/>
        <v>0</v>
      </c>
      <c r="CZ122" s="73">
        <f t="shared" si="144"/>
        <v>0</v>
      </c>
      <c r="DA122" s="73">
        <f t="shared" si="145"/>
        <v>0</v>
      </c>
      <c r="DB122" s="73">
        <f t="shared" si="146"/>
        <v>0</v>
      </c>
      <c r="DC122" s="73" t="str">
        <f t="shared" si="31"/>
        <v/>
      </c>
    </row>
    <row r="123" spans="1:108" s="216" customFormat="1" ht="15.75">
      <c r="A123" s="216">
        <f t="shared" si="32"/>
        <v>0</v>
      </c>
      <c r="B123" s="348">
        <f t="shared" si="33"/>
        <v>0</v>
      </c>
      <c r="C123" s="349">
        <v>64</v>
      </c>
      <c r="D123" s="377"/>
      <c r="E123" s="378"/>
      <c r="F123" s="379"/>
      <c r="G123" s="379"/>
      <c r="H123" s="378"/>
      <c r="I123" s="380"/>
      <c r="J123" s="381"/>
      <c r="K123" s="381"/>
      <c r="L123" s="381"/>
      <c r="M123" s="382"/>
      <c r="N123" s="521"/>
      <c r="AB123" s="216" t="str">
        <f t="shared" si="115"/>
        <v/>
      </c>
      <c r="AC123" s="216">
        <f t="shared" si="34"/>
        <v>1</v>
      </c>
      <c r="AD123" s="216" t="str">
        <f>IF(AND(AP123=""),"",IF(AP123=0,"",1+(MAX(AD$60:AD122))))</f>
        <v/>
      </c>
      <c r="AE123" s="72">
        <v>64</v>
      </c>
      <c r="AF123" s="69">
        <f t="shared" si="116"/>
        <v>0</v>
      </c>
      <c r="AG123" s="73">
        <f t="shared" si="117"/>
        <v>0</v>
      </c>
      <c r="AH123" s="73">
        <f t="shared" si="118"/>
        <v>0</v>
      </c>
      <c r="AI123" s="73">
        <f t="shared" si="119"/>
        <v>0</v>
      </c>
      <c r="AJ123" s="73">
        <f t="shared" si="120"/>
        <v>0</v>
      </c>
      <c r="AK123" s="73">
        <f t="shared" si="121"/>
        <v>0</v>
      </c>
      <c r="AL123" s="73">
        <f t="shared" si="122"/>
        <v>0</v>
      </c>
      <c r="AM123" s="73">
        <f t="shared" si="123"/>
        <v>0</v>
      </c>
      <c r="AN123" s="73">
        <f t="shared" si="156"/>
        <v>0</v>
      </c>
      <c r="AO123" s="73">
        <f t="shared" si="124"/>
        <v>0</v>
      </c>
      <c r="AP123" s="73" t="str">
        <f t="shared" si="12"/>
        <v/>
      </c>
      <c r="AQ123" s="216" t="str">
        <f>IF(AND(BC123=""),"",IF(BC123=0,"",1+(MAX(AQ$60:AQ122))))</f>
        <v/>
      </c>
      <c r="AR123" s="72">
        <v>64</v>
      </c>
      <c r="AS123" s="347">
        <f t="shared" si="147"/>
        <v>0</v>
      </c>
      <c r="AT123" s="70">
        <f t="shared" si="148"/>
        <v>0</v>
      </c>
      <c r="AU123" s="70">
        <f t="shared" si="149"/>
        <v>0</v>
      </c>
      <c r="AV123" s="70">
        <f t="shared" si="150"/>
        <v>0</v>
      </c>
      <c r="AW123" s="70">
        <f t="shared" si="151"/>
        <v>0</v>
      </c>
      <c r="AX123" s="70">
        <f t="shared" si="152"/>
        <v>0</v>
      </c>
      <c r="AY123" s="70">
        <f t="shared" si="153"/>
        <v>0</v>
      </c>
      <c r="AZ123" s="70">
        <f t="shared" si="154"/>
        <v>0</v>
      </c>
      <c r="BA123" s="70">
        <f t="shared" si="155"/>
        <v>0</v>
      </c>
      <c r="BB123" s="70">
        <f t="shared" si="125"/>
        <v>0</v>
      </c>
      <c r="BC123" s="73" t="str">
        <f t="shared" si="14"/>
        <v/>
      </c>
      <c r="BD123" s="216" t="str">
        <f>IF(AND(BP123=""),"",IF(BP123=0,"",1+(MAX(BD$60:BD122))))</f>
        <v/>
      </c>
      <c r="BE123" s="72">
        <v>64</v>
      </c>
      <c r="BF123" s="69">
        <f t="shared" si="97"/>
        <v>0</v>
      </c>
      <c r="BG123" s="73">
        <f t="shared" si="98"/>
        <v>0</v>
      </c>
      <c r="BH123" s="73">
        <f t="shared" si="99"/>
        <v>0</v>
      </c>
      <c r="BI123" s="73">
        <f t="shared" si="100"/>
        <v>0</v>
      </c>
      <c r="BJ123" s="73">
        <f t="shared" si="101"/>
        <v>0</v>
      </c>
      <c r="BK123" s="73">
        <f t="shared" si="102"/>
        <v>0</v>
      </c>
      <c r="BL123" s="73">
        <f t="shared" si="103"/>
        <v>0</v>
      </c>
      <c r="BM123" s="73">
        <f t="shared" si="104"/>
        <v>0</v>
      </c>
      <c r="BN123" s="73">
        <f t="shared" si="105"/>
        <v>0</v>
      </c>
      <c r="BO123" s="73">
        <f t="shared" si="126"/>
        <v>0</v>
      </c>
      <c r="BP123" s="73" t="str">
        <f t="shared" si="16"/>
        <v/>
      </c>
      <c r="BQ123" s="216" t="str">
        <f>IF(AND(CC123=""),"",IF(CC123=0,"",1+(MAX(BQ$60:BQ122))))</f>
        <v/>
      </c>
      <c r="BR123" s="72">
        <v>64</v>
      </c>
      <c r="BS123" s="346">
        <f t="shared" si="106"/>
        <v>0</v>
      </c>
      <c r="BT123" s="73">
        <f t="shared" si="107"/>
        <v>0</v>
      </c>
      <c r="BU123" s="73">
        <f t="shared" si="108"/>
        <v>0</v>
      </c>
      <c r="BV123" s="73">
        <f t="shared" si="109"/>
        <v>0</v>
      </c>
      <c r="BW123" s="73">
        <f t="shared" si="110"/>
        <v>0</v>
      </c>
      <c r="BX123" s="73">
        <f t="shared" si="111"/>
        <v>0</v>
      </c>
      <c r="BY123" s="73">
        <f t="shared" si="112"/>
        <v>0</v>
      </c>
      <c r="BZ123" s="73">
        <f t="shared" si="113"/>
        <v>0</v>
      </c>
      <c r="CA123" s="73">
        <f t="shared" si="114"/>
        <v>0</v>
      </c>
      <c r="CB123" s="73">
        <f t="shared" si="127"/>
        <v>0</v>
      </c>
      <c r="CC123" s="73" t="str">
        <f t="shared" si="18"/>
        <v/>
      </c>
      <c r="CD123" s="216" t="str">
        <f>IF(AND(CP123=""),"",IF(CP123=0,"",1+(MAX(CD$60:CD122))))</f>
        <v/>
      </c>
      <c r="CE123" s="72">
        <v>64</v>
      </c>
      <c r="CF123" s="69">
        <f t="shared" si="128"/>
        <v>0</v>
      </c>
      <c r="CG123" s="73">
        <f t="shared" si="129"/>
        <v>0</v>
      </c>
      <c r="CH123" s="73">
        <f t="shared" si="130"/>
        <v>0</v>
      </c>
      <c r="CI123" s="73">
        <f t="shared" si="131"/>
        <v>0</v>
      </c>
      <c r="CJ123" s="73">
        <f t="shared" si="132"/>
        <v>0</v>
      </c>
      <c r="CK123" s="73">
        <f t="shared" si="133"/>
        <v>0</v>
      </c>
      <c r="CL123" s="73">
        <f t="shared" si="134"/>
        <v>0</v>
      </c>
      <c r="CM123" s="73">
        <f t="shared" si="135"/>
        <v>0</v>
      </c>
      <c r="CN123" s="73">
        <f t="shared" si="136"/>
        <v>0</v>
      </c>
      <c r="CO123" s="73">
        <f t="shared" si="137"/>
        <v>0</v>
      </c>
      <c r="CP123" s="73" t="str">
        <f t="shared" si="20"/>
        <v/>
      </c>
      <c r="CQ123" s="216" t="str">
        <f>IF(AND(DC123=""),"",IF(DC123=0,"",1+(MAX(CQ$60:CQ122))))</f>
        <v/>
      </c>
      <c r="CR123" s="72">
        <v>64</v>
      </c>
      <c r="CS123" s="69">
        <f t="shared" si="86"/>
        <v>0</v>
      </c>
      <c r="CT123" s="73">
        <f t="shared" si="138"/>
        <v>0</v>
      </c>
      <c r="CU123" s="73">
        <f t="shared" si="139"/>
        <v>0</v>
      </c>
      <c r="CV123" s="73">
        <f t="shared" si="140"/>
        <v>0</v>
      </c>
      <c r="CW123" s="73">
        <f t="shared" si="141"/>
        <v>0</v>
      </c>
      <c r="CX123" s="73">
        <f t="shared" si="142"/>
        <v>0</v>
      </c>
      <c r="CY123" s="73">
        <f t="shared" si="143"/>
        <v>0</v>
      </c>
      <c r="CZ123" s="73">
        <f t="shared" si="144"/>
        <v>0</v>
      </c>
      <c r="DA123" s="73">
        <f t="shared" si="145"/>
        <v>0</v>
      </c>
      <c r="DB123" s="73">
        <f t="shared" si="146"/>
        <v>0</v>
      </c>
      <c r="DC123" s="73" t="str">
        <f t="shared" si="31"/>
        <v/>
      </c>
    </row>
    <row r="124" spans="1:108" s="216" customFormat="1" ht="15.75">
      <c r="A124" s="216">
        <f t="shared" si="32"/>
        <v>0</v>
      </c>
      <c r="B124" s="348">
        <f t="shared" si="33"/>
        <v>0</v>
      </c>
      <c r="C124" s="349">
        <v>65</v>
      </c>
      <c r="D124" s="377"/>
      <c r="E124" s="378"/>
      <c r="F124" s="379"/>
      <c r="G124" s="379"/>
      <c r="H124" s="378"/>
      <c r="I124" s="380"/>
      <c r="J124" s="381"/>
      <c r="K124" s="381"/>
      <c r="L124" s="381"/>
      <c r="M124" s="382"/>
      <c r="N124" s="521"/>
      <c r="AB124" s="216" t="str">
        <f t="shared" si="115"/>
        <v/>
      </c>
      <c r="AC124" s="216">
        <f t="shared" si="34"/>
        <v>1</v>
      </c>
      <c r="AD124" s="216" t="str">
        <f>IF(AND(AP124=""),"",IF(AP124=0,"",1+(MAX(AD$60:AD123))))</f>
        <v/>
      </c>
      <c r="AE124" s="32">
        <v>65</v>
      </c>
      <c r="AF124" s="69">
        <f t="shared" si="116"/>
        <v>0</v>
      </c>
      <c r="AG124" s="73">
        <f t="shared" si="117"/>
        <v>0</v>
      </c>
      <c r="AH124" s="73">
        <f t="shared" si="118"/>
        <v>0</v>
      </c>
      <c r="AI124" s="73">
        <f t="shared" si="119"/>
        <v>0</v>
      </c>
      <c r="AJ124" s="73">
        <f t="shared" si="120"/>
        <v>0</v>
      </c>
      <c r="AK124" s="73">
        <f t="shared" si="121"/>
        <v>0</v>
      </c>
      <c r="AL124" s="73">
        <f t="shared" si="122"/>
        <v>0</v>
      </c>
      <c r="AM124" s="73">
        <f t="shared" si="123"/>
        <v>0</v>
      </c>
      <c r="AN124" s="73">
        <f t="shared" si="156"/>
        <v>0</v>
      </c>
      <c r="AO124" s="73">
        <f t="shared" si="124"/>
        <v>0</v>
      </c>
      <c r="AP124" s="73" t="str">
        <f t="shared" ref="AP124:AP187" si="157">IF(AND(M124=""),"",IF(M124=AF$58,1,0))</f>
        <v/>
      </c>
      <c r="AQ124" s="216" t="str">
        <f>IF(AND(BC124=""),"",IF(BC124=0,"",1+(MAX(AQ$60:AQ123))))</f>
        <v/>
      </c>
      <c r="AR124" s="72">
        <v>65</v>
      </c>
      <c r="AS124" s="347">
        <f t="shared" si="147"/>
        <v>0</v>
      </c>
      <c r="AT124" s="70">
        <f t="shared" si="148"/>
        <v>0</v>
      </c>
      <c r="AU124" s="70">
        <f t="shared" si="149"/>
        <v>0</v>
      </c>
      <c r="AV124" s="70">
        <f t="shared" si="150"/>
        <v>0</v>
      </c>
      <c r="AW124" s="70">
        <f t="shared" si="151"/>
        <v>0</v>
      </c>
      <c r="AX124" s="70">
        <f t="shared" si="152"/>
        <v>0</v>
      </c>
      <c r="AY124" s="70">
        <f t="shared" si="153"/>
        <v>0</v>
      </c>
      <c r="AZ124" s="70">
        <f t="shared" si="154"/>
        <v>0</v>
      </c>
      <c r="BA124" s="70">
        <f t="shared" si="155"/>
        <v>0</v>
      </c>
      <c r="BB124" s="70">
        <f t="shared" si="125"/>
        <v>0</v>
      </c>
      <c r="BC124" s="73" t="str">
        <f t="shared" ref="BC124:BC187" si="158">IF(AND(M124=""),"",IF(M124=AS$58,1,0))</f>
        <v/>
      </c>
      <c r="BD124" s="216" t="str">
        <f>IF(AND(BP124=""),"",IF(BP124=0,"",1+(MAX(BD$60:BD123))))</f>
        <v/>
      </c>
      <c r="BE124" s="32">
        <v>65</v>
      </c>
      <c r="BF124" s="69">
        <f t="shared" si="97"/>
        <v>0</v>
      </c>
      <c r="BG124" s="73">
        <f t="shared" si="98"/>
        <v>0</v>
      </c>
      <c r="BH124" s="73">
        <f t="shared" si="99"/>
        <v>0</v>
      </c>
      <c r="BI124" s="73">
        <f t="shared" si="100"/>
        <v>0</v>
      </c>
      <c r="BJ124" s="73">
        <f t="shared" si="101"/>
        <v>0</v>
      </c>
      <c r="BK124" s="73">
        <f t="shared" si="102"/>
        <v>0</v>
      </c>
      <c r="BL124" s="73">
        <f t="shared" si="103"/>
        <v>0</v>
      </c>
      <c r="BM124" s="73">
        <f t="shared" si="104"/>
        <v>0</v>
      </c>
      <c r="BN124" s="73">
        <f t="shared" si="105"/>
        <v>0</v>
      </c>
      <c r="BO124" s="73">
        <f t="shared" si="126"/>
        <v>0</v>
      </c>
      <c r="BP124" s="73" t="str">
        <f t="shared" ref="BP124:BP187" si="159">IF(AND(M124=""),"",IF(M124=BF$58,1,0))</f>
        <v/>
      </c>
      <c r="BQ124" s="216" t="str">
        <f>IF(AND(CC124=""),"",IF(CC124=0,"",1+(MAX(BQ$60:BQ123))))</f>
        <v/>
      </c>
      <c r="BR124" s="32">
        <v>65</v>
      </c>
      <c r="BS124" s="346">
        <f t="shared" si="106"/>
        <v>0</v>
      </c>
      <c r="BT124" s="73">
        <f t="shared" si="107"/>
        <v>0</v>
      </c>
      <c r="BU124" s="73">
        <f t="shared" si="108"/>
        <v>0</v>
      </c>
      <c r="BV124" s="73">
        <f t="shared" si="109"/>
        <v>0</v>
      </c>
      <c r="BW124" s="73">
        <f t="shared" si="110"/>
        <v>0</v>
      </c>
      <c r="BX124" s="73">
        <f t="shared" si="111"/>
        <v>0</v>
      </c>
      <c r="BY124" s="73">
        <f t="shared" si="112"/>
        <v>0</v>
      </c>
      <c r="BZ124" s="73">
        <f t="shared" si="113"/>
        <v>0</v>
      </c>
      <c r="CA124" s="73">
        <f t="shared" si="114"/>
        <v>0</v>
      </c>
      <c r="CB124" s="73">
        <f t="shared" si="127"/>
        <v>0</v>
      </c>
      <c r="CC124" s="73" t="str">
        <f t="shared" ref="CC124:CC187" si="160">IF(AND(M124=""),"",IF(M124=BS$58,1,0))</f>
        <v/>
      </c>
      <c r="CD124" s="216" t="str">
        <f>IF(AND(CP124=""),"",IF(CP124=0,"",1+(MAX(CD$60:CD123))))</f>
        <v/>
      </c>
      <c r="CE124" s="32">
        <v>65</v>
      </c>
      <c r="CF124" s="69">
        <f t="shared" si="128"/>
        <v>0</v>
      </c>
      <c r="CG124" s="73">
        <f t="shared" si="129"/>
        <v>0</v>
      </c>
      <c r="CH124" s="73">
        <f t="shared" si="130"/>
        <v>0</v>
      </c>
      <c r="CI124" s="73">
        <f t="shared" si="131"/>
        <v>0</v>
      </c>
      <c r="CJ124" s="73">
        <f t="shared" si="132"/>
        <v>0</v>
      </c>
      <c r="CK124" s="73">
        <f t="shared" si="133"/>
        <v>0</v>
      </c>
      <c r="CL124" s="73">
        <f t="shared" si="134"/>
        <v>0</v>
      </c>
      <c r="CM124" s="73">
        <f t="shared" si="135"/>
        <v>0</v>
      </c>
      <c r="CN124" s="73">
        <f t="shared" si="136"/>
        <v>0</v>
      </c>
      <c r="CO124" s="73">
        <f t="shared" si="137"/>
        <v>0</v>
      </c>
      <c r="CP124" s="73" t="str">
        <f t="shared" ref="CP124:CP187" si="161">IF(AND(M124=""),"",IF(M124=CF$58,1,0))</f>
        <v/>
      </c>
      <c r="CQ124" s="216" t="str">
        <f>IF(AND(DC124=""),"",IF(DC124=0,"",1+(MAX(CQ$60:CQ123))))</f>
        <v/>
      </c>
      <c r="CR124" s="32">
        <v>65</v>
      </c>
      <c r="CS124" s="69">
        <f t="shared" si="86"/>
        <v>0</v>
      </c>
      <c r="CT124" s="73">
        <f t="shared" si="138"/>
        <v>0</v>
      </c>
      <c r="CU124" s="73">
        <f t="shared" si="139"/>
        <v>0</v>
      </c>
      <c r="CV124" s="73">
        <f t="shared" si="140"/>
        <v>0</v>
      </c>
      <c r="CW124" s="73">
        <f t="shared" si="141"/>
        <v>0</v>
      </c>
      <c r="CX124" s="73">
        <f t="shared" si="142"/>
        <v>0</v>
      </c>
      <c r="CY124" s="73">
        <f t="shared" si="143"/>
        <v>0</v>
      </c>
      <c r="CZ124" s="73">
        <f t="shared" si="144"/>
        <v>0</v>
      </c>
      <c r="DA124" s="73">
        <f t="shared" si="145"/>
        <v>0</v>
      </c>
      <c r="DB124" s="73">
        <f t="shared" si="146"/>
        <v>0</v>
      </c>
      <c r="DC124" s="73" t="str">
        <f t="shared" ref="DC124:DC187" si="162">IF(AND(M124=""),"",IF(M124=CS$58,1,0))</f>
        <v/>
      </c>
    </row>
    <row r="125" spans="1:108" s="216" customFormat="1" ht="15.75">
      <c r="A125" s="216">
        <f t="shared" ref="A125:A188" si="163">IF(OR(D125="in fjDr",D125="पद रिक्त",D125="Blank",D125="Post Blank"),0,E125)</f>
        <v>0</v>
      </c>
      <c r="B125" s="348">
        <f t="shared" ref="B125:B188" si="164">F125</f>
        <v>0</v>
      </c>
      <c r="C125" s="349">
        <v>66</v>
      </c>
      <c r="D125" s="377"/>
      <c r="E125" s="378"/>
      <c r="F125" s="379"/>
      <c r="G125" s="382"/>
      <c r="H125" s="378"/>
      <c r="I125" s="380"/>
      <c r="J125" s="381"/>
      <c r="K125" s="381"/>
      <c r="L125" s="381"/>
      <c r="M125" s="382"/>
      <c r="N125" s="521"/>
      <c r="AB125" s="216" t="str">
        <f t="shared" si="115"/>
        <v/>
      </c>
      <c r="AC125" s="216">
        <f t="shared" ref="AC125:AC285" si="165">IF(F125&lt;=0,1,0)*(IF(M125="SANVIDA",0,1))</f>
        <v>1</v>
      </c>
      <c r="AD125" s="216" t="str">
        <f>IF(AND(AP125=""),"",IF(AP125=0,"",1+(MAX(AD$60:AD124))))</f>
        <v/>
      </c>
      <c r="AE125" s="72">
        <v>66</v>
      </c>
      <c r="AF125" s="69">
        <f t="shared" si="116"/>
        <v>0</v>
      </c>
      <c r="AG125" s="73">
        <f t="shared" si="117"/>
        <v>0</v>
      </c>
      <c r="AH125" s="73">
        <f t="shared" si="118"/>
        <v>0</v>
      </c>
      <c r="AI125" s="73">
        <f t="shared" si="119"/>
        <v>0</v>
      </c>
      <c r="AJ125" s="73">
        <f t="shared" si="120"/>
        <v>0</v>
      </c>
      <c r="AK125" s="73">
        <f t="shared" si="121"/>
        <v>0</v>
      </c>
      <c r="AL125" s="73">
        <f t="shared" si="122"/>
        <v>0</v>
      </c>
      <c r="AM125" s="73">
        <f t="shared" si="123"/>
        <v>0</v>
      </c>
      <c r="AN125" s="73">
        <f t="shared" si="156"/>
        <v>0</v>
      </c>
      <c r="AO125" s="73">
        <f t="shared" si="124"/>
        <v>0</v>
      </c>
      <c r="AP125" s="73" t="str">
        <f t="shared" si="157"/>
        <v/>
      </c>
      <c r="AQ125" s="216" t="str">
        <f>IF(AND(BC125=""),"",IF(BC125=0,"",1+(MAX(AQ$60:AQ124))))</f>
        <v/>
      </c>
      <c r="AR125" s="72">
        <v>66</v>
      </c>
      <c r="AS125" s="347">
        <f t="shared" si="147"/>
        <v>0</v>
      </c>
      <c r="AT125" s="70">
        <f t="shared" si="148"/>
        <v>0</v>
      </c>
      <c r="AU125" s="70">
        <f t="shared" si="149"/>
        <v>0</v>
      </c>
      <c r="AV125" s="70">
        <f t="shared" si="150"/>
        <v>0</v>
      </c>
      <c r="AW125" s="70">
        <f t="shared" si="151"/>
        <v>0</v>
      </c>
      <c r="AX125" s="70">
        <f t="shared" si="152"/>
        <v>0</v>
      </c>
      <c r="AY125" s="70">
        <f t="shared" si="153"/>
        <v>0</v>
      </c>
      <c r="AZ125" s="70">
        <f t="shared" si="154"/>
        <v>0</v>
      </c>
      <c r="BA125" s="70">
        <f t="shared" si="155"/>
        <v>0</v>
      </c>
      <c r="BB125" s="70">
        <f t="shared" si="125"/>
        <v>0</v>
      </c>
      <c r="BC125" s="73" t="str">
        <f t="shared" si="158"/>
        <v/>
      </c>
      <c r="BD125" s="216" t="str">
        <f>IF(AND(BP125=""),"",IF(BP125=0,"",1+(MAX(BD$60:BD124))))</f>
        <v/>
      </c>
      <c r="BE125" s="72">
        <v>66</v>
      </c>
      <c r="BF125" s="69">
        <f t="shared" si="97"/>
        <v>0</v>
      </c>
      <c r="BG125" s="73">
        <f t="shared" si="98"/>
        <v>0</v>
      </c>
      <c r="BH125" s="73">
        <f t="shared" si="99"/>
        <v>0</v>
      </c>
      <c r="BI125" s="73">
        <f t="shared" si="100"/>
        <v>0</v>
      </c>
      <c r="BJ125" s="73">
        <f t="shared" si="101"/>
        <v>0</v>
      </c>
      <c r="BK125" s="73">
        <f t="shared" si="102"/>
        <v>0</v>
      </c>
      <c r="BL125" s="73">
        <f t="shared" si="103"/>
        <v>0</v>
      </c>
      <c r="BM125" s="73">
        <f t="shared" si="104"/>
        <v>0</v>
      </c>
      <c r="BN125" s="73">
        <f t="shared" si="105"/>
        <v>0</v>
      </c>
      <c r="BO125" s="73">
        <f t="shared" si="126"/>
        <v>0</v>
      </c>
      <c r="BP125" s="73" t="str">
        <f t="shared" si="159"/>
        <v/>
      </c>
      <c r="BQ125" s="216" t="str">
        <f>IF(AND(CC125=""),"",IF(CC125=0,"",1+(MAX(BQ$60:BQ124))))</f>
        <v/>
      </c>
      <c r="BR125" s="72">
        <v>66</v>
      </c>
      <c r="BS125" s="346">
        <f t="shared" si="106"/>
        <v>0</v>
      </c>
      <c r="BT125" s="73">
        <f t="shared" si="107"/>
        <v>0</v>
      </c>
      <c r="BU125" s="73">
        <f t="shared" si="108"/>
        <v>0</v>
      </c>
      <c r="BV125" s="73">
        <f t="shared" si="109"/>
        <v>0</v>
      </c>
      <c r="BW125" s="73">
        <f t="shared" si="110"/>
        <v>0</v>
      </c>
      <c r="BX125" s="73">
        <f t="shared" si="111"/>
        <v>0</v>
      </c>
      <c r="BY125" s="73">
        <f t="shared" si="112"/>
        <v>0</v>
      </c>
      <c r="BZ125" s="73">
        <f t="shared" si="113"/>
        <v>0</v>
      </c>
      <c r="CA125" s="73">
        <f t="shared" si="114"/>
        <v>0</v>
      </c>
      <c r="CB125" s="73">
        <f t="shared" si="127"/>
        <v>0</v>
      </c>
      <c r="CC125" s="73" t="str">
        <f t="shared" si="160"/>
        <v/>
      </c>
      <c r="CD125" s="216" t="str">
        <f>IF(AND(CP125=""),"",IF(CP125=0,"",1+(MAX(CD$60:CD124))))</f>
        <v/>
      </c>
      <c r="CE125" s="72">
        <v>66</v>
      </c>
      <c r="CF125" s="69">
        <f t="shared" si="128"/>
        <v>0</v>
      </c>
      <c r="CG125" s="73">
        <f t="shared" si="129"/>
        <v>0</v>
      </c>
      <c r="CH125" s="73">
        <f t="shared" si="130"/>
        <v>0</v>
      </c>
      <c r="CI125" s="73">
        <f t="shared" si="131"/>
        <v>0</v>
      </c>
      <c r="CJ125" s="73">
        <f t="shared" si="132"/>
        <v>0</v>
      </c>
      <c r="CK125" s="73">
        <f t="shared" si="133"/>
        <v>0</v>
      </c>
      <c r="CL125" s="73">
        <f t="shared" si="134"/>
        <v>0</v>
      </c>
      <c r="CM125" s="73">
        <f t="shared" si="135"/>
        <v>0</v>
      </c>
      <c r="CN125" s="73">
        <f t="shared" si="136"/>
        <v>0</v>
      </c>
      <c r="CO125" s="73">
        <f t="shared" si="137"/>
        <v>0</v>
      </c>
      <c r="CP125" s="73" t="str">
        <f t="shared" si="161"/>
        <v/>
      </c>
      <c r="CQ125" s="216" t="str">
        <f>IF(AND(DC125=""),"",IF(DC125=0,"",1+(MAX(CQ$60:CQ124))))</f>
        <v/>
      </c>
      <c r="CR125" s="72">
        <v>66</v>
      </c>
      <c r="CS125" s="69">
        <f t="shared" si="86"/>
        <v>0</v>
      </c>
      <c r="CT125" s="73">
        <f t="shared" si="138"/>
        <v>0</v>
      </c>
      <c r="CU125" s="73">
        <f t="shared" si="139"/>
        <v>0</v>
      </c>
      <c r="CV125" s="73">
        <f t="shared" si="140"/>
        <v>0</v>
      </c>
      <c r="CW125" s="73">
        <f t="shared" si="141"/>
        <v>0</v>
      </c>
      <c r="CX125" s="73">
        <f t="shared" si="142"/>
        <v>0</v>
      </c>
      <c r="CY125" s="73">
        <f t="shared" si="143"/>
        <v>0</v>
      </c>
      <c r="CZ125" s="73">
        <f t="shared" si="144"/>
        <v>0</v>
      </c>
      <c r="DA125" s="73">
        <f t="shared" si="145"/>
        <v>0</v>
      </c>
      <c r="DB125" s="73">
        <f t="shared" si="146"/>
        <v>0</v>
      </c>
      <c r="DC125" s="73" t="str">
        <f t="shared" si="162"/>
        <v/>
      </c>
    </row>
    <row r="126" spans="1:108" s="216" customFormat="1" ht="15.75">
      <c r="A126" s="216">
        <f t="shared" si="163"/>
        <v>0</v>
      </c>
      <c r="B126" s="348">
        <f t="shared" si="164"/>
        <v>0</v>
      </c>
      <c r="C126" s="349">
        <v>67</v>
      </c>
      <c r="D126" s="377"/>
      <c r="E126" s="378"/>
      <c r="F126" s="379"/>
      <c r="G126" s="379"/>
      <c r="H126" s="378"/>
      <c r="I126" s="380"/>
      <c r="J126" s="381"/>
      <c r="K126" s="381"/>
      <c r="L126" s="381"/>
      <c r="M126" s="382"/>
      <c r="N126" s="521"/>
      <c r="AB126" s="216" t="str">
        <f t="shared" si="115"/>
        <v/>
      </c>
      <c r="AC126" s="216">
        <f t="shared" si="165"/>
        <v>1</v>
      </c>
      <c r="AD126" s="216" t="str">
        <f>IF(AND(AP126=""),"",IF(AP126=0,"",1+(MAX(AD$60:AD125))))</f>
        <v/>
      </c>
      <c r="AE126" s="32">
        <v>67</v>
      </c>
      <c r="AF126" s="69">
        <f t="shared" si="116"/>
        <v>0</v>
      </c>
      <c r="AG126" s="73">
        <f t="shared" si="117"/>
        <v>0</v>
      </c>
      <c r="AH126" s="73">
        <f t="shared" si="118"/>
        <v>0</v>
      </c>
      <c r="AI126" s="73">
        <f t="shared" si="119"/>
        <v>0</v>
      </c>
      <c r="AJ126" s="73">
        <f t="shared" si="120"/>
        <v>0</v>
      </c>
      <c r="AK126" s="73">
        <f t="shared" si="121"/>
        <v>0</v>
      </c>
      <c r="AL126" s="73">
        <f t="shared" si="122"/>
        <v>0</v>
      </c>
      <c r="AM126" s="73">
        <f t="shared" si="123"/>
        <v>0</v>
      </c>
      <c r="AN126" s="73">
        <f t="shared" si="156"/>
        <v>0</v>
      </c>
      <c r="AO126" s="73">
        <f t="shared" si="124"/>
        <v>0</v>
      </c>
      <c r="AP126" s="73" t="str">
        <f t="shared" si="157"/>
        <v/>
      </c>
      <c r="AQ126" s="216" t="str">
        <f>IF(AND(BC126=""),"",IF(BC126=0,"",1+(MAX(AQ$60:AQ125))))</f>
        <v/>
      </c>
      <c r="AR126" s="72">
        <v>67</v>
      </c>
      <c r="AS126" s="347">
        <f t="shared" si="147"/>
        <v>0</v>
      </c>
      <c r="AT126" s="70">
        <f t="shared" si="148"/>
        <v>0</v>
      </c>
      <c r="AU126" s="70">
        <f t="shared" si="149"/>
        <v>0</v>
      </c>
      <c r="AV126" s="70">
        <f t="shared" si="150"/>
        <v>0</v>
      </c>
      <c r="AW126" s="70">
        <f t="shared" si="151"/>
        <v>0</v>
      </c>
      <c r="AX126" s="70">
        <f t="shared" si="152"/>
        <v>0</v>
      </c>
      <c r="AY126" s="70">
        <f t="shared" si="153"/>
        <v>0</v>
      </c>
      <c r="AZ126" s="70">
        <f t="shared" si="154"/>
        <v>0</v>
      </c>
      <c r="BA126" s="70">
        <f t="shared" si="155"/>
        <v>0</v>
      </c>
      <c r="BB126" s="70">
        <f t="shared" si="125"/>
        <v>0</v>
      </c>
      <c r="BC126" s="73" t="str">
        <f t="shared" si="158"/>
        <v/>
      </c>
      <c r="BD126" s="216" t="str">
        <f>IF(AND(BP126=""),"",IF(BP126=0,"",1+(MAX(BD$60:BD125))))</f>
        <v/>
      </c>
      <c r="BE126" s="32">
        <v>67</v>
      </c>
      <c r="BF126" s="69">
        <f t="shared" si="97"/>
        <v>0</v>
      </c>
      <c r="BG126" s="73">
        <f t="shared" si="98"/>
        <v>0</v>
      </c>
      <c r="BH126" s="73">
        <f t="shared" si="99"/>
        <v>0</v>
      </c>
      <c r="BI126" s="73">
        <f t="shared" si="100"/>
        <v>0</v>
      </c>
      <c r="BJ126" s="73">
        <f t="shared" si="101"/>
        <v>0</v>
      </c>
      <c r="BK126" s="73">
        <f t="shared" si="102"/>
        <v>0</v>
      </c>
      <c r="BL126" s="73">
        <f t="shared" si="103"/>
        <v>0</v>
      </c>
      <c r="BM126" s="73">
        <f t="shared" si="104"/>
        <v>0</v>
      </c>
      <c r="BN126" s="73">
        <f t="shared" si="105"/>
        <v>0</v>
      </c>
      <c r="BO126" s="73">
        <f t="shared" si="126"/>
        <v>0</v>
      </c>
      <c r="BP126" s="73" t="str">
        <f t="shared" si="159"/>
        <v/>
      </c>
      <c r="BQ126" s="216" t="str">
        <f>IF(AND(CC126=""),"",IF(CC126=0,"",1+(MAX(BQ$60:BQ125))))</f>
        <v/>
      </c>
      <c r="BR126" s="32">
        <v>67</v>
      </c>
      <c r="BS126" s="346">
        <f t="shared" si="106"/>
        <v>0</v>
      </c>
      <c r="BT126" s="73">
        <f t="shared" si="107"/>
        <v>0</v>
      </c>
      <c r="BU126" s="73">
        <f t="shared" si="108"/>
        <v>0</v>
      </c>
      <c r="BV126" s="73">
        <f t="shared" si="109"/>
        <v>0</v>
      </c>
      <c r="BW126" s="73">
        <f t="shared" si="110"/>
        <v>0</v>
      </c>
      <c r="BX126" s="73">
        <f t="shared" si="111"/>
        <v>0</v>
      </c>
      <c r="BY126" s="73">
        <f t="shared" si="112"/>
        <v>0</v>
      </c>
      <c r="BZ126" s="73">
        <f t="shared" si="113"/>
        <v>0</v>
      </c>
      <c r="CA126" s="73">
        <f t="shared" si="114"/>
        <v>0</v>
      </c>
      <c r="CB126" s="73">
        <f t="shared" si="127"/>
        <v>0</v>
      </c>
      <c r="CC126" s="73" t="str">
        <f t="shared" si="160"/>
        <v/>
      </c>
      <c r="CD126" s="216" t="str">
        <f>IF(AND(CP126=""),"",IF(CP126=0,"",1+(MAX(CD$60:CD125))))</f>
        <v/>
      </c>
      <c r="CE126" s="32">
        <v>67</v>
      </c>
      <c r="CF126" s="69">
        <f t="shared" si="128"/>
        <v>0</v>
      </c>
      <c r="CG126" s="73">
        <f t="shared" si="129"/>
        <v>0</v>
      </c>
      <c r="CH126" s="73">
        <f t="shared" si="130"/>
        <v>0</v>
      </c>
      <c r="CI126" s="73">
        <f t="shared" si="131"/>
        <v>0</v>
      </c>
      <c r="CJ126" s="73">
        <f t="shared" si="132"/>
        <v>0</v>
      </c>
      <c r="CK126" s="73">
        <f t="shared" si="133"/>
        <v>0</v>
      </c>
      <c r="CL126" s="73">
        <f t="shared" si="134"/>
        <v>0</v>
      </c>
      <c r="CM126" s="73">
        <f t="shared" si="135"/>
        <v>0</v>
      </c>
      <c r="CN126" s="73">
        <f t="shared" si="136"/>
        <v>0</v>
      </c>
      <c r="CO126" s="73">
        <f t="shared" si="137"/>
        <v>0</v>
      </c>
      <c r="CP126" s="73" t="str">
        <f t="shared" si="161"/>
        <v/>
      </c>
      <c r="CQ126" s="216" t="str">
        <f>IF(AND(DC126=""),"",IF(DC126=0,"",1+(MAX(CQ$60:CQ125))))</f>
        <v/>
      </c>
      <c r="CR126" s="32">
        <v>67</v>
      </c>
      <c r="CS126" s="69">
        <f t="shared" si="86"/>
        <v>0</v>
      </c>
      <c r="CT126" s="73">
        <f t="shared" si="138"/>
        <v>0</v>
      </c>
      <c r="CU126" s="73">
        <f t="shared" si="139"/>
        <v>0</v>
      </c>
      <c r="CV126" s="73">
        <f t="shared" si="140"/>
        <v>0</v>
      </c>
      <c r="CW126" s="73">
        <f t="shared" si="141"/>
        <v>0</v>
      </c>
      <c r="CX126" s="73">
        <f t="shared" si="142"/>
        <v>0</v>
      </c>
      <c r="CY126" s="73">
        <f t="shared" si="143"/>
        <v>0</v>
      </c>
      <c r="CZ126" s="73">
        <f t="shared" si="144"/>
        <v>0</v>
      </c>
      <c r="DA126" s="73">
        <f t="shared" si="145"/>
        <v>0</v>
      </c>
      <c r="DB126" s="73">
        <f t="shared" si="146"/>
        <v>0</v>
      </c>
      <c r="DC126" s="73" t="str">
        <f t="shared" si="162"/>
        <v/>
      </c>
    </row>
    <row r="127" spans="1:108" s="216" customFormat="1" ht="15.75">
      <c r="A127" s="216">
        <f t="shared" si="163"/>
        <v>0</v>
      </c>
      <c r="B127" s="348">
        <f t="shared" si="164"/>
        <v>0</v>
      </c>
      <c r="C127" s="349">
        <v>68</v>
      </c>
      <c r="D127" s="377"/>
      <c r="E127" s="378"/>
      <c r="F127" s="379"/>
      <c r="G127" s="379"/>
      <c r="H127" s="378"/>
      <c r="I127" s="380"/>
      <c r="J127" s="381"/>
      <c r="K127" s="381"/>
      <c r="L127" s="381"/>
      <c r="M127" s="382"/>
      <c r="N127" s="521"/>
      <c r="AB127" s="216" t="str">
        <f t="shared" si="115"/>
        <v/>
      </c>
      <c r="AC127" s="216">
        <f t="shared" si="165"/>
        <v>1</v>
      </c>
      <c r="AD127" s="216" t="str">
        <f>IF(AND(AP127=""),"",IF(AP127=0,"",1+(MAX(AD$60:AD126))))</f>
        <v/>
      </c>
      <c r="AE127" s="72">
        <v>68</v>
      </c>
      <c r="AF127" s="69">
        <f t="shared" si="116"/>
        <v>0</v>
      </c>
      <c r="AG127" s="73">
        <f t="shared" si="117"/>
        <v>0</v>
      </c>
      <c r="AH127" s="73">
        <f t="shared" si="118"/>
        <v>0</v>
      </c>
      <c r="AI127" s="73">
        <f t="shared" si="119"/>
        <v>0</v>
      </c>
      <c r="AJ127" s="73">
        <f t="shared" si="120"/>
        <v>0</v>
      </c>
      <c r="AK127" s="73">
        <f t="shared" si="121"/>
        <v>0</v>
      </c>
      <c r="AL127" s="73">
        <f t="shared" si="122"/>
        <v>0</v>
      </c>
      <c r="AM127" s="73">
        <f t="shared" si="123"/>
        <v>0</v>
      </c>
      <c r="AN127" s="73">
        <f t="shared" si="156"/>
        <v>0</v>
      </c>
      <c r="AO127" s="73">
        <f t="shared" si="124"/>
        <v>0</v>
      </c>
      <c r="AP127" s="73" t="str">
        <f t="shared" si="157"/>
        <v/>
      </c>
      <c r="AQ127" s="216" t="str">
        <f>IF(AND(BC127=""),"",IF(BC127=0,"",1+(MAX(AQ$60:AQ126))))</f>
        <v/>
      </c>
      <c r="AR127" s="72">
        <v>68</v>
      </c>
      <c r="AS127" s="347">
        <f t="shared" si="147"/>
        <v>0</v>
      </c>
      <c r="AT127" s="70">
        <f t="shared" si="148"/>
        <v>0</v>
      </c>
      <c r="AU127" s="70">
        <f t="shared" si="149"/>
        <v>0</v>
      </c>
      <c r="AV127" s="70">
        <f t="shared" si="150"/>
        <v>0</v>
      </c>
      <c r="AW127" s="70">
        <f t="shared" si="151"/>
        <v>0</v>
      </c>
      <c r="AX127" s="70">
        <f t="shared" si="152"/>
        <v>0</v>
      </c>
      <c r="AY127" s="70">
        <f t="shared" si="153"/>
        <v>0</v>
      </c>
      <c r="AZ127" s="70">
        <f t="shared" si="154"/>
        <v>0</v>
      </c>
      <c r="BA127" s="70">
        <f t="shared" si="155"/>
        <v>0</v>
      </c>
      <c r="BB127" s="70">
        <f t="shared" si="125"/>
        <v>0</v>
      </c>
      <c r="BC127" s="73" t="str">
        <f t="shared" si="158"/>
        <v/>
      </c>
      <c r="BD127" s="216" t="str">
        <f>IF(AND(BP127=""),"",IF(BP127=0,"",1+(MAX(BD$60:BD126))))</f>
        <v/>
      </c>
      <c r="BE127" s="72">
        <v>68</v>
      </c>
      <c r="BF127" s="69">
        <f t="shared" si="97"/>
        <v>0</v>
      </c>
      <c r="BG127" s="73">
        <f t="shared" si="98"/>
        <v>0</v>
      </c>
      <c r="BH127" s="73">
        <f t="shared" si="99"/>
        <v>0</v>
      </c>
      <c r="BI127" s="73">
        <f t="shared" si="100"/>
        <v>0</v>
      </c>
      <c r="BJ127" s="73">
        <f t="shared" si="101"/>
        <v>0</v>
      </c>
      <c r="BK127" s="73">
        <f t="shared" si="102"/>
        <v>0</v>
      </c>
      <c r="BL127" s="73">
        <f t="shared" si="103"/>
        <v>0</v>
      </c>
      <c r="BM127" s="73">
        <f t="shared" si="104"/>
        <v>0</v>
      </c>
      <c r="BN127" s="73">
        <f t="shared" si="105"/>
        <v>0</v>
      </c>
      <c r="BO127" s="73">
        <f t="shared" si="126"/>
        <v>0</v>
      </c>
      <c r="BP127" s="73" t="str">
        <f t="shared" si="159"/>
        <v/>
      </c>
      <c r="BQ127" s="216" t="str">
        <f>IF(AND(CC127=""),"",IF(CC127=0,"",1+(MAX(BQ$60:BQ126))))</f>
        <v/>
      </c>
      <c r="BR127" s="72">
        <v>68</v>
      </c>
      <c r="BS127" s="346">
        <f t="shared" si="106"/>
        <v>0</v>
      </c>
      <c r="BT127" s="73">
        <f t="shared" si="107"/>
        <v>0</v>
      </c>
      <c r="BU127" s="73">
        <f t="shared" si="108"/>
        <v>0</v>
      </c>
      <c r="BV127" s="73">
        <f t="shared" si="109"/>
        <v>0</v>
      </c>
      <c r="BW127" s="73">
        <f t="shared" si="110"/>
        <v>0</v>
      </c>
      <c r="BX127" s="73">
        <f t="shared" si="111"/>
        <v>0</v>
      </c>
      <c r="BY127" s="73">
        <f t="shared" si="112"/>
        <v>0</v>
      </c>
      <c r="BZ127" s="73">
        <f t="shared" si="113"/>
        <v>0</v>
      </c>
      <c r="CA127" s="73">
        <f t="shared" si="114"/>
        <v>0</v>
      </c>
      <c r="CB127" s="73">
        <f t="shared" si="127"/>
        <v>0</v>
      </c>
      <c r="CC127" s="73" t="str">
        <f t="shared" si="160"/>
        <v/>
      </c>
      <c r="CD127" s="216" t="str">
        <f>IF(AND(CP127=""),"",IF(CP127=0,"",1+(MAX(CD$60:CD126))))</f>
        <v/>
      </c>
      <c r="CE127" s="72">
        <v>68</v>
      </c>
      <c r="CF127" s="69">
        <f t="shared" si="128"/>
        <v>0</v>
      </c>
      <c r="CG127" s="73">
        <f t="shared" si="129"/>
        <v>0</v>
      </c>
      <c r="CH127" s="73">
        <f t="shared" si="130"/>
        <v>0</v>
      </c>
      <c r="CI127" s="73">
        <f t="shared" si="131"/>
        <v>0</v>
      </c>
      <c r="CJ127" s="73">
        <f t="shared" si="132"/>
        <v>0</v>
      </c>
      <c r="CK127" s="73">
        <f t="shared" si="133"/>
        <v>0</v>
      </c>
      <c r="CL127" s="73">
        <f t="shared" si="134"/>
        <v>0</v>
      </c>
      <c r="CM127" s="73">
        <f t="shared" si="135"/>
        <v>0</v>
      </c>
      <c r="CN127" s="73">
        <f t="shared" si="136"/>
        <v>0</v>
      </c>
      <c r="CO127" s="73">
        <f t="shared" si="137"/>
        <v>0</v>
      </c>
      <c r="CP127" s="73" t="str">
        <f t="shared" si="161"/>
        <v/>
      </c>
      <c r="CQ127" s="216" t="str">
        <f>IF(AND(DC127=""),"",IF(DC127=0,"",1+(MAX(CQ$60:CQ126))))</f>
        <v/>
      </c>
      <c r="CR127" s="72">
        <v>68</v>
      </c>
      <c r="CS127" s="69">
        <f t="shared" si="86"/>
        <v>0</v>
      </c>
      <c r="CT127" s="73">
        <f t="shared" si="138"/>
        <v>0</v>
      </c>
      <c r="CU127" s="73">
        <f t="shared" si="139"/>
        <v>0</v>
      </c>
      <c r="CV127" s="73">
        <f t="shared" si="140"/>
        <v>0</v>
      </c>
      <c r="CW127" s="73">
        <f t="shared" si="141"/>
        <v>0</v>
      </c>
      <c r="CX127" s="73">
        <f t="shared" si="142"/>
        <v>0</v>
      </c>
      <c r="CY127" s="73">
        <f t="shared" si="143"/>
        <v>0</v>
      </c>
      <c r="CZ127" s="73">
        <f t="shared" si="144"/>
        <v>0</v>
      </c>
      <c r="DA127" s="73">
        <f t="shared" si="145"/>
        <v>0</v>
      </c>
      <c r="DB127" s="73">
        <f t="shared" si="146"/>
        <v>0</v>
      </c>
      <c r="DC127" s="73" t="str">
        <f t="shared" si="162"/>
        <v/>
      </c>
    </row>
    <row r="128" spans="1:108" s="216" customFormat="1" ht="15.75">
      <c r="A128" s="216">
        <f t="shared" si="163"/>
        <v>0</v>
      </c>
      <c r="B128" s="348">
        <f t="shared" si="164"/>
        <v>0</v>
      </c>
      <c r="C128" s="349">
        <v>69</v>
      </c>
      <c r="D128" s="377"/>
      <c r="E128" s="378"/>
      <c r="F128" s="379"/>
      <c r="G128" s="379"/>
      <c r="H128" s="378"/>
      <c r="I128" s="380"/>
      <c r="J128" s="381"/>
      <c r="K128" s="381"/>
      <c r="L128" s="381"/>
      <c r="M128" s="382"/>
      <c r="N128" s="521"/>
      <c r="AB128" s="216" t="str">
        <f t="shared" si="115"/>
        <v/>
      </c>
      <c r="AC128" s="216">
        <f t="shared" si="165"/>
        <v>1</v>
      </c>
      <c r="AD128" s="216" t="str">
        <f>IF(AND(AP128=""),"",IF(AP128=0,"",1+(MAX(AD$60:AD127))))</f>
        <v/>
      </c>
      <c r="AE128" s="32">
        <v>69</v>
      </c>
      <c r="AF128" s="69">
        <f t="shared" si="116"/>
        <v>0</v>
      </c>
      <c r="AG128" s="73">
        <f t="shared" si="117"/>
        <v>0</v>
      </c>
      <c r="AH128" s="73">
        <f t="shared" si="118"/>
        <v>0</v>
      </c>
      <c r="AI128" s="73">
        <f t="shared" si="119"/>
        <v>0</v>
      </c>
      <c r="AJ128" s="73">
        <f t="shared" si="120"/>
        <v>0</v>
      </c>
      <c r="AK128" s="73">
        <f t="shared" si="121"/>
        <v>0</v>
      </c>
      <c r="AL128" s="73">
        <f t="shared" si="122"/>
        <v>0</v>
      </c>
      <c r="AM128" s="73">
        <f t="shared" si="123"/>
        <v>0</v>
      </c>
      <c r="AN128" s="73">
        <f t="shared" si="156"/>
        <v>0</v>
      </c>
      <c r="AO128" s="73">
        <f t="shared" si="124"/>
        <v>0</v>
      </c>
      <c r="AP128" s="73" t="str">
        <f t="shared" si="157"/>
        <v/>
      </c>
      <c r="AQ128" s="216" t="str">
        <f>IF(AND(BC128=""),"",IF(BC128=0,"",1+(MAX(AQ$60:AQ127))))</f>
        <v/>
      </c>
      <c r="AR128" s="72">
        <v>69</v>
      </c>
      <c r="AS128" s="347">
        <f t="shared" si="147"/>
        <v>0</v>
      </c>
      <c r="AT128" s="70">
        <f t="shared" si="148"/>
        <v>0</v>
      </c>
      <c r="AU128" s="70">
        <f t="shared" si="149"/>
        <v>0</v>
      </c>
      <c r="AV128" s="70">
        <f t="shared" si="150"/>
        <v>0</v>
      </c>
      <c r="AW128" s="70">
        <f t="shared" si="151"/>
        <v>0</v>
      </c>
      <c r="AX128" s="70">
        <f t="shared" si="152"/>
        <v>0</v>
      </c>
      <c r="AY128" s="70">
        <f t="shared" si="153"/>
        <v>0</v>
      </c>
      <c r="AZ128" s="70">
        <f t="shared" si="154"/>
        <v>0</v>
      </c>
      <c r="BA128" s="70">
        <f t="shared" si="155"/>
        <v>0</v>
      </c>
      <c r="BB128" s="70">
        <f t="shared" si="125"/>
        <v>0</v>
      </c>
      <c r="BC128" s="73" t="str">
        <f t="shared" si="158"/>
        <v/>
      </c>
      <c r="BD128" s="216" t="str">
        <f>IF(AND(BP128=""),"",IF(BP128=0,"",1+(MAX(BD$60:BD127))))</f>
        <v/>
      </c>
      <c r="BE128" s="32">
        <v>69</v>
      </c>
      <c r="BF128" s="69">
        <f t="shared" si="97"/>
        <v>0</v>
      </c>
      <c r="BG128" s="73">
        <f t="shared" si="98"/>
        <v>0</v>
      </c>
      <c r="BH128" s="73">
        <f t="shared" si="99"/>
        <v>0</v>
      </c>
      <c r="BI128" s="73">
        <f t="shared" si="100"/>
        <v>0</v>
      </c>
      <c r="BJ128" s="73">
        <f t="shared" si="101"/>
        <v>0</v>
      </c>
      <c r="BK128" s="73">
        <f t="shared" si="102"/>
        <v>0</v>
      </c>
      <c r="BL128" s="73">
        <f t="shared" si="103"/>
        <v>0</v>
      </c>
      <c r="BM128" s="73">
        <f t="shared" si="104"/>
        <v>0</v>
      </c>
      <c r="BN128" s="73">
        <f t="shared" si="105"/>
        <v>0</v>
      </c>
      <c r="BO128" s="73">
        <f t="shared" si="126"/>
        <v>0</v>
      </c>
      <c r="BP128" s="73" t="str">
        <f t="shared" si="159"/>
        <v/>
      </c>
      <c r="BQ128" s="216" t="str">
        <f>IF(AND(CC128=""),"",IF(CC128=0,"",1+(MAX(BQ$60:BQ127))))</f>
        <v/>
      </c>
      <c r="BR128" s="32">
        <v>69</v>
      </c>
      <c r="BS128" s="346">
        <f t="shared" si="106"/>
        <v>0</v>
      </c>
      <c r="BT128" s="73">
        <f t="shared" si="107"/>
        <v>0</v>
      </c>
      <c r="BU128" s="73">
        <f t="shared" si="108"/>
        <v>0</v>
      </c>
      <c r="BV128" s="73">
        <f t="shared" si="109"/>
        <v>0</v>
      </c>
      <c r="BW128" s="73">
        <f t="shared" si="110"/>
        <v>0</v>
      </c>
      <c r="BX128" s="73">
        <f t="shared" si="111"/>
        <v>0</v>
      </c>
      <c r="BY128" s="73">
        <f t="shared" si="112"/>
        <v>0</v>
      </c>
      <c r="BZ128" s="73">
        <f t="shared" si="113"/>
        <v>0</v>
      </c>
      <c r="CA128" s="73">
        <f t="shared" si="114"/>
        <v>0</v>
      </c>
      <c r="CB128" s="73">
        <f t="shared" si="127"/>
        <v>0</v>
      </c>
      <c r="CC128" s="73" t="str">
        <f t="shared" si="160"/>
        <v/>
      </c>
      <c r="CD128" s="216" t="str">
        <f>IF(AND(CP128=""),"",IF(CP128=0,"",1+(MAX(CD$60:CD127))))</f>
        <v/>
      </c>
      <c r="CE128" s="32">
        <v>69</v>
      </c>
      <c r="CF128" s="69">
        <f t="shared" si="128"/>
        <v>0</v>
      </c>
      <c r="CG128" s="73">
        <f t="shared" si="129"/>
        <v>0</v>
      </c>
      <c r="CH128" s="73">
        <f t="shared" si="130"/>
        <v>0</v>
      </c>
      <c r="CI128" s="73">
        <f t="shared" si="131"/>
        <v>0</v>
      </c>
      <c r="CJ128" s="73">
        <f t="shared" si="132"/>
        <v>0</v>
      </c>
      <c r="CK128" s="73">
        <f t="shared" si="133"/>
        <v>0</v>
      </c>
      <c r="CL128" s="73">
        <f t="shared" si="134"/>
        <v>0</v>
      </c>
      <c r="CM128" s="73">
        <f t="shared" si="135"/>
        <v>0</v>
      </c>
      <c r="CN128" s="73">
        <f t="shared" si="136"/>
        <v>0</v>
      </c>
      <c r="CO128" s="73">
        <f t="shared" si="137"/>
        <v>0</v>
      </c>
      <c r="CP128" s="73" t="str">
        <f t="shared" si="161"/>
        <v/>
      </c>
      <c r="CQ128" s="216" t="str">
        <f>IF(AND(DC128=""),"",IF(DC128=0,"",1+(MAX(CQ$60:CQ127))))</f>
        <v/>
      </c>
      <c r="CR128" s="32">
        <v>69</v>
      </c>
      <c r="CS128" s="69">
        <f t="shared" si="86"/>
        <v>0</v>
      </c>
      <c r="CT128" s="73">
        <f t="shared" si="138"/>
        <v>0</v>
      </c>
      <c r="CU128" s="73">
        <f t="shared" si="139"/>
        <v>0</v>
      </c>
      <c r="CV128" s="73">
        <f t="shared" si="140"/>
        <v>0</v>
      </c>
      <c r="CW128" s="73">
        <f t="shared" si="141"/>
        <v>0</v>
      </c>
      <c r="CX128" s="73">
        <f t="shared" si="142"/>
        <v>0</v>
      </c>
      <c r="CY128" s="73">
        <f t="shared" si="143"/>
        <v>0</v>
      </c>
      <c r="CZ128" s="73">
        <f t="shared" si="144"/>
        <v>0</v>
      </c>
      <c r="DA128" s="73">
        <f t="shared" si="145"/>
        <v>0</v>
      </c>
      <c r="DB128" s="73">
        <f t="shared" si="146"/>
        <v>0</v>
      </c>
      <c r="DC128" s="73" t="str">
        <f t="shared" si="162"/>
        <v/>
      </c>
    </row>
    <row r="129" spans="1:107" s="216" customFormat="1" ht="15.75">
      <c r="A129" s="216">
        <f t="shared" si="163"/>
        <v>0</v>
      </c>
      <c r="B129" s="348">
        <f t="shared" si="164"/>
        <v>0</v>
      </c>
      <c r="C129" s="349">
        <v>70</v>
      </c>
      <c r="D129" s="377"/>
      <c r="E129" s="378"/>
      <c r="F129" s="379"/>
      <c r="G129" s="379"/>
      <c r="H129" s="378"/>
      <c r="I129" s="380"/>
      <c r="J129" s="381"/>
      <c r="K129" s="381"/>
      <c r="L129" s="381"/>
      <c r="M129" s="382"/>
      <c r="N129" s="521"/>
      <c r="AB129" s="216" t="str">
        <f t="shared" si="115"/>
        <v/>
      </c>
      <c r="AC129" s="216">
        <f t="shared" si="165"/>
        <v>1</v>
      </c>
      <c r="AD129" s="216" t="str">
        <f>IF(AND(AP129=""),"",IF(AP129=0,"",1+(MAX(AD$60:AD128))))</f>
        <v/>
      </c>
      <c r="AE129" s="72">
        <v>70</v>
      </c>
      <c r="AF129" s="69">
        <f t="shared" si="116"/>
        <v>0</v>
      </c>
      <c r="AG129" s="73">
        <f t="shared" si="117"/>
        <v>0</v>
      </c>
      <c r="AH129" s="73">
        <f t="shared" si="118"/>
        <v>0</v>
      </c>
      <c r="AI129" s="73">
        <f t="shared" si="119"/>
        <v>0</v>
      </c>
      <c r="AJ129" s="73">
        <f t="shared" si="120"/>
        <v>0</v>
      </c>
      <c r="AK129" s="73">
        <f t="shared" si="121"/>
        <v>0</v>
      </c>
      <c r="AL129" s="73">
        <f t="shared" si="122"/>
        <v>0</v>
      </c>
      <c r="AM129" s="73">
        <f t="shared" si="123"/>
        <v>0</v>
      </c>
      <c r="AN129" s="73">
        <f t="shared" si="156"/>
        <v>0</v>
      </c>
      <c r="AO129" s="73">
        <f t="shared" si="124"/>
        <v>0</v>
      </c>
      <c r="AP129" s="73" t="str">
        <f t="shared" si="157"/>
        <v/>
      </c>
      <c r="AQ129" s="216" t="str">
        <f>IF(AND(BC129=""),"",IF(BC129=0,"",1+(MAX(AQ$60:AQ128))))</f>
        <v/>
      </c>
      <c r="AR129" s="72">
        <v>70</v>
      </c>
      <c r="AS129" s="347">
        <f t="shared" si="147"/>
        <v>0</v>
      </c>
      <c r="AT129" s="70">
        <f t="shared" si="148"/>
        <v>0</v>
      </c>
      <c r="AU129" s="70">
        <f t="shared" si="149"/>
        <v>0</v>
      </c>
      <c r="AV129" s="70">
        <f t="shared" si="150"/>
        <v>0</v>
      </c>
      <c r="AW129" s="70">
        <f t="shared" si="151"/>
        <v>0</v>
      </c>
      <c r="AX129" s="70">
        <f t="shared" si="152"/>
        <v>0</v>
      </c>
      <c r="AY129" s="70">
        <f t="shared" si="153"/>
        <v>0</v>
      </c>
      <c r="AZ129" s="70">
        <f t="shared" si="154"/>
        <v>0</v>
      </c>
      <c r="BA129" s="70">
        <f t="shared" si="155"/>
        <v>0</v>
      </c>
      <c r="BB129" s="70">
        <f t="shared" si="125"/>
        <v>0</v>
      </c>
      <c r="BC129" s="73" t="str">
        <f t="shared" si="158"/>
        <v/>
      </c>
      <c r="BD129" s="216" t="str">
        <f>IF(AND(BP129=""),"",IF(BP129=0,"",1+(MAX(BD$60:BD128))))</f>
        <v/>
      </c>
      <c r="BE129" s="72">
        <v>70</v>
      </c>
      <c r="BF129" s="69">
        <f t="shared" si="97"/>
        <v>0</v>
      </c>
      <c r="BG129" s="73">
        <f t="shared" si="98"/>
        <v>0</v>
      </c>
      <c r="BH129" s="73">
        <f t="shared" si="99"/>
        <v>0</v>
      </c>
      <c r="BI129" s="73">
        <f t="shared" si="100"/>
        <v>0</v>
      </c>
      <c r="BJ129" s="73">
        <f t="shared" si="101"/>
        <v>0</v>
      </c>
      <c r="BK129" s="73">
        <f t="shared" si="102"/>
        <v>0</v>
      </c>
      <c r="BL129" s="73">
        <f t="shared" si="103"/>
        <v>0</v>
      </c>
      <c r="BM129" s="73">
        <f t="shared" si="104"/>
        <v>0</v>
      </c>
      <c r="BN129" s="73">
        <f t="shared" si="105"/>
        <v>0</v>
      </c>
      <c r="BO129" s="73">
        <f t="shared" si="126"/>
        <v>0</v>
      </c>
      <c r="BP129" s="73" t="str">
        <f t="shared" si="159"/>
        <v/>
      </c>
      <c r="BQ129" s="216" t="str">
        <f>IF(AND(CC129=""),"",IF(CC129=0,"",1+(MAX(BQ$60:BQ128))))</f>
        <v/>
      </c>
      <c r="BR129" s="72">
        <v>70</v>
      </c>
      <c r="BS129" s="346">
        <f t="shared" si="106"/>
        <v>0</v>
      </c>
      <c r="BT129" s="73">
        <f t="shared" si="107"/>
        <v>0</v>
      </c>
      <c r="BU129" s="73">
        <f t="shared" si="108"/>
        <v>0</v>
      </c>
      <c r="BV129" s="73">
        <f t="shared" si="109"/>
        <v>0</v>
      </c>
      <c r="BW129" s="73">
        <f t="shared" si="110"/>
        <v>0</v>
      </c>
      <c r="BX129" s="73">
        <f t="shared" si="111"/>
        <v>0</v>
      </c>
      <c r="BY129" s="73">
        <f t="shared" si="112"/>
        <v>0</v>
      </c>
      <c r="BZ129" s="73">
        <f t="shared" si="113"/>
        <v>0</v>
      </c>
      <c r="CA129" s="73">
        <f t="shared" si="114"/>
        <v>0</v>
      </c>
      <c r="CB129" s="73">
        <f t="shared" si="127"/>
        <v>0</v>
      </c>
      <c r="CC129" s="73" t="str">
        <f t="shared" si="160"/>
        <v/>
      </c>
      <c r="CD129" s="216" t="str">
        <f>IF(AND(CP129=""),"",IF(CP129=0,"",1+(MAX(CD$60:CD128))))</f>
        <v/>
      </c>
      <c r="CE129" s="72">
        <v>70</v>
      </c>
      <c r="CF129" s="69">
        <f t="shared" si="128"/>
        <v>0</v>
      </c>
      <c r="CG129" s="73">
        <f t="shared" si="129"/>
        <v>0</v>
      </c>
      <c r="CH129" s="73">
        <f t="shared" si="130"/>
        <v>0</v>
      </c>
      <c r="CI129" s="73">
        <f t="shared" si="131"/>
        <v>0</v>
      </c>
      <c r="CJ129" s="73">
        <f t="shared" si="132"/>
        <v>0</v>
      </c>
      <c r="CK129" s="73">
        <f t="shared" si="133"/>
        <v>0</v>
      </c>
      <c r="CL129" s="73">
        <f t="shared" si="134"/>
        <v>0</v>
      </c>
      <c r="CM129" s="73">
        <f t="shared" si="135"/>
        <v>0</v>
      </c>
      <c r="CN129" s="73">
        <f t="shared" si="136"/>
        <v>0</v>
      </c>
      <c r="CO129" s="73">
        <f t="shared" si="137"/>
        <v>0</v>
      </c>
      <c r="CP129" s="73" t="str">
        <f t="shared" si="161"/>
        <v/>
      </c>
      <c r="CQ129" s="216" t="str">
        <f>IF(AND(DC129=""),"",IF(DC129=0,"",1+(MAX(CQ$60:CQ128))))</f>
        <v/>
      </c>
      <c r="CR129" s="72">
        <v>70</v>
      </c>
      <c r="CS129" s="69">
        <f t="shared" si="86"/>
        <v>0</v>
      </c>
      <c r="CT129" s="73">
        <f t="shared" si="138"/>
        <v>0</v>
      </c>
      <c r="CU129" s="73">
        <f t="shared" si="139"/>
        <v>0</v>
      </c>
      <c r="CV129" s="73">
        <f t="shared" si="140"/>
        <v>0</v>
      </c>
      <c r="CW129" s="73">
        <f t="shared" si="141"/>
        <v>0</v>
      </c>
      <c r="CX129" s="73">
        <f t="shared" si="142"/>
        <v>0</v>
      </c>
      <c r="CY129" s="73">
        <f t="shared" si="143"/>
        <v>0</v>
      </c>
      <c r="CZ129" s="73">
        <f t="shared" si="144"/>
        <v>0</v>
      </c>
      <c r="DA129" s="73">
        <f t="shared" si="145"/>
        <v>0</v>
      </c>
      <c r="DB129" s="73">
        <f t="shared" si="146"/>
        <v>0</v>
      </c>
      <c r="DC129" s="73" t="str">
        <f t="shared" si="162"/>
        <v/>
      </c>
    </row>
    <row r="130" spans="1:107" s="216" customFormat="1" ht="15.75">
      <c r="A130" s="216">
        <f t="shared" si="163"/>
        <v>0</v>
      </c>
      <c r="B130" s="348">
        <f t="shared" si="164"/>
        <v>0</v>
      </c>
      <c r="C130" s="349">
        <v>71</v>
      </c>
      <c r="D130" s="377"/>
      <c r="E130" s="378"/>
      <c r="F130" s="379"/>
      <c r="G130" s="379"/>
      <c r="H130" s="378"/>
      <c r="I130" s="380"/>
      <c r="J130" s="381"/>
      <c r="K130" s="381"/>
      <c r="L130" s="381"/>
      <c r="M130" s="382"/>
      <c r="N130" s="521"/>
      <c r="AB130" s="216" t="str">
        <f t="shared" si="115"/>
        <v/>
      </c>
      <c r="AC130" s="216">
        <f t="shared" si="165"/>
        <v>1</v>
      </c>
      <c r="AD130" s="216" t="str">
        <f>IF(AND(AP130=""),"",IF(AP130=0,"",1+(MAX(AD$60:AD129))))</f>
        <v/>
      </c>
      <c r="AE130" s="32">
        <v>71</v>
      </c>
      <c r="AF130" s="69">
        <f t="shared" si="116"/>
        <v>0</v>
      </c>
      <c r="AG130" s="73">
        <f t="shared" si="117"/>
        <v>0</v>
      </c>
      <c r="AH130" s="73">
        <f t="shared" si="118"/>
        <v>0</v>
      </c>
      <c r="AI130" s="73">
        <f t="shared" si="119"/>
        <v>0</v>
      </c>
      <c r="AJ130" s="73">
        <f t="shared" si="120"/>
        <v>0</v>
      </c>
      <c r="AK130" s="73">
        <f t="shared" si="121"/>
        <v>0</v>
      </c>
      <c r="AL130" s="73">
        <f t="shared" si="122"/>
        <v>0</v>
      </c>
      <c r="AM130" s="73">
        <f t="shared" si="123"/>
        <v>0</v>
      </c>
      <c r="AN130" s="73">
        <f t="shared" si="156"/>
        <v>0</v>
      </c>
      <c r="AO130" s="73">
        <f t="shared" si="124"/>
        <v>0</v>
      </c>
      <c r="AP130" s="73" t="str">
        <f t="shared" si="157"/>
        <v/>
      </c>
      <c r="AQ130" s="216" t="str">
        <f>IF(AND(BC130=""),"",IF(BC130=0,"",1+(MAX(AQ$60:AQ129))))</f>
        <v/>
      </c>
      <c r="AR130" s="72">
        <v>71</v>
      </c>
      <c r="AS130" s="347">
        <f t="shared" si="147"/>
        <v>0</v>
      </c>
      <c r="AT130" s="70">
        <f t="shared" si="148"/>
        <v>0</v>
      </c>
      <c r="AU130" s="70">
        <f t="shared" si="149"/>
        <v>0</v>
      </c>
      <c r="AV130" s="70">
        <f t="shared" si="150"/>
        <v>0</v>
      </c>
      <c r="AW130" s="70">
        <f t="shared" si="151"/>
        <v>0</v>
      </c>
      <c r="AX130" s="70">
        <f t="shared" si="152"/>
        <v>0</v>
      </c>
      <c r="AY130" s="70">
        <f t="shared" si="153"/>
        <v>0</v>
      </c>
      <c r="AZ130" s="70">
        <f t="shared" si="154"/>
        <v>0</v>
      </c>
      <c r="BA130" s="70">
        <f t="shared" si="155"/>
        <v>0</v>
      </c>
      <c r="BB130" s="70">
        <f t="shared" si="125"/>
        <v>0</v>
      </c>
      <c r="BC130" s="73" t="str">
        <f t="shared" si="158"/>
        <v/>
      </c>
      <c r="BD130" s="216" t="str">
        <f>IF(AND(BP130=""),"",IF(BP130=0,"",1+(MAX(BD$60:BD129))))</f>
        <v/>
      </c>
      <c r="BE130" s="32">
        <v>71</v>
      </c>
      <c r="BF130" s="69">
        <f t="shared" si="97"/>
        <v>0</v>
      </c>
      <c r="BG130" s="73">
        <f t="shared" si="98"/>
        <v>0</v>
      </c>
      <c r="BH130" s="73">
        <f t="shared" si="99"/>
        <v>0</v>
      </c>
      <c r="BI130" s="73">
        <f t="shared" si="100"/>
        <v>0</v>
      </c>
      <c r="BJ130" s="73">
        <f t="shared" si="101"/>
        <v>0</v>
      </c>
      <c r="BK130" s="73">
        <f t="shared" si="102"/>
        <v>0</v>
      </c>
      <c r="BL130" s="73">
        <f t="shared" si="103"/>
        <v>0</v>
      </c>
      <c r="BM130" s="73">
        <f t="shared" si="104"/>
        <v>0</v>
      </c>
      <c r="BN130" s="73">
        <f t="shared" si="105"/>
        <v>0</v>
      </c>
      <c r="BO130" s="73">
        <f t="shared" si="126"/>
        <v>0</v>
      </c>
      <c r="BP130" s="73" t="str">
        <f t="shared" si="159"/>
        <v/>
      </c>
      <c r="BQ130" s="216" t="str">
        <f>IF(AND(CC130=""),"",IF(CC130=0,"",1+(MAX(BQ$60:BQ129))))</f>
        <v/>
      </c>
      <c r="BR130" s="32">
        <v>71</v>
      </c>
      <c r="BS130" s="346">
        <f t="shared" si="106"/>
        <v>0</v>
      </c>
      <c r="BT130" s="73">
        <f t="shared" si="107"/>
        <v>0</v>
      </c>
      <c r="BU130" s="73">
        <f t="shared" si="108"/>
        <v>0</v>
      </c>
      <c r="BV130" s="73">
        <f t="shared" si="109"/>
        <v>0</v>
      </c>
      <c r="BW130" s="73">
        <f t="shared" si="110"/>
        <v>0</v>
      </c>
      <c r="BX130" s="73">
        <f t="shared" si="111"/>
        <v>0</v>
      </c>
      <c r="BY130" s="73">
        <f t="shared" si="112"/>
        <v>0</v>
      </c>
      <c r="BZ130" s="73">
        <f t="shared" si="113"/>
        <v>0</v>
      </c>
      <c r="CA130" s="73">
        <f t="shared" si="114"/>
        <v>0</v>
      </c>
      <c r="CB130" s="73">
        <f t="shared" si="127"/>
        <v>0</v>
      </c>
      <c r="CC130" s="73" t="str">
        <f t="shared" si="160"/>
        <v/>
      </c>
      <c r="CD130" s="216" t="str">
        <f>IF(AND(CP130=""),"",IF(CP130=0,"",1+(MAX(CD$60:CD129))))</f>
        <v/>
      </c>
      <c r="CE130" s="32">
        <v>71</v>
      </c>
      <c r="CF130" s="69">
        <f t="shared" si="128"/>
        <v>0</v>
      </c>
      <c r="CG130" s="73">
        <f t="shared" si="129"/>
        <v>0</v>
      </c>
      <c r="CH130" s="73">
        <f t="shared" si="130"/>
        <v>0</v>
      </c>
      <c r="CI130" s="73">
        <f t="shared" si="131"/>
        <v>0</v>
      </c>
      <c r="CJ130" s="73">
        <f t="shared" si="132"/>
        <v>0</v>
      </c>
      <c r="CK130" s="73">
        <f t="shared" si="133"/>
        <v>0</v>
      </c>
      <c r="CL130" s="73">
        <f t="shared" si="134"/>
        <v>0</v>
      </c>
      <c r="CM130" s="73">
        <f t="shared" si="135"/>
        <v>0</v>
      </c>
      <c r="CN130" s="73">
        <f t="shared" si="136"/>
        <v>0</v>
      </c>
      <c r="CO130" s="73">
        <f t="shared" si="137"/>
        <v>0</v>
      </c>
      <c r="CP130" s="73" t="str">
        <f t="shared" si="161"/>
        <v/>
      </c>
      <c r="CQ130" s="216" t="str">
        <f>IF(AND(DC130=""),"",IF(DC130=0,"",1+(MAX(CQ$60:CQ129))))</f>
        <v/>
      </c>
      <c r="CR130" s="32">
        <v>71</v>
      </c>
      <c r="CS130" s="69">
        <f t="shared" si="86"/>
        <v>0</v>
      </c>
      <c r="CT130" s="73">
        <f t="shared" si="138"/>
        <v>0</v>
      </c>
      <c r="CU130" s="73">
        <f t="shared" si="139"/>
        <v>0</v>
      </c>
      <c r="CV130" s="73">
        <f t="shared" si="140"/>
        <v>0</v>
      </c>
      <c r="CW130" s="73">
        <f t="shared" si="141"/>
        <v>0</v>
      </c>
      <c r="CX130" s="73">
        <f t="shared" si="142"/>
        <v>0</v>
      </c>
      <c r="CY130" s="73">
        <f t="shared" si="143"/>
        <v>0</v>
      </c>
      <c r="CZ130" s="73">
        <f t="shared" si="144"/>
        <v>0</v>
      </c>
      <c r="DA130" s="73">
        <f t="shared" si="145"/>
        <v>0</v>
      </c>
      <c r="DB130" s="73">
        <f t="shared" si="146"/>
        <v>0</v>
      </c>
      <c r="DC130" s="73" t="str">
        <f t="shared" si="162"/>
        <v/>
      </c>
    </row>
    <row r="131" spans="1:107" s="216" customFormat="1" ht="15.75">
      <c r="A131" s="216">
        <f t="shared" si="163"/>
        <v>0</v>
      </c>
      <c r="B131" s="348">
        <f t="shared" si="164"/>
        <v>0</v>
      </c>
      <c r="C131" s="349">
        <v>72</v>
      </c>
      <c r="D131" s="377"/>
      <c r="E131" s="378"/>
      <c r="F131" s="379"/>
      <c r="G131" s="379"/>
      <c r="H131" s="378"/>
      <c r="I131" s="380"/>
      <c r="J131" s="381"/>
      <c r="K131" s="381"/>
      <c r="L131" s="381"/>
      <c r="M131" s="382"/>
      <c r="N131" s="521"/>
      <c r="AB131" s="216" t="str">
        <f t="shared" si="115"/>
        <v/>
      </c>
      <c r="AC131" s="216">
        <f t="shared" si="165"/>
        <v>1</v>
      </c>
      <c r="AD131" s="216" t="str">
        <f>IF(AND(AP131=""),"",IF(AP131=0,"",1+(MAX(AD$60:AD130))))</f>
        <v/>
      </c>
      <c r="AE131" s="72">
        <v>72</v>
      </c>
      <c r="AF131" s="69">
        <f t="shared" si="116"/>
        <v>0</v>
      </c>
      <c r="AG131" s="73">
        <f t="shared" si="117"/>
        <v>0</v>
      </c>
      <c r="AH131" s="73">
        <f t="shared" si="118"/>
        <v>0</v>
      </c>
      <c r="AI131" s="73">
        <f t="shared" si="119"/>
        <v>0</v>
      </c>
      <c r="AJ131" s="73">
        <f t="shared" si="120"/>
        <v>0</v>
      </c>
      <c r="AK131" s="73">
        <f t="shared" si="121"/>
        <v>0</v>
      </c>
      <c r="AL131" s="73">
        <f t="shared" si="122"/>
        <v>0</v>
      </c>
      <c r="AM131" s="73">
        <f t="shared" si="123"/>
        <v>0</v>
      </c>
      <c r="AN131" s="73">
        <f t="shared" si="156"/>
        <v>0</v>
      </c>
      <c r="AO131" s="73">
        <f t="shared" si="124"/>
        <v>0</v>
      </c>
      <c r="AP131" s="73" t="str">
        <f t="shared" si="157"/>
        <v/>
      </c>
      <c r="AQ131" s="216" t="str">
        <f>IF(AND(BC131=""),"",IF(BC131=0,"",1+(MAX(AQ$60:AQ130))))</f>
        <v/>
      </c>
      <c r="AR131" s="72">
        <v>72</v>
      </c>
      <c r="AS131" s="347">
        <f t="shared" si="147"/>
        <v>0</v>
      </c>
      <c r="AT131" s="70">
        <f t="shared" si="148"/>
        <v>0</v>
      </c>
      <c r="AU131" s="70">
        <f t="shared" si="149"/>
        <v>0</v>
      </c>
      <c r="AV131" s="70">
        <f t="shared" si="150"/>
        <v>0</v>
      </c>
      <c r="AW131" s="70">
        <f t="shared" si="151"/>
        <v>0</v>
      </c>
      <c r="AX131" s="70">
        <f t="shared" si="152"/>
        <v>0</v>
      </c>
      <c r="AY131" s="70">
        <f t="shared" si="153"/>
        <v>0</v>
      </c>
      <c r="AZ131" s="70">
        <f t="shared" si="154"/>
        <v>0</v>
      </c>
      <c r="BA131" s="70">
        <f t="shared" si="155"/>
        <v>0</v>
      </c>
      <c r="BB131" s="70">
        <f t="shared" si="125"/>
        <v>0</v>
      </c>
      <c r="BC131" s="73" t="str">
        <f t="shared" si="158"/>
        <v/>
      </c>
      <c r="BD131" s="216" t="str">
        <f>IF(AND(BP131=""),"",IF(BP131=0,"",1+(MAX(BD$60:BD130))))</f>
        <v/>
      </c>
      <c r="BE131" s="72">
        <v>72</v>
      </c>
      <c r="BF131" s="69">
        <f t="shared" si="97"/>
        <v>0</v>
      </c>
      <c r="BG131" s="73">
        <f t="shared" si="98"/>
        <v>0</v>
      </c>
      <c r="BH131" s="73">
        <f t="shared" si="99"/>
        <v>0</v>
      </c>
      <c r="BI131" s="73">
        <f t="shared" si="100"/>
        <v>0</v>
      </c>
      <c r="BJ131" s="73">
        <f t="shared" si="101"/>
        <v>0</v>
      </c>
      <c r="BK131" s="73">
        <f t="shared" si="102"/>
        <v>0</v>
      </c>
      <c r="BL131" s="73">
        <f t="shared" si="103"/>
        <v>0</v>
      </c>
      <c r="BM131" s="73">
        <f t="shared" si="104"/>
        <v>0</v>
      </c>
      <c r="BN131" s="73">
        <f t="shared" si="105"/>
        <v>0</v>
      </c>
      <c r="BO131" s="73">
        <f t="shared" si="126"/>
        <v>0</v>
      </c>
      <c r="BP131" s="73" t="str">
        <f t="shared" si="159"/>
        <v/>
      </c>
      <c r="BQ131" s="216" t="str">
        <f>IF(AND(CC131=""),"",IF(CC131=0,"",1+(MAX(BQ$60:BQ130))))</f>
        <v/>
      </c>
      <c r="BR131" s="72">
        <v>72</v>
      </c>
      <c r="BS131" s="346">
        <f t="shared" si="106"/>
        <v>0</v>
      </c>
      <c r="BT131" s="73">
        <f t="shared" si="107"/>
        <v>0</v>
      </c>
      <c r="BU131" s="73">
        <f t="shared" si="108"/>
        <v>0</v>
      </c>
      <c r="BV131" s="73">
        <f t="shared" si="109"/>
        <v>0</v>
      </c>
      <c r="BW131" s="73">
        <f t="shared" si="110"/>
        <v>0</v>
      </c>
      <c r="BX131" s="73">
        <f t="shared" si="111"/>
        <v>0</v>
      </c>
      <c r="BY131" s="73">
        <f t="shared" si="112"/>
        <v>0</v>
      </c>
      <c r="BZ131" s="73">
        <f t="shared" si="113"/>
        <v>0</v>
      </c>
      <c r="CA131" s="73">
        <f t="shared" si="114"/>
        <v>0</v>
      </c>
      <c r="CB131" s="73">
        <f t="shared" si="127"/>
        <v>0</v>
      </c>
      <c r="CC131" s="73" t="str">
        <f t="shared" si="160"/>
        <v/>
      </c>
      <c r="CD131" s="216" t="str">
        <f>IF(AND(CP131=""),"",IF(CP131=0,"",1+(MAX(CD$60:CD130))))</f>
        <v/>
      </c>
      <c r="CE131" s="72">
        <v>72</v>
      </c>
      <c r="CF131" s="69">
        <f t="shared" si="128"/>
        <v>0</v>
      </c>
      <c r="CG131" s="73">
        <f t="shared" si="129"/>
        <v>0</v>
      </c>
      <c r="CH131" s="73">
        <f t="shared" si="130"/>
        <v>0</v>
      </c>
      <c r="CI131" s="73">
        <f t="shared" si="131"/>
        <v>0</v>
      </c>
      <c r="CJ131" s="73">
        <f t="shared" si="132"/>
        <v>0</v>
      </c>
      <c r="CK131" s="73">
        <f t="shared" si="133"/>
        <v>0</v>
      </c>
      <c r="CL131" s="73">
        <f t="shared" si="134"/>
        <v>0</v>
      </c>
      <c r="CM131" s="73">
        <f t="shared" si="135"/>
        <v>0</v>
      </c>
      <c r="CN131" s="73">
        <f t="shared" si="136"/>
        <v>0</v>
      </c>
      <c r="CO131" s="73">
        <f t="shared" si="137"/>
        <v>0</v>
      </c>
      <c r="CP131" s="73" t="str">
        <f t="shared" si="161"/>
        <v/>
      </c>
      <c r="CQ131" s="216" t="str">
        <f>IF(AND(DC131=""),"",IF(DC131=0,"",1+(MAX(CQ$60:CQ130))))</f>
        <v/>
      </c>
      <c r="CR131" s="72">
        <v>72</v>
      </c>
      <c r="CS131" s="69">
        <f t="shared" si="86"/>
        <v>0</v>
      </c>
      <c r="CT131" s="73">
        <f t="shared" si="138"/>
        <v>0</v>
      </c>
      <c r="CU131" s="73">
        <f t="shared" si="139"/>
        <v>0</v>
      </c>
      <c r="CV131" s="73">
        <f t="shared" si="140"/>
        <v>0</v>
      </c>
      <c r="CW131" s="73">
        <f t="shared" si="141"/>
        <v>0</v>
      </c>
      <c r="CX131" s="73">
        <f t="shared" si="142"/>
        <v>0</v>
      </c>
      <c r="CY131" s="73">
        <f t="shared" si="143"/>
        <v>0</v>
      </c>
      <c r="CZ131" s="73">
        <f t="shared" si="144"/>
        <v>0</v>
      </c>
      <c r="DA131" s="73">
        <f t="shared" si="145"/>
        <v>0</v>
      </c>
      <c r="DB131" s="73">
        <f t="shared" si="146"/>
        <v>0</v>
      </c>
      <c r="DC131" s="73" t="str">
        <f t="shared" si="162"/>
        <v/>
      </c>
    </row>
    <row r="132" spans="1:107" s="216" customFormat="1" ht="15.75">
      <c r="A132" s="216">
        <f t="shared" si="163"/>
        <v>0</v>
      </c>
      <c r="B132" s="348">
        <f t="shared" si="164"/>
        <v>0</v>
      </c>
      <c r="C132" s="349">
        <v>73</v>
      </c>
      <c r="D132" s="377"/>
      <c r="E132" s="378"/>
      <c r="F132" s="379"/>
      <c r="G132" s="379"/>
      <c r="H132" s="378"/>
      <c r="I132" s="383"/>
      <c r="J132" s="381"/>
      <c r="K132" s="381"/>
      <c r="L132" s="381"/>
      <c r="M132" s="382"/>
      <c r="N132" s="521"/>
      <c r="AB132" s="216" t="str">
        <f t="shared" si="115"/>
        <v/>
      </c>
      <c r="AC132" s="216">
        <f t="shared" si="165"/>
        <v>1</v>
      </c>
      <c r="AD132" s="216" t="str">
        <f>IF(AND(AP132=""),"",IF(AP132=0,"",1+(MAX(AD$60:AD131))))</f>
        <v/>
      </c>
      <c r="AE132" s="32">
        <v>73</v>
      </c>
      <c r="AF132" s="69">
        <f t="shared" si="116"/>
        <v>0</v>
      </c>
      <c r="AG132" s="73">
        <f t="shared" si="117"/>
        <v>0</v>
      </c>
      <c r="AH132" s="73">
        <f t="shared" si="118"/>
        <v>0</v>
      </c>
      <c r="AI132" s="73">
        <f t="shared" si="119"/>
        <v>0</v>
      </c>
      <c r="AJ132" s="73">
        <f t="shared" si="120"/>
        <v>0</v>
      </c>
      <c r="AK132" s="73">
        <f t="shared" si="121"/>
        <v>0</v>
      </c>
      <c r="AL132" s="73">
        <f t="shared" si="122"/>
        <v>0</v>
      </c>
      <c r="AM132" s="73">
        <f t="shared" si="123"/>
        <v>0</v>
      </c>
      <c r="AN132" s="73">
        <f t="shared" si="156"/>
        <v>0</v>
      </c>
      <c r="AO132" s="73">
        <f t="shared" si="124"/>
        <v>0</v>
      </c>
      <c r="AP132" s="73" t="str">
        <f t="shared" si="157"/>
        <v/>
      </c>
      <c r="AQ132" s="216" t="str">
        <f>IF(AND(BC132=""),"",IF(BC132=0,"",1+(MAX(AQ$60:AQ131))))</f>
        <v/>
      </c>
      <c r="AR132" s="72">
        <v>73</v>
      </c>
      <c r="AS132" s="347">
        <f t="shared" si="147"/>
        <v>0</v>
      </c>
      <c r="AT132" s="70">
        <f t="shared" si="148"/>
        <v>0</v>
      </c>
      <c r="AU132" s="70">
        <f t="shared" si="149"/>
        <v>0</v>
      </c>
      <c r="AV132" s="70">
        <f t="shared" si="150"/>
        <v>0</v>
      </c>
      <c r="AW132" s="70">
        <f t="shared" si="151"/>
        <v>0</v>
      </c>
      <c r="AX132" s="70">
        <f t="shared" si="152"/>
        <v>0</v>
      </c>
      <c r="AY132" s="70">
        <f t="shared" si="153"/>
        <v>0</v>
      </c>
      <c r="AZ132" s="70">
        <f t="shared" si="154"/>
        <v>0</v>
      </c>
      <c r="BA132" s="70">
        <f t="shared" si="155"/>
        <v>0</v>
      </c>
      <c r="BB132" s="70">
        <f t="shared" si="125"/>
        <v>0</v>
      </c>
      <c r="BC132" s="73" t="str">
        <f t="shared" si="158"/>
        <v/>
      </c>
      <c r="BD132" s="216" t="str">
        <f>IF(AND(BP132=""),"",IF(BP132=0,"",1+(MAX(BD$60:BD131))))</f>
        <v/>
      </c>
      <c r="BE132" s="32">
        <v>73</v>
      </c>
      <c r="BF132" s="69">
        <f t="shared" si="97"/>
        <v>0</v>
      </c>
      <c r="BG132" s="73">
        <f t="shared" si="98"/>
        <v>0</v>
      </c>
      <c r="BH132" s="73">
        <f t="shared" si="99"/>
        <v>0</v>
      </c>
      <c r="BI132" s="73">
        <f t="shared" si="100"/>
        <v>0</v>
      </c>
      <c r="BJ132" s="73">
        <f t="shared" si="101"/>
        <v>0</v>
      </c>
      <c r="BK132" s="73">
        <f t="shared" si="102"/>
        <v>0</v>
      </c>
      <c r="BL132" s="73">
        <f t="shared" si="103"/>
        <v>0</v>
      </c>
      <c r="BM132" s="73">
        <f t="shared" si="104"/>
        <v>0</v>
      </c>
      <c r="BN132" s="73">
        <f t="shared" si="105"/>
        <v>0</v>
      </c>
      <c r="BO132" s="73">
        <f t="shared" si="126"/>
        <v>0</v>
      </c>
      <c r="BP132" s="73" t="str">
        <f t="shared" si="159"/>
        <v/>
      </c>
      <c r="BQ132" s="216" t="str">
        <f>IF(AND(CC132=""),"",IF(CC132=0,"",1+(MAX(BQ$60:BQ131))))</f>
        <v/>
      </c>
      <c r="BR132" s="32">
        <v>73</v>
      </c>
      <c r="BS132" s="346">
        <f t="shared" si="106"/>
        <v>0</v>
      </c>
      <c r="BT132" s="73">
        <f t="shared" si="107"/>
        <v>0</v>
      </c>
      <c r="BU132" s="73">
        <f t="shared" si="108"/>
        <v>0</v>
      </c>
      <c r="BV132" s="73">
        <f t="shared" si="109"/>
        <v>0</v>
      </c>
      <c r="BW132" s="73">
        <f t="shared" si="110"/>
        <v>0</v>
      </c>
      <c r="BX132" s="73">
        <f t="shared" si="111"/>
        <v>0</v>
      </c>
      <c r="BY132" s="73">
        <f t="shared" si="112"/>
        <v>0</v>
      </c>
      <c r="BZ132" s="73">
        <f t="shared" si="113"/>
        <v>0</v>
      </c>
      <c r="CA132" s="73">
        <f t="shared" si="114"/>
        <v>0</v>
      </c>
      <c r="CB132" s="73">
        <f t="shared" si="127"/>
        <v>0</v>
      </c>
      <c r="CC132" s="73" t="str">
        <f t="shared" si="160"/>
        <v/>
      </c>
      <c r="CD132" s="216" t="str">
        <f>IF(AND(CP132=""),"",IF(CP132=0,"",1+(MAX(CD$60:CD131))))</f>
        <v/>
      </c>
      <c r="CE132" s="32">
        <v>73</v>
      </c>
      <c r="CF132" s="69">
        <f t="shared" si="128"/>
        <v>0</v>
      </c>
      <c r="CG132" s="73">
        <f t="shared" si="129"/>
        <v>0</v>
      </c>
      <c r="CH132" s="73">
        <f t="shared" si="130"/>
        <v>0</v>
      </c>
      <c r="CI132" s="73">
        <f t="shared" si="131"/>
        <v>0</v>
      </c>
      <c r="CJ132" s="73">
        <f t="shared" si="132"/>
        <v>0</v>
      </c>
      <c r="CK132" s="73">
        <f t="shared" si="133"/>
        <v>0</v>
      </c>
      <c r="CL132" s="73">
        <f t="shared" si="134"/>
        <v>0</v>
      </c>
      <c r="CM132" s="73">
        <f t="shared" si="135"/>
        <v>0</v>
      </c>
      <c r="CN132" s="73">
        <f t="shared" si="136"/>
        <v>0</v>
      </c>
      <c r="CO132" s="73">
        <f t="shared" si="137"/>
        <v>0</v>
      </c>
      <c r="CP132" s="73" t="str">
        <f t="shared" si="161"/>
        <v/>
      </c>
      <c r="CQ132" s="216" t="str">
        <f>IF(AND(DC132=""),"",IF(DC132=0,"",1+(MAX(CQ$60:CQ131))))</f>
        <v/>
      </c>
      <c r="CR132" s="32">
        <v>73</v>
      </c>
      <c r="CS132" s="69">
        <f t="shared" si="86"/>
        <v>0</v>
      </c>
      <c r="CT132" s="73">
        <f t="shared" si="138"/>
        <v>0</v>
      </c>
      <c r="CU132" s="73">
        <f t="shared" si="139"/>
        <v>0</v>
      </c>
      <c r="CV132" s="73">
        <f t="shared" si="140"/>
        <v>0</v>
      </c>
      <c r="CW132" s="73">
        <f t="shared" si="141"/>
        <v>0</v>
      </c>
      <c r="CX132" s="73">
        <f t="shared" si="142"/>
        <v>0</v>
      </c>
      <c r="CY132" s="73">
        <f t="shared" si="143"/>
        <v>0</v>
      </c>
      <c r="CZ132" s="73">
        <f t="shared" si="144"/>
        <v>0</v>
      </c>
      <c r="DA132" s="73">
        <f t="shared" si="145"/>
        <v>0</v>
      </c>
      <c r="DB132" s="73">
        <f t="shared" si="146"/>
        <v>0</v>
      </c>
      <c r="DC132" s="73" t="str">
        <f t="shared" si="162"/>
        <v/>
      </c>
    </row>
    <row r="133" spans="1:107" s="216" customFormat="1" ht="15.75">
      <c r="A133" s="216">
        <f t="shared" si="163"/>
        <v>0</v>
      </c>
      <c r="B133" s="348">
        <f t="shared" si="164"/>
        <v>0</v>
      </c>
      <c r="C133" s="349">
        <v>74</v>
      </c>
      <c r="D133" s="377"/>
      <c r="E133" s="378"/>
      <c r="F133" s="379"/>
      <c r="G133" s="379"/>
      <c r="H133" s="378"/>
      <c r="I133" s="383"/>
      <c r="J133" s="381"/>
      <c r="K133" s="381"/>
      <c r="L133" s="381"/>
      <c r="M133" s="382"/>
      <c r="N133" s="521"/>
      <c r="AB133" s="216" t="str">
        <f t="shared" si="115"/>
        <v/>
      </c>
      <c r="AC133" s="216">
        <f t="shared" si="165"/>
        <v>1</v>
      </c>
      <c r="AD133" s="216" t="str">
        <f>IF(AND(AP133=""),"",IF(AP133=0,"",1+(MAX(AD$60:AD132))))</f>
        <v/>
      </c>
      <c r="AE133" s="72">
        <v>74</v>
      </c>
      <c r="AF133" s="69">
        <f t="shared" si="116"/>
        <v>0</v>
      </c>
      <c r="AG133" s="73">
        <f t="shared" si="117"/>
        <v>0</v>
      </c>
      <c r="AH133" s="73">
        <f t="shared" si="118"/>
        <v>0</v>
      </c>
      <c r="AI133" s="73">
        <f t="shared" si="119"/>
        <v>0</v>
      </c>
      <c r="AJ133" s="73">
        <f t="shared" si="120"/>
        <v>0</v>
      </c>
      <c r="AK133" s="73">
        <f t="shared" si="121"/>
        <v>0</v>
      </c>
      <c r="AL133" s="73">
        <f t="shared" si="122"/>
        <v>0</v>
      </c>
      <c r="AM133" s="73">
        <f t="shared" si="123"/>
        <v>0</v>
      </c>
      <c r="AN133" s="73">
        <f t="shared" si="156"/>
        <v>0</v>
      </c>
      <c r="AO133" s="73">
        <f t="shared" si="124"/>
        <v>0</v>
      </c>
      <c r="AP133" s="73" t="str">
        <f t="shared" si="157"/>
        <v/>
      </c>
      <c r="AQ133" s="216" t="str">
        <f>IF(AND(BC133=""),"",IF(BC133=0,"",1+(MAX(AQ$60:AQ132))))</f>
        <v/>
      </c>
      <c r="AR133" s="72">
        <v>74</v>
      </c>
      <c r="AS133" s="347">
        <f t="shared" si="147"/>
        <v>0</v>
      </c>
      <c r="AT133" s="70">
        <f t="shared" si="148"/>
        <v>0</v>
      </c>
      <c r="AU133" s="70">
        <f t="shared" si="149"/>
        <v>0</v>
      </c>
      <c r="AV133" s="70">
        <f t="shared" si="150"/>
        <v>0</v>
      </c>
      <c r="AW133" s="70">
        <f t="shared" si="151"/>
        <v>0</v>
      </c>
      <c r="AX133" s="70">
        <f t="shared" si="152"/>
        <v>0</v>
      </c>
      <c r="AY133" s="70">
        <f t="shared" si="153"/>
        <v>0</v>
      </c>
      <c r="AZ133" s="70">
        <f t="shared" si="154"/>
        <v>0</v>
      </c>
      <c r="BA133" s="70">
        <f t="shared" si="155"/>
        <v>0</v>
      </c>
      <c r="BB133" s="70">
        <f t="shared" si="125"/>
        <v>0</v>
      </c>
      <c r="BC133" s="73" t="str">
        <f t="shared" si="158"/>
        <v/>
      </c>
      <c r="BD133" s="216" t="str">
        <f>IF(AND(BP133=""),"",IF(BP133=0,"",1+(MAX(BD$60:BD132))))</f>
        <v/>
      </c>
      <c r="BE133" s="72">
        <v>74</v>
      </c>
      <c r="BF133" s="69">
        <f t="shared" si="97"/>
        <v>0</v>
      </c>
      <c r="BG133" s="73">
        <f t="shared" si="98"/>
        <v>0</v>
      </c>
      <c r="BH133" s="73">
        <f t="shared" si="99"/>
        <v>0</v>
      </c>
      <c r="BI133" s="73">
        <f t="shared" si="100"/>
        <v>0</v>
      </c>
      <c r="BJ133" s="73">
        <f t="shared" si="101"/>
        <v>0</v>
      </c>
      <c r="BK133" s="73">
        <f t="shared" si="102"/>
        <v>0</v>
      </c>
      <c r="BL133" s="73">
        <f t="shared" si="103"/>
        <v>0</v>
      </c>
      <c r="BM133" s="73">
        <f t="shared" si="104"/>
        <v>0</v>
      </c>
      <c r="BN133" s="73">
        <f t="shared" si="105"/>
        <v>0</v>
      </c>
      <c r="BO133" s="73">
        <f t="shared" si="126"/>
        <v>0</v>
      </c>
      <c r="BP133" s="73" t="str">
        <f t="shared" si="159"/>
        <v/>
      </c>
      <c r="BQ133" s="216" t="str">
        <f>IF(AND(CC133=""),"",IF(CC133=0,"",1+(MAX(BQ$60:BQ132))))</f>
        <v/>
      </c>
      <c r="BR133" s="72">
        <v>74</v>
      </c>
      <c r="BS133" s="346">
        <f t="shared" si="106"/>
        <v>0</v>
      </c>
      <c r="BT133" s="73">
        <f t="shared" si="107"/>
        <v>0</v>
      </c>
      <c r="BU133" s="73">
        <f t="shared" si="108"/>
        <v>0</v>
      </c>
      <c r="BV133" s="73">
        <f t="shared" si="109"/>
        <v>0</v>
      </c>
      <c r="BW133" s="73">
        <f t="shared" si="110"/>
        <v>0</v>
      </c>
      <c r="BX133" s="73">
        <f t="shared" si="111"/>
        <v>0</v>
      </c>
      <c r="BY133" s="73">
        <f t="shared" si="112"/>
        <v>0</v>
      </c>
      <c r="BZ133" s="73">
        <f t="shared" si="113"/>
        <v>0</v>
      </c>
      <c r="CA133" s="73">
        <f t="shared" si="114"/>
        <v>0</v>
      </c>
      <c r="CB133" s="73">
        <f t="shared" si="127"/>
        <v>0</v>
      </c>
      <c r="CC133" s="73" t="str">
        <f t="shared" si="160"/>
        <v/>
      </c>
      <c r="CD133" s="216" t="str">
        <f>IF(AND(CP133=""),"",IF(CP133=0,"",1+(MAX(CD$60:CD132))))</f>
        <v/>
      </c>
      <c r="CE133" s="72">
        <v>74</v>
      </c>
      <c r="CF133" s="69">
        <f t="shared" si="128"/>
        <v>0</v>
      </c>
      <c r="CG133" s="73">
        <f t="shared" si="129"/>
        <v>0</v>
      </c>
      <c r="CH133" s="73">
        <f t="shared" si="130"/>
        <v>0</v>
      </c>
      <c r="CI133" s="73">
        <f t="shared" si="131"/>
        <v>0</v>
      </c>
      <c r="CJ133" s="73">
        <f t="shared" si="132"/>
        <v>0</v>
      </c>
      <c r="CK133" s="73">
        <f t="shared" si="133"/>
        <v>0</v>
      </c>
      <c r="CL133" s="73">
        <f t="shared" si="134"/>
        <v>0</v>
      </c>
      <c r="CM133" s="73">
        <f t="shared" si="135"/>
        <v>0</v>
      </c>
      <c r="CN133" s="73">
        <f t="shared" si="136"/>
        <v>0</v>
      </c>
      <c r="CO133" s="73">
        <f t="shared" si="137"/>
        <v>0</v>
      </c>
      <c r="CP133" s="73" t="str">
        <f t="shared" si="161"/>
        <v/>
      </c>
      <c r="CQ133" s="216" t="str">
        <f>IF(AND(DC133=""),"",IF(DC133=0,"",1+(MAX(CQ$60:CQ132))))</f>
        <v/>
      </c>
      <c r="CR133" s="72">
        <v>74</v>
      </c>
      <c r="CS133" s="69">
        <f t="shared" si="86"/>
        <v>0</v>
      </c>
      <c r="CT133" s="73">
        <f t="shared" si="138"/>
        <v>0</v>
      </c>
      <c r="CU133" s="73">
        <f t="shared" si="139"/>
        <v>0</v>
      </c>
      <c r="CV133" s="73">
        <f t="shared" si="140"/>
        <v>0</v>
      </c>
      <c r="CW133" s="73">
        <f t="shared" si="141"/>
        <v>0</v>
      </c>
      <c r="CX133" s="73">
        <f t="shared" si="142"/>
        <v>0</v>
      </c>
      <c r="CY133" s="73">
        <f t="shared" si="143"/>
        <v>0</v>
      </c>
      <c r="CZ133" s="73">
        <f t="shared" si="144"/>
        <v>0</v>
      </c>
      <c r="DA133" s="73">
        <f t="shared" si="145"/>
        <v>0</v>
      </c>
      <c r="DB133" s="73">
        <f t="shared" si="146"/>
        <v>0</v>
      </c>
      <c r="DC133" s="73" t="str">
        <f t="shared" si="162"/>
        <v/>
      </c>
    </row>
    <row r="134" spans="1:107" s="216" customFormat="1" ht="15.75">
      <c r="A134" s="216">
        <f t="shared" si="163"/>
        <v>0</v>
      </c>
      <c r="B134" s="348">
        <f t="shared" si="164"/>
        <v>0</v>
      </c>
      <c r="C134" s="349">
        <v>75</v>
      </c>
      <c r="D134" s="377"/>
      <c r="E134" s="378"/>
      <c r="F134" s="379"/>
      <c r="G134" s="379"/>
      <c r="H134" s="378"/>
      <c r="I134" s="383"/>
      <c r="J134" s="381"/>
      <c r="K134" s="381"/>
      <c r="L134" s="381"/>
      <c r="M134" s="382"/>
      <c r="N134" s="521"/>
      <c r="AB134" s="216" t="str">
        <f t="shared" si="115"/>
        <v/>
      </c>
      <c r="AC134" s="216">
        <f t="shared" si="165"/>
        <v>1</v>
      </c>
      <c r="AD134" s="216" t="str">
        <f>IF(AND(AP134=""),"",IF(AP134=0,"",1+(MAX(AD$60:AD133))))</f>
        <v/>
      </c>
      <c r="AE134" s="32">
        <v>75</v>
      </c>
      <c r="AF134" s="69">
        <f t="shared" si="116"/>
        <v>0</v>
      </c>
      <c r="AG134" s="73">
        <f t="shared" si="117"/>
        <v>0</v>
      </c>
      <c r="AH134" s="73">
        <f t="shared" si="118"/>
        <v>0</v>
      </c>
      <c r="AI134" s="73">
        <f t="shared" si="119"/>
        <v>0</v>
      </c>
      <c r="AJ134" s="73">
        <f t="shared" si="120"/>
        <v>0</v>
      </c>
      <c r="AK134" s="73">
        <f t="shared" si="121"/>
        <v>0</v>
      </c>
      <c r="AL134" s="73">
        <f t="shared" si="122"/>
        <v>0</v>
      </c>
      <c r="AM134" s="73">
        <f t="shared" si="123"/>
        <v>0</v>
      </c>
      <c r="AN134" s="73">
        <f t="shared" si="156"/>
        <v>0</v>
      </c>
      <c r="AO134" s="73">
        <f t="shared" si="124"/>
        <v>0</v>
      </c>
      <c r="AP134" s="73" t="str">
        <f t="shared" si="157"/>
        <v/>
      </c>
      <c r="AQ134" s="216" t="str">
        <f>IF(AND(BC134=""),"",IF(BC134=0,"",1+(MAX(AQ$60:AQ133))))</f>
        <v/>
      </c>
      <c r="AR134" s="72">
        <v>75</v>
      </c>
      <c r="AS134" s="347">
        <f t="shared" si="147"/>
        <v>0</v>
      </c>
      <c r="AT134" s="70">
        <f t="shared" si="148"/>
        <v>0</v>
      </c>
      <c r="AU134" s="70">
        <f t="shared" si="149"/>
        <v>0</v>
      </c>
      <c r="AV134" s="70">
        <f t="shared" si="150"/>
        <v>0</v>
      </c>
      <c r="AW134" s="70">
        <f t="shared" si="151"/>
        <v>0</v>
      </c>
      <c r="AX134" s="70">
        <f t="shared" si="152"/>
        <v>0</v>
      </c>
      <c r="AY134" s="70">
        <f t="shared" si="153"/>
        <v>0</v>
      </c>
      <c r="AZ134" s="70">
        <f t="shared" si="154"/>
        <v>0</v>
      </c>
      <c r="BA134" s="70">
        <f t="shared" si="155"/>
        <v>0</v>
      </c>
      <c r="BB134" s="70">
        <f t="shared" si="125"/>
        <v>0</v>
      </c>
      <c r="BC134" s="73" t="str">
        <f t="shared" si="158"/>
        <v/>
      </c>
      <c r="BD134" s="216" t="str">
        <f>IF(AND(BP134=""),"",IF(BP134=0,"",1+(MAX(BD$60:BD133))))</f>
        <v/>
      </c>
      <c r="BE134" s="32">
        <v>75</v>
      </c>
      <c r="BF134" s="69">
        <f t="shared" si="97"/>
        <v>0</v>
      </c>
      <c r="BG134" s="73">
        <f t="shared" si="98"/>
        <v>0</v>
      </c>
      <c r="BH134" s="73">
        <f t="shared" si="99"/>
        <v>0</v>
      </c>
      <c r="BI134" s="73">
        <f t="shared" si="100"/>
        <v>0</v>
      </c>
      <c r="BJ134" s="73">
        <f t="shared" si="101"/>
        <v>0</v>
      </c>
      <c r="BK134" s="73">
        <f t="shared" si="102"/>
        <v>0</v>
      </c>
      <c r="BL134" s="73">
        <f t="shared" si="103"/>
        <v>0</v>
      </c>
      <c r="BM134" s="73">
        <f t="shared" si="104"/>
        <v>0</v>
      </c>
      <c r="BN134" s="73">
        <f t="shared" si="105"/>
        <v>0</v>
      </c>
      <c r="BO134" s="73">
        <f t="shared" si="126"/>
        <v>0</v>
      </c>
      <c r="BP134" s="73" t="str">
        <f t="shared" si="159"/>
        <v/>
      </c>
      <c r="BQ134" s="216" t="str">
        <f>IF(AND(CC134=""),"",IF(CC134=0,"",1+(MAX(BQ$60:BQ133))))</f>
        <v/>
      </c>
      <c r="BR134" s="32">
        <v>75</v>
      </c>
      <c r="BS134" s="346">
        <f t="shared" si="106"/>
        <v>0</v>
      </c>
      <c r="BT134" s="73">
        <f t="shared" si="107"/>
        <v>0</v>
      </c>
      <c r="BU134" s="73">
        <f t="shared" si="108"/>
        <v>0</v>
      </c>
      <c r="BV134" s="73">
        <f t="shared" si="109"/>
        <v>0</v>
      </c>
      <c r="BW134" s="73">
        <f t="shared" si="110"/>
        <v>0</v>
      </c>
      <c r="BX134" s="73">
        <f t="shared" si="111"/>
        <v>0</v>
      </c>
      <c r="BY134" s="73">
        <f t="shared" si="112"/>
        <v>0</v>
      </c>
      <c r="BZ134" s="73">
        <f t="shared" si="113"/>
        <v>0</v>
      </c>
      <c r="CA134" s="73">
        <f t="shared" si="114"/>
        <v>0</v>
      </c>
      <c r="CB134" s="73">
        <f t="shared" si="127"/>
        <v>0</v>
      </c>
      <c r="CC134" s="73" t="str">
        <f t="shared" si="160"/>
        <v/>
      </c>
      <c r="CD134" s="216" t="str">
        <f>IF(AND(CP134=""),"",IF(CP134=0,"",1+(MAX(CD$60:CD133))))</f>
        <v/>
      </c>
      <c r="CE134" s="32">
        <v>75</v>
      </c>
      <c r="CF134" s="69">
        <f t="shared" si="128"/>
        <v>0</v>
      </c>
      <c r="CG134" s="73">
        <f t="shared" si="129"/>
        <v>0</v>
      </c>
      <c r="CH134" s="73">
        <f t="shared" si="130"/>
        <v>0</v>
      </c>
      <c r="CI134" s="73">
        <f t="shared" si="131"/>
        <v>0</v>
      </c>
      <c r="CJ134" s="73">
        <f t="shared" si="132"/>
        <v>0</v>
      </c>
      <c r="CK134" s="73">
        <f t="shared" si="133"/>
        <v>0</v>
      </c>
      <c r="CL134" s="73">
        <f t="shared" si="134"/>
        <v>0</v>
      </c>
      <c r="CM134" s="73">
        <f t="shared" si="135"/>
        <v>0</v>
      </c>
      <c r="CN134" s="73">
        <f t="shared" si="136"/>
        <v>0</v>
      </c>
      <c r="CO134" s="73">
        <f t="shared" si="137"/>
        <v>0</v>
      </c>
      <c r="CP134" s="73" t="str">
        <f t="shared" si="161"/>
        <v/>
      </c>
      <c r="CQ134" s="216" t="str">
        <f>IF(AND(DC134=""),"",IF(DC134=0,"",1+(MAX(CQ$60:CQ133))))</f>
        <v/>
      </c>
      <c r="CR134" s="32">
        <v>75</v>
      </c>
      <c r="CS134" s="69">
        <f t="shared" si="86"/>
        <v>0</v>
      </c>
      <c r="CT134" s="73">
        <f t="shared" si="138"/>
        <v>0</v>
      </c>
      <c r="CU134" s="73">
        <f t="shared" si="139"/>
        <v>0</v>
      </c>
      <c r="CV134" s="73">
        <f t="shared" si="140"/>
        <v>0</v>
      </c>
      <c r="CW134" s="73">
        <f t="shared" si="141"/>
        <v>0</v>
      </c>
      <c r="CX134" s="73">
        <f t="shared" si="142"/>
        <v>0</v>
      </c>
      <c r="CY134" s="73">
        <f t="shared" si="143"/>
        <v>0</v>
      </c>
      <c r="CZ134" s="73">
        <f t="shared" si="144"/>
        <v>0</v>
      </c>
      <c r="DA134" s="73">
        <f t="shared" si="145"/>
        <v>0</v>
      </c>
      <c r="DB134" s="73">
        <f t="shared" si="146"/>
        <v>0</v>
      </c>
      <c r="DC134" s="73" t="str">
        <f t="shared" si="162"/>
        <v/>
      </c>
    </row>
    <row r="135" spans="1:107" s="216" customFormat="1" ht="15.75">
      <c r="A135" s="216">
        <f t="shared" si="163"/>
        <v>0</v>
      </c>
      <c r="B135" s="348">
        <f t="shared" si="164"/>
        <v>0</v>
      </c>
      <c r="C135" s="349">
        <v>76</v>
      </c>
      <c r="D135" s="377"/>
      <c r="E135" s="378"/>
      <c r="F135" s="379"/>
      <c r="G135" s="379"/>
      <c r="H135" s="378"/>
      <c r="I135" s="383"/>
      <c r="J135" s="381"/>
      <c r="K135" s="381"/>
      <c r="L135" s="381"/>
      <c r="M135" s="382"/>
      <c r="N135" s="521"/>
      <c r="AB135" s="216" t="str">
        <f t="shared" si="115"/>
        <v/>
      </c>
      <c r="AC135" s="216">
        <f t="shared" si="165"/>
        <v>1</v>
      </c>
      <c r="AD135" s="216" t="str">
        <f>IF(AND(AP135=""),"",IF(AP135=0,"",1+(MAX(AD$60:AD134))))</f>
        <v/>
      </c>
      <c r="AE135" s="72">
        <v>76</v>
      </c>
      <c r="AF135" s="69">
        <f t="shared" si="116"/>
        <v>0</v>
      </c>
      <c r="AG135" s="73">
        <f t="shared" si="117"/>
        <v>0</v>
      </c>
      <c r="AH135" s="73">
        <f t="shared" si="118"/>
        <v>0</v>
      </c>
      <c r="AI135" s="73">
        <f t="shared" si="119"/>
        <v>0</v>
      </c>
      <c r="AJ135" s="73">
        <f t="shared" si="120"/>
        <v>0</v>
      </c>
      <c r="AK135" s="73">
        <f t="shared" si="121"/>
        <v>0</v>
      </c>
      <c r="AL135" s="73">
        <f t="shared" si="122"/>
        <v>0</v>
      </c>
      <c r="AM135" s="73">
        <f t="shared" si="123"/>
        <v>0</v>
      </c>
      <c r="AN135" s="73">
        <f t="shared" si="156"/>
        <v>0</v>
      </c>
      <c r="AO135" s="73">
        <f t="shared" si="124"/>
        <v>0</v>
      </c>
      <c r="AP135" s="73" t="str">
        <f t="shared" si="157"/>
        <v/>
      </c>
      <c r="AQ135" s="216" t="str">
        <f>IF(AND(BC135=""),"",IF(BC135=0,"",1+(MAX(AQ$60:AQ134))))</f>
        <v/>
      </c>
      <c r="AR135" s="72">
        <v>76</v>
      </c>
      <c r="AS135" s="347">
        <f t="shared" si="147"/>
        <v>0</v>
      </c>
      <c r="AT135" s="70">
        <f t="shared" si="148"/>
        <v>0</v>
      </c>
      <c r="AU135" s="70">
        <f t="shared" si="149"/>
        <v>0</v>
      </c>
      <c r="AV135" s="70">
        <f t="shared" si="150"/>
        <v>0</v>
      </c>
      <c r="AW135" s="70">
        <f t="shared" si="151"/>
        <v>0</v>
      </c>
      <c r="AX135" s="70">
        <f t="shared" si="152"/>
        <v>0</v>
      </c>
      <c r="AY135" s="70">
        <f t="shared" si="153"/>
        <v>0</v>
      </c>
      <c r="AZ135" s="70">
        <f t="shared" si="154"/>
        <v>0</v>
      </c>
      <c r="BA135" s="70">
        <f t="shared" si="155"/>
        <v>0</v>
      </c>
      <c r="BB135" s="70">
        <f t="shared" si="125"/>
        <v>0</v>
      </c>
      <c r="BC135" s="73" t="str">
        <f t="shared" si="158"/>
        <v/>
      </c>
      <c r="BD135" s="216" t="str">
        <f>IF(AND(BP135=""),"",IF(BP135=0,"",1+(MAX(BD$60:BD134))))</f>
        <v/>
      </c>
      <c r="BE135" s="72">
        <v>76</v>
      </c>
      <c r="BF135" s="69">
        <f t="shared" si="97"/>
        <v>0</v>
      </c>
      <c r="BG135" s="73">
        <f t="shared" si="98"/>
        <v>0</v>
      </c>
      <c r="BH135" s="73">
        <f t="shared" si="99"/>
        <v>0</v>
      </c>
      <c r="BI135" s="73">
        <f t="shared" si="100"/>
        <v>0</v>
      </c>
      <c r="BJ135" s="73">
        <f t="shared" si="101"/>
        <v>0</v>
      </c>
      <c r="BK135" s="73">
        <f t="shared" si="102"/>
        <v>0</v>
      </c>
      <c r="BL135" s="73">
        <f t="shared" si="103"/>
        <v>0</v>
      </c>
      <c r="BM135" s="73">
        <f t="shared" si="104"/>
        <v>0</v>
      </c>
      <c r="BN135" s="73">
        <f t="shared" si="105"/>
        <v>0</v>
      </c>
      <c r="BO135" s="73">
        <f t="shared" si="126"/>
        <v>0</v>
      </c>
      <c r="BP135" s="73" t="str">
        <f t="shared" si="159"/>
        <v/>
      </c>
      <c r="BQ135" s="216" t="str">
        <f>IF(AND(CC135=""),"",IF(CC135=0,"",1+(MAX(BQ$60:BQ134))))</f>
        <v/>
      </c>
      <c r="BR135" s="72">
        <v>76</v>
      </c>
      <c r="BS135" s="346">
        <f t="shared" si="106"/>
        <v>0</v>
      </c>
      <c r="BT135" s="73">
        <f t="shared" si="107"/>
        <v>0</v>
      </c>
      <c r="BU135" s="73">
        <f t="shared" si="108"/>
        <v>0</v>
      </c>
      <c r="BV135" s="73">
        <f t="shared" si="109"/>
        <v>0</v>
      </c>
      <c r="BW135" s="73">
        <f t="shared" si="110"/>
        <v>0</v>
      </c>
      <c r="BX135" s="73">
        <f t="shared" si="111"/>
        <v>0</v>
      </c>
      <c r="BY135" s="73">
        <f t="shared" si="112"/>
        <v>0</v>
      </c>
      <c r="BZ135" s="73">
        <f t="shared" si="113"/>
        <v>0</v>
      </c>
      <c r="CA135" s="73">
        <f t="shared" si="114"/>
        <v>0</v>
      </c>
      <c r="CB135" s="73">
        <f t="shared" si="127"/>
        <v>0</v>
      </c>
      <c r="CC135" s="73" t="str">
        <f t="shared" si="160"/>
        <v/>
      </c>
      <c r="CD135" s="216" t="str">
        <f>IF(AND(CP135=""),"",IF(CP135=0,"",1+(MAX(CD$60:CD134))))</f>
        <v/>
      </c>
      <c r="CE135" s="72">
        <v>76</v>
      </c>
      <c r="CF135" s="69">
        <f t="shared" si="128"/>
        <v>0</v>
      </c>
      <c r="CG135" s="73">
        <f t="shared" si="129"/>
        <v>0</v>
      </c>
      <c r="CH135" s="73">
        <f t="shared" si="130"/>
        <v>0</v>
      </c>
      <c r="CI135" s="73">
        <f t="shared" si="131"/>
        <v>0</v>
      </c>
      <c r="CJ135" s="73">
        <f t="shared" si="132"/>
        <v>0</v>
      </c>
      <c r="CK135" s="73">
        <f t="shared" si="133"/>
        <v>0</v>
      </c>
      <c r="CL135" s="73">
        <f t="shared" si="134"/>
        <v>0</v>
      </c>
      <c r="CM135" s="73">
        <f t="shared" si="135"/>
        <v>0</v>
      </c>
      <c r="CN135" s="73">
        <f t="shared" si="136"/>
        <v>0</v>
      </c>
      <c r="CO135" s="73">
        <f t="shared" si="137"/>
        <v>0</v>
      </c>
      <c r="CP135" s="73" t="str">
        <f t="shared" si="161"/>
        <v/>
      </c>
      <c r="CQ135" s="216" t="str">
        <f>IF(AND(DC135=""),"",IF(DC135=0,"",1+(MAX(CQ$60:CQ134))))</f>
        <v/>
      </c>
      <c r="CR135" s="72">
        <v>76</v>
      </c>
      <c r="CS135" s="69">
        <f t="shared" si="86"/>
        <v>0</v>
      </c>
      <c r="CT135" s="73">
        <f t="shared" si="138"/>
        <v>0</v>
      </c>
      <c r="CU135" s="73">
        <f t="shared" si="139"/>
        <v>0</v>
      </c>
      <c r="CV135" s="73">
        <f t="shared" si="140"/>
        <v>0</v>
      </c>
      <c r="CW135" s="73">
        <f t="shared" si="141"/>
        <v>0</v>
      </c>
      <c r="CX135" s="73">
        <f t="shared" si="142"/>
        <v>0</v>
      </c>
      <c r="CY135" s="73">
        <f t="shared" si="143"/>
        <v>0</v>
      </c>
      <c r="CZ135" s="73">
        <f t="shared" si="144"/>
        <v>0</v>
      </c>
      <c r="DA135" s="73">
        <f t="shared" si="145"/>
        <v>0</v>
      </c>
      <c r="DB135" s="73">
        <f t="shared" si="146"/>
        <v>0</v>
      </c>
      <c r="DC135" s="73" t="str">
        <f t="shared" si="162"/>
        <v/>
      </c>
    </row>
    <row r="136" spans="1:107" s="216" customFormat="1" ht="15.75">
      <c r="A136" s="216">
        <f t="shared" si="163"/>
        <v>0</v>
      </c>
      <c r="B136" s="348">
        <f t="shared" si="164"/>
        <v>0</v>
      </c>
      <c r="C136" s="349">
        <v>77</v>
      </c>
      <c r="D136" s="377"/>
      <c r="E136" s="378"/>
      <c r="F136" s="379"/>
      <c r="G136" s="379"/>
      <c r="H136" s="378"/>
      <c r="I136" s="383"/>
      <c r="J136" s="381"/>
      <c r="K136" s="381"/>
      <c r="L136" s="381"/>
      <c r="M136" s="382"/>
      <c r="N136" s="521"/>
      <c r="AB136" s="216" t="str">
        <f t="shared" si="115"/>
        <v/>
      </c>
      <c r="AC136" s="216">
        <f t="shared" si="165"/>
        <v>1</v>
      </c>
      <c r="AD136" s="216" t="str">
        <f>IF(AND(AP136=""),"",IF(AP136=0,"",1+(MAX(AD$60:AD135))))</f>
        <v/>
      </c>
      <c r="AE136" s="32">
        <v>77</v>
      </c>
      <c r="AF136" s="69">
        <f t="shared" si="116"/>
        <v>0</v>
      </c>
      <c r="AG136" s="73">
        <f t="shared" si="117"/>
        <v>0</v>
      </c>
      <c r="AH136" s="73">
        <f t="shared" si="118"/>
        <v>0</v>
      </c>
      <c r="AI136" s="73">
        <f t="shared" si="119"/>
        <v>0</v>
      </c>
      <c r="AJ136" s="73">
        <f t="shared" si="120"/>
        <v>0</v>
      </c>
      <c r="AK136" s="73">
        <f t="shared" si="121"/>
        <v>0</v>
      </c>
      <c r="AL136" s="73">
        <f t="shared" si="122"/>
        <v>0</v>
      </c>
      <c r="AM136" s="73">
        <f t="shared" si="123"/>
        <v>0</v>
      </c>
      <c r="AN136" s="73">
        <f t="shared" si="156"/>
        <v>0</v>
      </c>
      <c r="AO136" s="73">
        <f t="shared" si="124"/>
        <v>0</v>
      </c>
      <c r="AP136" s="73" t="str">
        <f t="shared" si="157"/>
        <v/>
      </c>
      <c r="AQ136" s="216" t="str">
        <f>IF(AND(BC136=""),"",IF(BC136=0,"",1+(MAX(AQ$60:AQ135))))</f>
        <v/>
      </c>
      <c r="AR136" s="72">
        <v>77</v>
      </c>
      <c r="AS136" s="347">
        <f t="shared" si="147"/>
        <v>0</v>
      </c>
      <c r="AT136" s="70">
        <f t="shared" si="148"/>
        <v>0</v>
      </c>
      <c r="AU136" s="70">
        <f t="shared" si="149"/>
        <v>0</v>
      </c>
      <c r="AV136" s="70">
        <f t="shared" si="150"/>
        <v>0</v>
      </c>
      <c r="AW136" s="70">
        <f t="shared" si="151"/>
        <v>0</v>
      </c>
      <c r="AX136" s="70">
        <f t="shared" si="152"/>
        <v>0</v>
      </c>
      <c r="AY136" s="70">
        <f t="shared" si="153"/>
        <v>0</v>
      </c>
      <c r="AZ136" s="70">
        <f t="shared" si="154"/>
        <v>0</v>
      </c>
      <c r="BA136" s="70">
        <f t="shared" si="155"/>
        <v>0</v>
      </c>
      <c r="BB136" s="70">
        <f t="shared" si="125"/>
        <v>0</v>
      </c>
      <c r="BC136" s="73" t="str">
        <f t="shared" si="158"/>
        <v/>
      </c>
      <c r="BD136" s="216" t="str">
        <f>IF(AND(BP136=""),"",IF(BP136=0,"",1+(MAX(BD$60:BD135))))</f>
        <v/>
      </c>
      <c r="BE136" s="32">
        <v>77</v>
      </c>
      <c r="BF136" s="69">
        <f t="shared" si="97"/>
        <v>0</v>
      </c>
      <c r="BG136" s="73">
        <f t="shared" si="98"/>
        <v>0</v>
      </c>
      <c r="BH136" s="73">
        <f t="shared" si="99"/>
        <v>0</v>
      </c>
      <c r="BI136" s="73">
        <f t="shared" si="100"/>
        <v>0</v>
      </c>
      <c r="BJ136" s="73">
        <f t="shared" si="101"/>
        <v>0</v>
      </c>
      <c r="BK136" s="73">
        <f t="shared" si="102"/>
        <v>0</v>
      </c>
      <c r="BL136" s="73">
        <f t="shared" si="103"/>
        <v>0</v>
      </c>
      <c r="BM136" s="73">
        <f t="shared" si="104"/>
        <v>0</v>
      </c>
      <c r="BN136" s="73">
        <f t="shared" si="105"/>
        <v>0</v>
      </c>
      <c r="BO136" s="73">
        <f t="shared" si="126"/>
        <v>0</v>
      </c>
      <c r="BP136" s="73" t="str">
        <f t="shared" si="159"/>
        <v/>
      </c>
      <c r="BQ136" s="216" t="str">
        <f>IF(AND(CC136=""),"",IF(CC136=0,"",1+(MAX(BQ$60:BQ135))))</f>
        <v/>
      </c>
      <c r="BR136" s="32">
        <v>77</v>
      </c>
      <c r="BS136" s="346">
        <f t="shared" si="106"/>
        <v>0</v>
      </c>
      <c r="BT136" s="73">
        <f t="shared" si="107"/>
        <v>0</v>
      </c>
      <c r="BU136" s="73">
        <f t="shared" si="108"/>
        <v>0</v>
      </c>
      <c r="BV136" s="73">
        <f t="shared" si="109"/>
        <v>0</v>
      </c>
      <c r="BW136" s="73">
        <f t="shared" si="110"/>
        <v>0</v>
      </c>
      <c r="BX136" s="73">
        <f t="shared" si="111"/>
        <v>0</v>
      </c>
      <c r="BY136" s="73">
        <f t="shared" si="112"/>
        <v>0</v>
      </c>
      <c r="BZ136" s="73">
        <f t="shared" si="113"/>
        <v>0</v>
      </c>
      <c r="CA136" s="73">
        <f t="shared" si="114"/>
        <v>0</v>
      </c>
      <c r="CB136" s="73">
        <f t="shared" si="127"/>
        <v>0</v>
      </c>
      <c r="CC136" s="73" t="str">
        <f t="shared" si="160"/>
        <v/>
      </c>
      <c r="CD136" s="216" t="str">
        <f>IF(AND(CP136=""),"",IF(CP136=0,"",1+(MAX(CD$60:CD135))))</f>
        <v/>
      </c>
      <c r="CE136" s="32">
        <v>77</v>
      </c>
      <c r="CF136" s="69">
        <f t="shared" si="128"/>
        <v>0</v>
      </c>
      <c r="CG136" s="73">
        <f t="shared" si="129"/>
        <v>0</v>
      </c>
      <c r="CH136" s="73">
        <f t="shared" si="130"/>
        <v>0</v>
      </c>
      <c r="CI136" s="73">
        <f t="shared" si="131"/>
        <v>0</v>
      </c>
      <c r="CJ136" s="73">
        <f t="shared" si="132"/>
        <v>0</v>
      </c>
      <c r="CK136" s="73">
        <f t="shared" si="133"/>
        <v>0</v>
      </c>
      <c r="CL136" s="73">
        <f t="shared" si="134"/>
        <v>0</v>
      </c>
      <c r="CM136" s="73">
        <f t="shared" si="135"/>
        <v>0</v>
      </c>
      <c r="CN136" s="73">
        <f t="shared" si="136"/>
        <v>0</v>
      </c>
      <c r="CO136" s="73">
        <f t="shared" si="137"/>
        <v>0</v>
      </c>
      <c r="CP136" s="73" t="str">
        <f t="shared" si="161"/>
        <v/>
      </c>
      <c r="CQ136" s="216" t="str">
        <f>IF(AND(DC136=""),"",IF(DC136=0,"",1+(MAX(CQ$60:CQ135))))</f>
        <v/>
      </c>
      <c r="CR136" s="32">
        <v>77</v>
      </c>
      <c r="CS136" s="69">
        <f t="shared" si="86"/>
        <v>0</v>
      </c>
      <c r="CT136" s="73">
        <f t="shared" si="138"/>
        <v>0</v>
      </c>
      <c r="CU136" s="73">
        <f t="shared" si="139"/>
        <v>0</v>
      </c>
      <c r="CV136" s="73">
        <f t="shared" si="140"/>
        <v>0</v>
      </c>
      <c r="CW136" s="73">
        <f t="shared" si="141"/>
        <v>0</v>
      </c>
      <c r="CX136" s="73">
        <f t="shared" si="142"/>
        <v>0</v>
      </c>
      <c r="CY136" s="73">
        <f t="shared" si="143"/>
        <v>0</v>
      </c>
      <c r="CZ136" s="73">
        <f t="shared" si="144"/>
        <v>0</v>
      </c>
      <c r="DA136" s="73">
        <f t="shared" si="145"/>
        <v>0</v>
      </c>
      <c r="DB136" s="73">
        <f t="shared" si="146"/>
        <v>0</v>
      </c>
      <c r="DC136" s="73" t="str">
        <f t="shared" si="162"/>
        <v/>
      </c>
    </row>
    <row r="137" spans="1:107" s="216" customFormat="1" ht="15.75">
      <c r="A137" s="216">
        <f t="shared" si="163"/>
        <v>0</v>
      </c>
      <c r="B137" s="348">
        <f t="shared" si="164"/>
        <v>0</v>
      </c>
      <c r="C137" s="349">
        <v>78</v>
      </c>
      <c r="D137" s="377"/>
      <c r="E137" s="378"/>
      <c r="F137" s="379"/>
      <c r="G137" s="379"/>
      <c r="H137" s="378"/>
      <c r="I137" s="383"/>
      <c r="J137" s="381"/>
      <c r="K137" s="381"/>
      <c r="L137" s="381"/>
      <c r="M137" s="382"/>
      <c r="N137" s="521"/>
      <c r="AB137" s="216" t="str">
        <f t="shared" si="115"/>
        <v/>
      </c>
      <c r="AC137" s="216">
        <f t="shared" si="165"/>
        <v>1</v>
      </c>
      <c r="AD137" s="216" t="str">
        <f>IF(AND(AP137=""),"",IF(AP137=0,"",1+(MAX(AD$60:AD136))))</f>
        <v/>
      </c>
      <c r="AE137" s="72">
        <v>78</v>
      </c>
      <c r="AF137" s="69">
        <f t="shared" si="116"/>
        <v>0</v>
      </c>
      <c r="AG137" s="73">
        <f t="shared" si="117"/>
        <v>0</v>
      </c>
      <c r="AH137" s="73">
        <f t="shared" si="118"/>
        <v>0</v>
      </c>
      <c r="AI137" s="73">
        <f t="shared" si="119"/>
        <v>0</v>
      </c>
      <c r="AJ137" s="73">
        <f t="shared" si="120"/>
        <v>0</v>
      </c>
      <c r="AK137" s="73">
        <f t="shared" si="121"/>
        <v>0</v>
      </c>
      <c r="AL137" s="73">
        <f t="shared" si="122"/>
        <v>0</v>
      </c>
      <c r="AM137" s="73">
        <f t="shared" si="123"/>
        <v>0</v>
      </c>
      <c r="AN137" s="73">
        <f t="shared" si="156"/>
        <v>0</v>
      </c>
      <c r="AO137" s="73">
        <f t="shared" si="124"/>
        <v>0</v>
      </c>
      <c r="AP137" s="73" t="str">
        <f t="shared" si="157"/>
        <v/>
      </c>
      <c r="AQ137" s="216" t="str">
        <f>IF(AND(BC137=""),"",IF(BC137=0,"",1+(MAX(AQ$60:AQ136))))</f>
        <v/>
      </c>
      <c r="AR137" s="72">
        <v>78</v>
      </c>
      <c r="AS137" s="347">
        <f t="shared" si="147"/>
        <v>0</v>
      </c>
      <c r="AT137" s="70">
        <f t="shared" si="148"/>
        <v>0</v>
      </c>
      <c r="AU137" s="70">
        <f t="shared" si="149"/>
        <v>0</v>
      </c>
      <c r="AV137" s="70">
        <f t="shared" si="150"/>
        <v>0</v>
      </c>
      <c r="AW137" s="70">
        <f t="shared" si="151"/>
        <v>0</v>
      </c>
      <c r="AX137" s="70">
        <f t="shared" si="152"/>
        <v>0</v>
      </c>
      <c r="AY137" s="70">
        <f t="shared" si="153"/>
        <v>0</v>
      </c>
      <c r="AZ137" s="70">
        <f t="shared" si="154"/>
        <v>0</v>
      </c>
      <c r="BA137" s="70">
        <f t="shared" si="155"/>
        <v>0</v>
      </c>
      <c r="BB137" s="70">
        <f t="shared" si="125"/>
        <v>0</v>
      </c>
      <c r="BC137" s="73" t="str">
        <f t="shared" si="158"/>
        <v/>
      </c>
      <c r="BD137" s="216" t="str">
        <f>IF(AND(BP137=""),"",IF(BP137=0,"",1+(MAX(BD$60:BD136))))</f>
        <v/>
      </c>
      <c r="BE137" s="72">
        <v>78</v>
      </c>
      <c r="BF137" s="69">
        <f t="shared" si="97"/>
        <v>0</v>
      </c>
      <c r="BG137" s="73">
        <f t="shared" si="98"/>
        <v>0</v>
      </c>
      <c r="BH137" s="73">
        <f t="shared" si="99"/>
        <v>0</v>
      </c>
      <c r="BI137" s="73">
        <f t="shared" si="100"/>
        <v>0</v>
      </c>
      <c r="BJ137" s="73">
        <f t="shared" si="101"/>
        <v>0</v>
      </c>
      <c r="BK137" s="73">
        <f t="shared" si="102"/>
        <v>0</v>
      </c>
      <c r="BL137" s="73">
        <f t="shared" si="103"/>
        <v>0</v>
      </c>
      <c r="BM137" s="73">
        <f t="shared" si="104"/>
        <v>0</v>
      </c>
      <c r="BN137" s="73">
        <f t="shared" si="105"/>
        <v>0</v>
      </c>
      <c r="BO137" s="73">
        <f t="shared" si="126"/>
        <v>0</v>
      </c>
      <c r="BP137" s="73" t="str">
        <f t="shared" si="159"/>
        <v/>
      </c>
      <c r="BQ137" s="216" t="str">
        <f>IF(AND(CC137=""),"",IF(CC137=0,"",1+(MAX(BQ$60:BQ136))))</f>
        <v/>
      </c>
      <c r="BR137" s="72">
        <v>78</v>
      </c>
      <c r="BS137" s="346">
        <f t="shared" si="106"/>
        <v>0</v>
      </c>
      <c r="BT137" s="73">
        <f t="shared" si="107"/>
        <v>0</v>
      </c>
      <c r="BU137" s="73">
        <f t="shared" si="108"/>
        <v>0</v>
      </c>
      <c r="BV137" s="73">
        <f t="shared" si="109"/>
        <v>0</v>
      </c>
      <c r="BW137" s="73">
        <f t="shared" si="110"/>
        <v>0</v>
      </c>
      <c r="BX137" s="73">
        <f t="shared" si="111"/>
        <v>0</v>
      </c>
      <c r="BY137" s="73">
        <f t="shared" si="112"/>
        <v>0</v>
      </c>
      <c r="BZ137" s="73">
        <f t="shared" si="113"/>
        <v>0</v>
      </c>
      <c r="CA137" s="73">
        <f t="shared" si="114"/>
        <v>0</v>
      </c>
      <c r="CB137" s="73">
        <f t="shared" si="127"/>
        <v>0</v>
      </c>
      <c r="CC137" s="73" t="str">
        <f t="shared" si="160"/>
        <v/>
      </c>
      <c r="CD137" s="216" t="str">
        <f>IF(AND(CP137=""),"",IF(CP137=0,"",1+(MAX(CD$60:CD136))))</f>
        <v/>
      </c>
      <c r="CE137" s="72">
        <v>78</v>
      </c>
      <c r="CF137" s="69">
        <f t="shared" si="128"/>
        <v>0</v>
      </c>
      <c r="CG137" s="73">
        <f t="shared" si="129"/>
        <v>0</v>
      </c>
      <c r="CH137" s="73">
        <f t="shared" si="130"/>
        <v>0</v>
      </c>
      <c r="CI137" s="73">
        <f t="shared" si="131"/>
        <v>0</v>
      </c>
      <c r="CJ137" s="73">
        <f t="shared" si="132"/>
        <v>0</v>
      </c>
      <c r="CK137" s="73">
        <f t="shared" si="133"/>
        <v>0</v>
      </c>
      <c r="CL137" s="73">
        <f t="shared" si="134"/>
        <v>0</v>
      </c>
      <c r="CM137" s="73">
        <f t="shared" si="135"/>
        <v>0</v>
      </c>
      <c r="CN137" s="73">
        <f t="shared" si="136"/>
        <v>0</v>
      </c>
      <c r="CO137" s="73">
        <f t="shared" si="137"/>
        <v>0</v>
      </c>
      <c r="CP137" s="73" t="str">
        <f t="shared" si="161"/>
        <v/>
      </c>
      <c r="CQ137" s="216" t="str">
        <f>IF(AND(DC137=""),"",IF(DC137=0,"",1+(MAX(CQ$60:CQ136))))</f>
        <v/>
      </c>
      <c r="CR137" s="72">
        <v>78</v>
      </c>
      <c r="CS137" s="69">
        <f t="shared" si="86"/>
        <v>0</v>
      </c>
      <c r="CT137" s="73">
        <f t="shared" si="138"/>
        <v>0</v>
      </c>
      <c r="CU137" s="73">
        <f t="shared" si="139"/>
        <v>0</v>
      </c>
      <c r="CV137" s="73">
        <f t="shared" si="140"/>
        <v>0</v>
      </c>
      <c r="CW137" s="73">
        <f t="shared" si="141"/>
        <v>0</v>
      </c>
      <c r="CX137" s="73">
        <f t="shared" si="142"/>
        <v>0</v>
      </c>
      <c r="CY137" s="73">
        <f t="shared" si="143"/>
        <v>0</v>
      </c>
      <c r="CZ137" s="73">
        <f t="shared" si="144"/>
        <v>0</v>
      </c>
      <c r="DA137" s="73">
        <f t="shared" si="145"/>
        <v>0</v>
      </c>
      <c r="DB137" s="73">
        <f t="shared" si="146"/>
        <v>0</v>
      </c>
      <c r="DC137" s="73" t="str">
        <f t="shared" si="162"/>
        <v/>
      </c>
    </row>
    <row r="138" spans="1:107" s="216" customFormat="1" ht="15.75">
      <c r="A138" s="216">
        <f t="shared" si="163"/>
        <v>0</v>
      </c>
      <c r="B138" s="348">
        <f t="shared" si="164"/>
        <v>0</v>
      </c>
      <c r="C138" s="349">
        <v>79</v>
      </c>
      <c r="D138" s="377"/>
      <c r="E138" s="378"/>
      <c r="F138" s="379"/>
      <c r="G138" s="379"/>
      <c r="H138" s="378"/>
      <c r="I138" s="383"/>
      <c r="J138" s="381"/>
      <c r="K138" s="381"/>
      <c r="L138" s="381"/>
      <c r="M138" s="382"/>
      <c r="N138" s="521"/>
      <c r="AB138" s="216" t="str">
        <f t="shared" si="115"/>
        <v/>
      </c>
      <c r="AC138" s="216">
        <f t="shared" si="165"/>
        <v>1</v>
      </c>
      <c r="AD138" s="216" t="str">
        <f>IF(AND(AP138=""),"",IF(AP138=0,"",1+(MAX(AD$60:AD137))))</f>
        <v/>
      </c>
      <c r="AE138" s="32">
        <v>79</v>
      </c>
      <c r="AF138" s="69">
        <f t="shared" si="116"/>
        <v>0</v>
      </c>
      <c r="AG138" s="73">
        <f t="shared" si="117"/>
        <v>0</v>
      </c>
      <c r="AH138" s="73">
        <f t="shared" si="118"/>
        <v>0</v>
      </c>
      <c r="AI138" s="73">
        <f t="shared" si="119"/>
        <v>0</v>
      </c>
      <c r="AJ138" s="73">
        <f t="shared" si="120"/>
        <v>0</v>
      </c>
      <c r="AK138" s="73">
        <f t="shared" si="121"/>
        <v>0</v>
      </c>
      <c r="AL138" s="73">
        <f t="shared" si="122"/>
        <v>0</v>
      </c>
      <c r="AM138" s="73">
        <f t="shared" si="123"/>
        <v>0</v>
      </c>
      <c r="AN138" s="73">
        <f t="shared" si="156"/>
        <v>0</v>
      </c>
      <c r="AO138" s="73">
        <f t="shared" si="124"/>
        <v>0</v>
      </c>
      <c r="AP138" s="73" t="str">
        <f t="shared" si="157"/>
        <v/>
      </c>
      <c r="AQ138" s="216" t="str">
        <f>IF(AND(BC138=""),"",IF(BC138=0,"",1+(MAX(AQ$60:AQ137))))</f>
        <v/>
      </c>
      <c r="AR138" s="72">
        <v>79</v>
      </c>
      <c r="AS138" s="347">
        <f t="shared" si="147"/>
        <v>0</v>
      </c>
      <c r="AT138" s="70">
        <f t="shared" si="148"/>
        <v>0</v>
      </c>
      <c r="AU138" s="70">
        <f t="shared" si="149"/>
        <v>0</v>
      </c>
      <c r="AV138" s="70">
        <f t="shared" si="150"/>
        <v>0</v>
      </c>
      <c r="AW138" s="70">
        <f t="shared" si="151"/>
        <v>0</v>
      </c>
      <c r="AX138" s="70">
        <f t="shared" si="152"/>
        <v>0</v>
      </c>
      <c r="AY138" s="70">
        <f t="shared" si="153"/>
        <v>0</v>
      </c>
      <c r="AZ138" s="70">
        <f t="shared" si="154"/>
        <v>0</v>
      </c>
      <c r="BA138" s="70">
        <f t="shared" si="155"/>
        <v>0</v>
      </c>
      <c r="BB138" s="70">
        <f t="shared" si="125"/>
        <v>0</v>
      </c>
      <c r="BC138" s="73" t="str">
        <f t="shared" si="158"/>
        <v/>
      </c>
      <c r="BD138" s="216" t="str">
        <f>IF(AND(BP138=""),"",IF(BP138=0,"",1+(MAX(BD$60:BD137))))</f>
        <v/>
      </c>
      <c r="BE138" s="32">
        <v>79</v>
      </c>
      <c r="BF138" s="69">
        <f t="shared" si="97"/>
        <v>0</v>
      </c>
      <c r="BG138" s="73">
        <f t="shared" si="98"/>
        <v>0</v>
      </c>
      <c r="BH138" s="73">
        <f t="shared" si="99"/>
        <v>0</v>
      </c>
      <c r="BI138" s="73">
        <f t="shared" si="100"/>
        <v>0</v>
      </c>
      <c r="BJ138" s="73">
        <f t="shared" si="101"/>
        <v>0</v>
      </c>
      <c r="BK138" s="73">
        <f t="shared" si="102"/>
        <v>0</v>
      </c>
      <c r="BL138" s="73">
        <f t="shared" si="103"/>
        <v>0</v>
      </c>
      <c r="BM138" s="73">
        <f t="shared" si="104"/>
        <v>0</v>
      </c>
      <c r="BN138" s="73">
        <f t="shared" si="105"/>
        <v>0</v>
      </c>
      <c r="BO138" s="73">
        <f t="shared" si="126"/>
        <v>0</v>
      </c>
      <c r="BP138" s="73" t="str">
        <f t="shared" si="159"/>
        <v/>
      </c>
      <c r="BQ138" s="216" t="str">
        <f>IF(AND(CC138=""),"",IF(CC138=0,"",1+(MAX(BQ$60:BQ137))))</f>
        <v/>
      </c>
      <c r="BR138" s="32">
        <v>79</v>
      </c>
      <c r="BS138" s="346">
        <f t="shared" si="106"/>
        <v>0</v>
      </c>
      <c r="BT138" s="73">
        <f t="shared" si="107"/>
        <v>0</v>
      </c>
      <c r="BU138" s="73">
        <f t="shared" si="108"/>
        <v>0</v>
      </c>
      <c r="BV138" s="73">
        <f t="shared" si="109"/>
        <v>0</v>
      </c>
      <c r="BW138" s="73">
        <f t="shared" si="110"/>
        <v>0</v>
      </c>
      <c r="BX138" s="73">
        <f t="shared" si="111"/>
        <v>0</v>
      </c>
      <c r="BY138" s="73">
        <f t="shared" si="112"/>
        <v>0</v>
      </c>
      <c r="BZ138" s="73">
        <f t="shared" si="113"/>
        <v>0</v>
      </c>
      <c r="CA138" s="73">
        <f t="shared" si="114"/>
        <v>0</v>
      </c>
      <c r="CB138" s="73">
        <f t="shared" si="127"/>
        <v>0</v>
      </c>
      <c r="CC138" s="73" t="str">
        <f t="shared" si="160"/>
        <v/>
      </c>
      <c r="CD138" s="216" t="str">
        <f>IF(AND(CP138=""),"",IF(CP138=0,"",1+(MAX(CD$60:CD137))))</f>
        <v/>
      </c>
      <c r="CE138" s="32">
        <v>79</v>
      </c>
      <c r="CF138" s="69">
        <f t="shared" si="128"/>
        <v>0</v>
      </c>
      <c r="CG138" s="73">
        <f t="shared" si="129"/>
        <v>0</v>
      </c>
      <c r="CH138" s="73">
        <f t="shared" si="130"/>
        <v>0</v>
      </c>
      <c r="CI138" s="73">
        <f t="shared" si="131"/>
        <v>0</v>
      </c>
      <c r="CJ138" s="73">
        <f t="shared" si="132"/>
        <v>0</v>
      </c>
      <c r="CK138" s="73">
        <f t="shared" si="133"/>
        <v>0</v>
      </c>
      <c r="CL138" s="73">
        <f t="shared" si="134"/>
        <v>0</v>
      </c>
      <c r="CM138" s="73">
        <f t="shared" si="135"/>
        <v>0</v>
      </c>
      <c r="CN138" s="73">
        <f t="shared" si="136"/>
        <v>0</v>
      </c>
      <c r="CO138" s="73">
        <f t="shared" si="137"/>
        <v>0</v>
      </c>
      <c r="CP138" s="73" t="str">
        <f t="shared" si="161"/>
        <v/>
      </c>
      <c r="CQ138" s="216" t="str">
        <f>IF(AND(DC138=""),"",IF(DC138=0,"",1+(MAX(CQ$60:CQ137))))</f>
        <v/>
      </c>
      <c r="CR138" s="32">
        <v>79</v>
      </c>
      <c r="CS138" s="69">
        <f t="shared" si="86"/>
        <v>0</v>
      </c>
      <c r="CT138" s="73">
        <f t="shared" si="138"/>
        <v>0</v>
      </c>
      <c r="CU138" s="73">
        <f t="shared" si="139"/>
        <v>0</v>
      </c>
      <c r="CV138" s="73">
        <f t="shared" si="140"/>
        <v>0</v>
      </c>
      <c r="CW138" s="73">
        <f t="shared" si="141"/>
        <v>0</v>
      </c>
      <c r="CX138" s="73">
        <f t="shared" si="142"/>
        <v>0</v>
      </c>
      <c r="CY138" s="73">
        <f t="shared" si="143"/>
        <v>0</v>
      </c>
      <c r="CZ138" s="73">
        <f t="shared" si="144"/>
        <v>0</v>
      </c>
      <c r="DA138" s="73">
        <f t="shared" si="145"/>
        <v>0</v>
      </c>
      <c r="DB138" s="73">
        <f t="shared" si="146"/>
        <v>0</v>
      </c>
      <c r="DC138" s="73" t="str">
        <f t="shared" si="162"/>
        <v/>
      </c>
    </row>
    <row r="139" spans="1:107" s="216" customFormat="1" ht="15.75">
      <c r="A139" s="216">
        <f t="shared" si="163"/>
        <v>0</v>
      </c>
      <c r="B139" s="348">
        <f t="shared" si="164"/>
        <v>0</v>
      </c>
      <c r="C139" s="349">
        <v>80</v>
      </c>
      <c r="D139" s="377"/>
      <c r="E139" s="378"/>
      <c r="F139" s="379"/>
      <c r="G139" s="379"/>
      <c r="H139" s="378"/>
      <c r="I139" s="383"/>
      <c r="J139" s="381"/>
      <c r="K139" s="381"/>
      <c r="L139" s="381"/>
      <c r="M139" s="382"/>
      <c r="N139" s="521"/>
      <c r="AB139" s="216" t="str">
        <f t="shared" si="115"/>
        <v/>
      </c>
      <c r="AC139" s="216">
        <f t="shared" si="165"/>
        <v>1</v>
      </c>
      <c r="AD139" s="216" t="str">
        <f>IF(AND(AP139=""),"",IF(AP139=0,"",1+(MAX(AD$60:AD138))))</f>
        <v/>
      </c>
      <c r="AE139" s="72">
        <v>80</v>
      </c>
      <c r="AF139" s="69">
        <f t="shared" si="116"/>
        <v>0</v>
      </c>
      <c r="AG139" s="73">
        <f t="shared" si="117"/>
        <v>0</v>
      </c>
      <c r="AH139" s="73">
        <f t="shared" si="118"/>
        <v>0</v>
      </c>
      <c r="AI139" s="73">
        <f t="shared" si="119"/>
        <v>0</v>
      </c>
      <c r="AJ139" s="73">
        <f t="shared" si="120"/>
        <v>0</v>
      </c>
      <c r="AK139" s="73">
        <f t="shared" si="121"/>
        <v>0</v>
      </c>
      <c r="AL139" s="73">
        <f t="shared" si="122"/>
        <v>0</v>
      </c>
      <c r="AM139" s="73">
        <f t="shared" si="123"/>
        <v>0</v>
      </c>
      <c r="AN139" s="73">
        <f t="shared" si="156"/>
        <v>0</v>
      </c>
      <c r="AO139" s="73">
        <f t="shared" si="124"/>
        <v>0</v>
      </c>
      <c r="AP139" s="73" t="str">
        <f t="shared" si="157"/>
        <v/>
      </c>
      <c r="AQ139" s="216" t="str">
        <f>IF(AND(BC139=""),"",IF(BC139=0,"",1+(MAX(AQ$60:AQ138))))</f>
        <v/>
      </c>
      <c r="AR139" s="72">
        <v>80</v>
      </c>
      <c r="AS139" s="347">
        <f t="shared" si="147"/>
        <v>0</v>
      </c>
      <c r="AT139" s="70">
        <f t="shared" si="148"/>
        <v>0</v>
      </c>
      <c r="AU139" s="70">
        <f t="shared" si="149"/>
        <v>0</v>
      </c>
      <c r="AV139" s="70">
        <f t="shared" si="150"/>
        <v>0</v>
      </c>
      <c r="AW139" s="70">
        <f t="shared" si="151"/>
        <v>0</v>
      </c>
      <c r="AX139" s="70">
        <f t="shared" si="152"/>
        <v>0</v>
      </c>
      <c r="AY139" s="70">
        <f t="shared" si="153"/>
        <v>0</v>
      </c>
      <c r="AZ139" s="70">
        <f t="shared" si="154"/>
        <v>0</v>
      </c>
      <c r="BA139" s="70">
        <f t="shared" si="155"/>
        <v>0</v>
      </c>
      <c r="BB139" s="70">
        <f t="shared" si="125"/>
        <v>0</v>
      </c>
      <c r="BC139" s="73" t="str">
        <f t="shared" si="158"/>
        <v/>
      </c>
      <c r="BD139" s="216" t="str">
        <f>IF(AND(BP139=""),"",IF(BP139=0,"",1+(MAX(BD$60:BD138))))</f>
        <v/>
      </c>
      <c r="BE139" s="72">
        <v>80</v>
      </c>
      <c r="BF139" s="69">
        <f t="shared" si="97"/>
        <v>0</v>
      </c>
      <c r="BG139" s="73">
        <f t="shared" si="98"/>
        <v>0</v>
      </c>
      <c r="BH139" s="73">
        <f t="shared" si="99"/>
        <v>0</v>
      </c>
      <c r="BI139" s="73">
        <f t="shared" si="100"/>
        <v>0</v>
      </c>
      <c r="BJ139" s="73">
        <f t="shared" si="101"/>
        <v>0</v>
      </c>
      <c r="BK139" s="73">
        <f t="shared" si="102"/>
        <v>0</v>
      </c>
      <c r="BL139" s="73">
        <f t="shared" si="103"/>
        <v>0</v>
      </c>
      <c r="BM139" s="73">
        <f t="shared" si="104"/>
        <v>0</v>
      </c>
      <c r="BN139" s="73">
        <f t="shared" si="105"/>
        <v>0</v>
      </c>
      <c r="BO139" s="73">
        <f t="shared" si="126"/>
        <v>0</v>
      </c>
      <c r="BP139" s="73" t="str">
        <f t="shared" si="159"/>
        <v/>
      </c>
      <c r="BQ139" s="216" t="str">
        <f>IF(AND(CC139=""),"",IF(CC139=0,"",1+(MAX(BQ$60:BQ138))))</f>
        <v/>
      </c>
      <c r="BR139" s="72">
        <v>80</v>
      </c>
      <c r="BS139" s="346">
        <f t="shared" si="106"/>
        <v>0</v>
      </c>
      <c r="BT139" s="73">
        <f t="shared" si="107"/>
        <v>0</v>
      </c>
      <c r="BU139" s="73">
        <f t="shared" si="108"/>
        <v>0</v>
      </c>
      <c r="BV139" s="73">
        <f t="shared" si="109"/>
        <v>0</v>
      </c>
      <c r="BW139" s="73">
        <f t="shared" si="110"/>
        <v>0</v>
      </c>
      <c r="BX139" s="73">
        <f t="shared" si="111"/>
        <v>0</v>
      </c>
      <c r="BY139" s="73">
        <f t="shared" si="112"/>
        <v>0</v>
      </c>
      <c r="BZ139" s="73">
        <f t="shared" si="113"/>
        <v>0</v>
      </c>
      <c r="CA139" s="73">
        <f t="shared" si="114"/>
        <v>0</v>
      </c>
      <c r="CB139" s="73">
        <f t="shared" si="127"/>
        <v>0</v>
      </c>
      <c r="CC139" s="73" t="str">
        <f t="shared" si="160"/>
        <v/>
      </c>
      <c r="CD139" s="216" t="str">
        <f>IF(AND(CP139=""),"",IF(CP139=0,"",1+(MAX(CD$60:CD138))))</f>
        <v/>
      </c>
      <c r="CE139" s="72">
        <v>80</v>
      </c>
      <c r="CF139" s="69">
        <f t="shared" si="128"/>
        <v>0</v>
      </c>
      <c r="CG139" s="73">
        <f t="shared" si="129"/>
        <v>0</v>
      </c>
      <c r="CH139" s="73">
        <f t="shared" si="130"/>
        <v>0</v>
      </c>
      <c r="CI139" s="73">
        <f t="shared" si="131"/>
        <v>0</v>
      </c>
      <c r="CJ139" s="73">
        <f t="shared" si="132"/>
        <v>0</v>
      </c>
      <c r="CK139" s="73">
        <f t="shared" si="133"/>
        <v>0</v>
      </c>
      <c r="CL139" s="73">
        <f t="shared" si="134"/>
        <v>0</v>
      </c>
      <c r="CM139" s="73">
        <f t="shared" si="135"/>
        <v>0</v>
      </c>
      <c r="CN139" s="73">
        <f t="shared" si="136"/>
        <v>0</v>
      </c>
      <c r="CO139" s="73">
        <f t="shared" si="137"/>
        <v>0</v>
      </c>
      <c r="CP139" s="73" t="str">
        <f t="shared" si="161"/>
        <v/>
      </c>
      <c r="CQ139" s="216" t="str">
        <f>IF(AND(DC139=""),"",IF(DC139=0,"",1+(MAX(CQ$60:CQ138))))</f>
        <v/>
      </c>
      <c r="CR139" s="72">
        <v>80</v>
      </c>
      <c r="CS139" s="69">
        <f t="shared" si="86"/>
        <v>0</v>
      </c>
      <c r="CT139" s="73">
        <f t="shared" si="138"/>
        <v>0</v>
      </c>
      <c r="CU139" s="73">
        <f t="shared" si="139"/>
        <v>0</v>
      </c>
      <c r="CV139" s="73">
        <f t="shared" si="140"/>
        <v>0</v>
      </c>
      <c r="CW139" s="73">
        <f t="shared" si="141"/>
        <v>0</v>
      </c>
      <c r="CX139" s="73">
        <f t="shared" si="142"/>
        <v>0</v>
      </c>
      <c r="CY139" s="73">
        <f t="shared" si="143"/>
        <v>0</v>
      </c>
      <c r="CZ139" s="73">
        <f t="shared" si="144"/>
        <v>0</v>
      </c>
      <c r="DA139" s="73">
        <f t="shared" si="145"/>
        <v>0</v>
      </c>
      <c r="DB139" s="73">
        <f t="shared" si="146"/>
        <v>0</v>
      </c>
      <c r="DC139" s="73" t="str">
        <f t="shared" si="162"/>
        <v/>
      </c>
    </row>
    <row r="140" spans="1:107" s="216" customFormat="1" ht="15.75">
      <c r="A140" s="216">
        <f t="shared" si="163"/>
        <v>0</v>
      </c>
      <c r="B140" s="348">
        <f t="shared" si="164"/>
        <v>0</v>
      </c>
      <c r="C140" s="349">
        <v>81</v>
      </c>
      <c r="D140" s="377"/>
      <c r="E140" s="378"/>
      <c r="F140" s="379"/>
      <c r="G140" s="379"/>
      <c r="H140" s="378"/>
      <c r="I140" s="383"/>
      <c r="J140" s="381"/>
      <c r="K140" s="381"/>
      <c r="L140" s="381"/>
      <c r="M140" s="382"/>
      <c r="N140" s="521"/>
      <c r="AB140" s="216" t="str">
        <f t="shared" si="115"/>
        <v/>
      </c>
      <c r="AC140" s="216">
        <f t="shared" si="165"/>
        <v>1</v>
      </c>
      <c r="AD140" s="216" t="str">
        <f>IF(AND(AP140=""),"",IF(AP140=0,"",1+(MAX(AD$60:AD139))))</f>
        <v/>
      </c>
      <c r="AE140" s="32">
        <v>81</v>
      </c>
      <c r="AF140" s="69">
        <f t="shared" si="116"/>
        <v>0</v>
      </c>
      <c r="AG140" s="73">
        <f t="shared" si="117"/>
        <v>0</v>
      </c>
      <c r="AH140" s="73">
        <f t="shared" si="118"/>
        <v>0</v>
      </c>
      <c r="AI140" s="73">
        <f t="shared" si="119"/>
        <v>0</v>
      </c>
      <c r="AJ140" s="73">
        <f t="shared" si="120"/>
        <v>0</v>
      </c>
      <c r="AK140" s="73">
        <f t="shared" si="121"/>
        <v>0</v>
      </c>
      <c r="AL140" s="73">
        <f t="shared" si="122"/>
        <v>0</v>
      </c>
      <c r="AM140" s="73">
        <f t="shared" si="123"/>
        <v>0</v>
      </c>
      <c r="AN140" s="73">
        <f t="shared" si="156"/>
        <v>0</v>
      </c>
      <c r="AO140" s="73">
        <f t="shared" si="124"/>
        <v>0</v>
      </c>
      <c r="AP140" s="73" t="str">
        <f t="shared" si="157"/>
        <v/>
      </c>
      <c r="AQ140" s="216" t="str">
        <f>IF(AND(BC140=""),"",IF(BC140=0,"",1+(MAX(AQ$60:AQ139))))</f>
        <v/>
      </c>
      <c r="AR140" s="72">
        <v>81</v>
      </c>
      <c r="AS140" s="347">
        <f t="shared" si="147"/>
        <v>0</v>
      </c>
      <c r="AT140" s="70">
        <f t="shared" si="148"/>
        <v>0</v>
      </c>
      <c r="AU140" s="70">
        <f t="shared" si="149"/>
        <v>0</v>
      </c>
      <c r="AV140" s="70">
        <f t="shared" si="150"/>
        <v>0</v>
      </c>
      <c r="AW140" s="70">
        <f t="shared" si="151"/>
        <v>0</v>
      </c>
      <c r="AX140" s="70">
        <f t="shared" si="152"/>
        <v>0</v>
      </c>
      <c r="AY140" s="70">
        <f t="shared" si="153"/>
        <v>0</v>
      </c>
      <c r="AZ140" s="70">
        <f t="shared" si="154"/>
        <v>0</v>
      </c>
      <c r="BA140" s="70">
        <f t="shared" si="155"/>
        <v>0</v>
      </c>
      <c r="BB140" s="70">
        <f t="shared" si="125"/>
        <v>0</v>
      </c>
      <c r="BC140" s="73" t="str">
        <f t="shared" si="158"/>
        <v/>
      </c>
      <c r="BD140" s="216" t="str">
        <f>IF(AND(BP140=""),"",IF(BP140=0,"",1+(MAX(BD$60:BD139))))</f>
        <v/>
      </c>
      <c r="BE140" s="32">
        <v>81</v>
      </c>
      <c r="BF140" s="69">
        <f t="shared" si="97"/>
        <v>0</v>
      </c>
      <c r="BG140" s="73">
        <f t="shared" si="98"/>
        <v>0</v>
      </c>
      <c r="BH140" s="73">
        <f t="shared" si="99"/>
        <v>0</v>
      </c>
      <c r="BI140" s="73">
        <f t="shared" si="100"/>
        <v>0</v>
      </c>
      <c r="BJ140" s="73">
        <f t="shared" si="101"/>
        <v>0</v>
      </c>
      <c r="BK140" s="73">
        <f t="shared" si="102"/>
        <v>0</v>
      </c>
      <c r="BL140" s="73">
        <f t="shared" si="103"/>
        <v>0</v>
      </c>
      <c r="BM140" s="73">
        <f t="shared" si="104"/>
        <v>0</v>
      </c>
      <c r="BN140" s="73">
        <f t="shared" si="105"/>
        <v>0</v>
      </c>
      <c r="BO140" s="73">
        <f t="shared" si="126"/>
        <v>0</v>
      </c>
      <c r="BP140" s="73" t="str">
        <f t="shared" si="159"/>
        <v/>
      </c>
      <c r="BQ140" s="216" t="str">
        <f>IF(AND(CC140=""),"",IF(CC140=0,"",1+(MAX(BQ$60:BQ139))))</f>
        <v/>
      </c>
      <c r="BR140" s="32">
        <v>81</v>
      </c>
      <c r="BS140" s="346">
        <f t="shared" si="106"/>
        <v>0</v>
      </c>
      <c r="BT140" s="73">
        <f t="shared" si="107"/>
        <v>0</v>
      </c>
      <c r="BU140" s="73">
        <f t="shared" si="108"/>
        <v>0</v>
      </c>
      <c r="BV140" s="73">
        <f t="shared" si="109"/>
        <v>0</v>
      </c>
      <c r="BW140" s="73">
        <f t="shared" si="110"/>
        <v>0</v>
      </c>
      <c r="BX140" s="73">
        <f t="shared" si="111"/>
        <v>0</v>
      </c>
      <c r="BY140" s="73">
        <f t="shared" si="112"/>
        <v>0</v>
      </c>
      <c r="BZ140" s="73">
        <f t="shared" si="113"/>
        <v>0</v>
      </c>
      <c r="CA140" s="73">
        <f t="shared" si="114"/>
        <v>0</v>
      </c>
      <c r="CB140" s="73">
        <f t="shared" si="127"/>
        <v>0</v>
      </c>
      <c r="CC140" s="73" t="str">
        <f t="shared" si="160"/>
        <v/>
      </c>
      <c r="CD140" s="216" t="str">
        <f>IF(AND(CP140=""),"",IF(CP140=0,"",1+(MAX(CD$60:CD139))))</f>
        <v/>
      </c>
      <c r="CE140" s="32">
        <v>81</v>
      </c>
      <c r="CF140" s="69">
        <f t="shared" si="128"/>
        <v>0</v>
      </c>
      <c r="CG140" s="73">
        <f t="shared" si="129"/>
        <v>0</v>
      </c>
      <c r="CH140" s="73">
        <f t="shared" si="130"/>
        <v>0</v>
      </c>
      <c r="CI140" s="73">
        <f t="shared" si="131"/>
        <v>0</v>
      </c>
      <c r="CJ140" s="73">
        <f t="shared" si="132"/>
        <v>0</v>
      </c>
      <c r="CK140" s="73">
        <f t="shared" si="133"/>
        <v>0</v>
      </c>
      <c r="CL140" s="73">
        <f t="shared" si="134"/>
        <v>0</v>
      </c>
      <c r="CM140" s="73">
        <f t="shared" si="135"/>
        <v>0</v>
      </c>
      <c r="CN140" s="73">
        <f t="shared" si="136"/>
        <v>0</v>
      </c>
      <c r="CO140" s="73">
        <f t="shared" si="137"/>
        <v>0</v>
      </c>
      <c r="CP140" s="73" t="str">
        <f t="shared" si="161"/>
        <v/>
      </c>
      <c r="CQ140" s="216" t="str">
        <f>IF(AND(DC140=""),"",IF(DC140=0,"",1+(MAX(CQ$60:CQ139))))</f>
        <v/>
      </c>
      <c r="CR140" s="32">
        <v>81</v>
      </c>
      <c r="CS140" s="69">
        <f t="shared" ref="CS140:CS176" si="166">IF($M140="NON GAZETTED - SANVIDA",D140,0)</f>
        <v>0</v>
      </c>
      <c r="CT140" s="73">
        <f t="shared" si="138"/>
        <v>0</v>
      </c>
      <c r="CU140" s="73">
        <f t="shared" si="139"/>
        <v>0</v>
      </c>
      <c r="CV140" s="73">
        <f t="shared" si="140"/>
        <v>0</v>
      </c>
      <c r="CW140" s="73">
        <f t="shared" si="141"/>
        <v>0</v>
      </c>
      <c r="CX140" s="73">
        <f t="shared" si="142"/>
        <v>0</v>
      </c>
      <c r="CY140" s="73">
        <f t="shared" si="143"/>
        <v>0</v>
      </c>
      <c r="CZ140" s="73">
        <f t="shared" si="144"/>
        <v>0</v>
      </c>
      <c r="DA140" s="73">
        <f t="shared" si="145"/>
        <v>0</v>
      </c>
      <c r="DB140" s="73">
        <f t="shared" si="146"/>
        <v>0</v>
      </c>
      <c r="DC140" s="73" t="str">
        <f t="shared" si="162"/>
        <v/>
      </c>
    </row>
    <row r="141" spans="1:107" s="216" customFormat="1" ht="15.75">
      <c r="A141" s="216">
        <f t="shared" si="163"/>
        <v>0</v>
      </c>
      <c r="B141" s="348">
        <f t="shared" si="164"/>
        <v>0</v>
      </c>
      <c r="C141" s="349">
        <v>82</v>
      </c>
      <c r="D141" s="377"/>
      <c r="E141" s="378"/>
      <c r="F141" s="379"/>
      <c r="G141" s="379"/>
      <c r="H141" s="378"/>
      <c r="I141" s="383"/>
      <c r="J141" s="381"/>
      <c r="K141" s="381"/>
      <c r="L141" s="381"/>
      <c r="M141" s="382"/>
      <c r="N141" s="521"/>
      <c r="AB141" s="216" t="str">
        <f t="shared" si="115"/>
        <v/>
      </c>
      <c r="AC141" s="216">
        <f t="shared" si="165"/>
        <v>1</v>
      </c>
      <c r="AD141" s="216" t="str">
        <f>IF(AND(AP141=""),"",IF(AP141=0,"",1+(MAX(AD$60:AD140))))</f>
        <v/>
      </c>
      <c r="AE141" s="72">
        <v>82</v>
      </c>
      <c r="AF141" s="69">
        <f t="shared" si="116"/>
        <v>0</v>
      </c>
      <c r="AG141" s="73">
        <f t="shared" si="117"/>
        <v>0</v>
      </c>
      <c r="AH141" s="73">
        <f t="shared" si="118"/>
        <v>0</v>
      </c>
      <c r="AI141" s="73">
        <f t="shared" si="119"/>
        <v>0</v>
      </c>
      <c r="AJ141" s="73">
        <f t="shared" si="120"/>
        <v>0</v>
      </c>
      <c r="AK141" s="73">
        <f t="shared" si="121"/>
        <v>0</v>
      </c>
      <c r="AL141" s="73">
        <f t="shared" si="122"/>
        <v>0</v>
      </c>
      <c r="AM141" s="73">
        <f t="shared" si="123"/>
        <v>0</v>
      </c>
      <c r="AN141" s="73">
        <f t="shared" si="156"/>
        <v>0</v>
      </c>
      <c r="AO141" s="73">
        <f t="shared" si="124"/>
        <v>0</v>
      </c>
      <c r="AP141" s="73" t="str">
        <f t="shared" si="157"/>
        <v/>
      </c>
      <c r="AQ141" s="216" t="str">
        <f>IF(AND(BC141=""),"",IF(BC141=0,"",1+(MAX(AQ$60:AQ140))))</f>
        <v/>
      </c>
      <c r="AR141" s="72">
        <v>82</v>
      </c>
      <c r="AS141" s="347">
        <f t="shared" si="147"/>
        <v>0</v>
      </c>
      <c r="AT141" s="70">
        <f t="shared" si="148"/>
        <v>0</v>
      </c>
      <c r="AU141" s="70">
        <f t="shared" si="149"/>
        <v>0</v>
      </c>
      <c r="AV141" s="70">
        <f t="shared" si="150"/>
        <v>0</v>
      </c>
      <c r="AW141" s="70">
        <f t="shared" si="151"/>
        <v>0</v>
      </c>
      <c r="AX141" s="70">
        <f t="shared" si="152"/>
        <v>0</v>
      </c>
      <c r="AY141" s="70">
        <f t="shared" si="153"/>
        <v>0</v>
      </c>
      <c r="AZ141" s="70">
        <f t="shared" si="154"/>
        <v>0</v>
      </c>
      <c r="BA141" s="70">
        <f t="shared" si="155"/>
        <v>0</v>
      </c>
      <c r="BB141" s="70">
        <f t="shared" si="125"/>
        <v>0</v>
      </c>
      <c r="BC141" s="73" t="str">
        <f t="shared" si="158"/>
        <v/>
      </c>
      <c r="BD141" s="216" t="str">
        <f>IF(AND(BP141=""),"",IF(BP141=0,"",1+(MAX(BD$60:BD140))))</f>
        <v/>
      </c>
      <c r="BE141" s="72">
        <v>82</v>
      </c>
      <c r="BF141" s="69">
        <f t="shared" si="97"/>
        <v>0</v>
      </c>
      <c r="BG141" s="73">
        <f t="shared" si="98"/>
        <v>0</v>
      </c>
      <c r="BH141" s="73">
        <f t="shared" si="99"/>
        <v>0</v>
      </c>
      <c r="BI141" s="73">
        <f t="shared" si="100"/>
        <v>0</v>
      </c>
      <c r="BJ141" s="73">
        <f t="shared" si="101"/>
        <v>0</v>
      </c>
      <c r="BK141" s="73">
        <f t="shared" si="102"/>
        <v>0</v>
      </c>
      <c r="BL141" s="73">
        <f t="shared" si="103"/>
        <v>0</v>
      </c>
      <c r="BM141" s="73">
        <f t="shared" si="104"/>
        <v>0</v>
      </c>
      <c r="BN141" s="73">
        <f t="shared" si="105"/>
        <v>0</v>
      </c>
      <c r="BO141" s="73">
        <f t="shared" si="126"/>
        <v>0</v>
      </c>
      <c r="BP141" s="73" t="str">
        <f t="shared" si="159"/>
        <v/>
      </c>
      <c r="BQ141" s="216" t="str">
        <f>IF(AND(CC141=""),"",IF(CC141=0,"",1+(MAX(BQ$60:BQ140))))</f>
        <v/>
      </c>
      <c r="BR141" s="72">
        <v>82</v>
      </c>
      <c r="BS141" s="346">
        <f t="shared" si="106"/>
        <v>0</v>
      </c>
      <c r="BT141" s="73">
        <f t="shared" si="107"/>
        <v>0</v>
      </c>
      <c r="BU141" s="73">
        <f t="shared" si="108"/>
        <v>0</v>
      </c>
      <c r="BV141" s="73">
        <f t="shared" si="109"/>
        <v>0</v>
      </c>
      <c r="BW141" s="73">
        <f t="shared" si="110"/>
        <v>0</v>
      </c>
      <c r="BX141" s="73">
        <f t="shared" si="111"/>
        <v>0</v>
      </c>
      <c r="BY141" s="73">
        <f t="shared" si="112"/>
        <v>0</v>
      </c>
      <c r="BZ141" s="73">
        <f t="shared" si="113"/>
        <v>0</v>
      </c>
      <c r="CA141" s="73">
        <f t="shared" si="114"/>
        <v>0</v>
      </c>
      <c r="CB141" s="73">
        <f t="shared" si="127"/>
        <v>0</v>
      </c>
      <c r="CC141" s="73" t="str">
        <f t="shared" si="160"/>
        <v/>
      </c>
      <c r="CD141" s="216" t="str">
        <f>IF(AND(CP141=""),"",IF(CP141=0,"",1+(MAX(CD$60:CD140))))</f>
        <v/>
      </c>
      <c r="CE141" s="72">
        <v>82</v>
      </c>
      <c r="CF141" s="69">
        <f t="shared" si="128"/>
        <v>0</v>
      </c>
      <c r="CG141" s="73">
        <f t="shared" si="129"/>
        <v>0</v>
      </c>
      <c r="CH141" s="73">
        <f t="shared" si="130"/>
        <v>0</v>
      </c>
      <c r="CI141" s="73">
        <f t="shared" si="131"/>
        <v>0</v>
      </c>
      <c r="CJ141" s="73">
        <f t="shared" si="132"/>
        <v>0</v>
      </c>
      <c r="CK141" s="73">
        <f t="shared" si="133"/>
        <v>0</v>
      </c>
      <c r="CL141" s="73">
        <f t="shared" si="134"/>
        <v>0</v>
      </c>
      <c r="CM141" s="73">
        <f t="shared" si="135"/>
        <v>0</v>
      </c>
      <c r="CN141" s="73">
        <f t="shared" si="136"/>
        <v>0</v>
      </c>
      <c r="CO141" s="73">
        <f t="shared" si="137"/>
        <v>0</v>
      </c>
      <c r="CP141" s="73" t="str">
        <f t="shared" si="161"/>
        <v/>
      </c>
      <c r="CQ141" s="216" t="str">
        <f>IF(AND(DC141=""),"",IF(DC141=0,"",1+(MAX(CQ$60:CQ140))))</f>
        <v/>
      </c>
      <c r="CR141" s="72">
        <v>82</v>
      </c>
      <c r="CS141" s="69">
        <f t="shared" si="166"/>
        <v>0</v>
      </c>
      <c r="CT141" s="73">
        <f t="shared" si="138"/>
        <v>0</v>
      </c>
      <c r="CU141" s="73">
        <f t="shared" si="139"/>
        <v>0</v>
      </c>
      <c r="CV141" s="73">
        <f t="shared" si="140"/>
        <v>0</v>
      </c>
      <c r="CW141" s="73">
        <f t="shared" si="141"/>
        <v>0</v>
      </c>
      <c r="CX141" s="73">
        <f t="shared" si="142"/>
        <v>0</v>
      </c>
      <c r="CY141" s="73">
        <f t="shared" si="143"/>
        <v>0</v>
      </c>
      <c r="CZ141" s="73">
        <f t="shared" si="144"/>
        <v>0</v>
      </c>
      <c r="DA141" s="73">
        <f t="shared" si="145"/>
        <v>0</v>
      </c>
      <c r="DB141" s="73">
        <f t="shared" si="146"/>
        <v>0</v>
      </c>
      <c r="DC141" s="73" t="str">
        <f t="shared" si="162"/>
        <v/>
      </c>
    </row>
    <row r="142" spans="1:107" s="216" customFormat="1" ht="15.75">
      <c r="A142" s="216">
        <f t="shared" si="163"/>
        <v>0</v>
      </c>
      <c r="B142" s="348">
        <f t="shared" si="164"/>
        <v>0</v>
      </c>
      <c r="C142" s="349">
        <v>83</v>
      </c>
      <c r="D142" s="377"/>
      <c r="E142" s="378"/>
      <c r="F142" s="379"/>
      <c r="G142" s="379"/>
      <c r="H142" s="378"/>
      <c r="I142" s="383"/>
      <c r="J142" s="381"/>
      <c r="K142" s="381"/>
      <c r="L142" s="381"/>
      <c r="M142" s="382"/>
      <c r="N142" s="521"/>
      <c r="AB142" s="216" t="str">
        <f t="shared" si="115"/>
        <v/>
      </c>
      <c r="AC142" s="216">
        <f t="shared" si="165"/>
        <v>1</v>
      </c>
      <c r="AD142" s="216" t="str">
        <f>IF(AND(AP142=""),"",IF(AP142=0,"",1+(MAX(AD$60:AD141))))</f>
        <v/>
      </c>
      <c r="AE142" s="32">
        <v>83</v>
      </c>
      <c r="AF142" s="69">
        <f t="shared" si="116"/>
        <v>0</v>
      </c>
      <c r="AG142" s="73">
        <f t="shared" si="117"/>
        <v>0</v>
      </c>
      <c r="AH142" s="73">
        <f t="shared" si="118"/>
        <v>0</v>
      </c>
      <c r="AI142" s="73">
        <f t="shared" si="119"/>
        <v>0</v>
      </c>
      <c r="AJ142" s="73">
        <f t="shared" si="120"/>
        <v>0</v>
      </c>
      <c r="AK142" s="73">
        <f t="shared" si="121"/>
        <v>0</v>
      </c>
      <c r="AL142" s="73">
        <f t="shared" si="122"/>
        <v>0</v>
      </c>
      <c r="AM142" s="73">
        <f t="shared" si="123"/>
        <v>0</v>
      </c>
      <c r="AN142" s="73">
        <f t="shared" si="156"/>
        <v>0</v>
      </c>
      <c r="AO142" s="73">
        <f t="shared" si="124"/>
        <v>0</v>
      </c>
      <c r="AP142" s="73" t="str">
        <f t="shared" si="157"/>
        <v/>
      </c>
      <c r="AQ142" s="216" t="str">
        <f>IF(AND(BC142=""),"",IF(BC142=0,"",1+(MAX(AQ$60:AQ141))))</f>
        <v/>
      </c>
      <c r="AR142" s="72">
        <v>83</v>
      </c>
      <c r="AS142" s="347">
        <f t="shared" si="147"/>
        <v>0</v>
      </c>
      <c r="AT142" s="70">
        <f t="shared" si="148"/>
        <v>0</v>
      </c>
      <c r="AU142" s="70">
        <f t="shared" si="149"/>
        <v>0</v>
      </c>
      <c r="AV142" s="70">
        <f t="shared" si="150"/>
        <v>0</v>
      </c>
      <c r="AW142" s="70">
        <f t="shared" si="151"/>
        <v>0</v>
      </c>
      <c r="AX142" s="70">
        <f t="shared" si="152"/>
        <v>0</v>
      </c>
      <c r="AY142" s="70">
        <f t="shared" si="153"/>
        <v>0</v>
      </c>
      <c r="AZ142" s="70">
        <f t="shared" si="154"/>
        <v>0</v>
      </c>
      <c r="BA142" s="70">
        <f t="shared" si="155"/>
        <v>0</v>
      </c>
      <c r="BB142" s="70">
        <f t="shared" si="125"/>
        <v>0</v>
      </c>
      <c r="BC142" s="73" t="str">
        <f t="shared" si="158"/>
        <v/>
      </c>
      <c r="BD142" s="216" t="str">
        <f>IF(AND(BP142=""),"",IF(BP142=0,"",1+(MAX(BD$60:BD141))))</f>
        <v/>
      </c>
      <c r="BE142" s="32">
        <v>83</v>
      </c>
      <c r="BF142" s="69">
        <f t="shared" si="97"/>
        <v>0</v>
      </c>
      <c r="BG142" s="73">
        <f t="shared" si="98"/>
        <v>0</v>
      </c>
      <c r="BH142" s="73">
        <f t="shared" si="99"/>
        <v>0</v>
      </c>
      <c r="BI142" s="73">
        <f t="shared" si="100"/>
        <v>0</v>
      </c>
      <c r="BJ142" s="73">
        <f t="shared" si="101"/>
        <v>0</v>
      </c>
      <c r="BK142" s="73">
        <f t="shared" si="102"/>
        <v>0</v>
      </c>
      <c r="BL142" s="73">
        <f t="shared" si="103"/>
        <v>0</v>
      </c>
      <c r="BM142" s="73">
        <f t="shared" si="104"/>
        <v>0</v>
      </c>
      <c r="BN142" s="73">
        <f t="shared" si="105"/>
        <v>0</v>
      </c>
      <c r="BO142" s="73">
        <f t="shared" si="126"/>
        <v>0</v>
      </c>
      <c r="BP142" s="73" t="str">
        <f t="shared" si="159"/>
        <v/>
      </c>
      <c r="BQ142" s="216" t="str">
        <f>IF(AND(CC142=""),"",IF(CC142=0,"",1+(MAX(BQ$60:BQ141))))</f>
        <v/>
      </c>
      <c r="BR142" s="32">
        <v>83</v>
      </c>
      <c r="BS142" s="346">
        <f t="shared" si="106"/>
        <v>0</v>
      </c>
      <c r="BT142" s="73">
        <f t="shared" si="107"/>
        <v>0</v>
      </c>
      <c r="BU142" s="73">
        <f t="shared" si="108"/>
        <v>0</v>
      </c>
      <c r="BV142" s="73">
        <f t="shared" si="109"/>
        <v>0</v>
      </c>
      <c r="BW142" s="73">
        <f t="shared" si="110"/>
        <v>0</v>
      </c>
      <c r="BX142" s="73">
        <f t="shared" si="111"/>
        <v>0</v>
      </c>
      <c r="BY142" s="73">
        <f t="shared" si="112"/>
        <v>0</v>
      </c>
      <c r="BZ142" s="73">
        <f t="shared" si="113"/>
        <v>0</v>
      </c>
      <c r="CA142" s="73">
        <f t="shared" si="114"/>
        <v>0</v>
      </c>
      <c r="CB142" s="73">
        <f t="shared" si="127"/>
        <v>0</v>
      </c>
      <c r="CC142" s="73" t="str">
        <f t="shared" si="160"/>
        <v/>
      </c>
      <c r="CD142" s="216" t="str">
        <f>IF(AND(CP142=""),"",IF(CP142=0,"",1+(MAX(CD$60:CD141))))</f>
        <v/>
      </c>
      <c r="CE142" s="32">
        <v>83</v>
      </c>
      <c r="CF142" s="69">
        <f t="shared" si="128"/>
        <v>0</v>
      </c>
      <c r="CG142" s="73">
        <f t="shared" si="129"/>
        <v>0</v>
      </c>
      <c r="CH142" s="73">
        <f t="shared" si="130"/>
        <v>0</v>
      </c>
      <c r="CI142" s="73">
        <f t="shared" si="131"/>
        <v>0</v>
      </c>
      <c r="CJ142" s="73">
        <f t="shared" si="132"/>
        <v>0</v>
      </c>
      <c r="CK142" s="73">
        <f t="shared" si="133"/>
        <v>0</v>
      </c>
      <c r="CL142" s="73">
        <f t="shared" si="134"/>
        <v>0</v>
      </c>
      <c r="CM142" s="73">
        <f t="shared" si="135"/>
        <v>0</v>
      </c>
      <c r="CN142" s="73">
        <f t="shared" si="136"/>
        <v>0</v>
      </c>
      <c r="CO142" s="73">
        <f t="shared" si="137"/>
        <v>0</v>
      </c>
      <c r="CP142" s="73" t="str">
        <f t="shared" si="161"/>
        <v/>
      </c>
      <c r="CQ142" s="216" t="str">
        <f>IF(AND(DC142=""),"",IF(DC142=0,"",1+(MAX(CQ$60:CQ141))))</f>
        <v/>
      </c>
      <c r="CR142" s="32">
        <v>83</v>
      </c>
      <c r="CS142" s="69">
        <f t="shared" si="166"/>
        <v>0</v>
      </c>
      <c r="CT142" s="73">
        <f t="shared" si="138"/>
        <v>0</v>
      </c>
      <c r="CU142" s="73">
        <f t="shared" si="139"/>
        <v>0</v>
      </c>
      <c r="CV142" s="73">
        <f t="shared" si="140"/>
        <v>0</v>
      </c>
      <c r="CW142" s="73">
        <f t="shared" si="141"/>
        <v>0</v>
      </c>
      <c r="CX142" s="73">
        <f t="shared" si="142"/>
        <v>0</v>
      </c>
      <c r="CY142" s="73">
        <f t="shared" si="143"/>
        <v>0</v>
      </c>
      <c r="CZ142" s="73">
        <f t="shared" si="144"/>
        <v>0</v>
      </c>
      <c r="DA142" s="73">
        <f t="shared" si="145"/>
        <v>0</v>
      </c>
      <c r="DB142" s="73">
        <f t="shared" si="146"/>
        <v>0</v>
      </c>
      <c r="DC142" s="73" t="str">
        <f t="shared" si="162"/>
        <v/>
      </c>
    </row>
    <row r="143" spans="1:107" s="216" customFormat="1" ht="15.75">
      <c r="A143" s="216">
        <f t="shared" si="163"/>
        <v>0</v>
      </c>
      <c r="B143" s="348">
        <f t="shared" si="164"/>
        <v>0</v>
      </c>
      <c r="C143" s="349">
        <v>84</v>
      </c>
      <c r="D143" s="377"/>
      <c r="E143" s="378"/>
      <c r="F143" s="379"/>
      <c r="G143" s="379"/>
      <c r="H143" s="378"/>
      <c r="I143" s="383"/>
      <c r="J143" s="381"/>
      <c r="K143" s="381"/>
      <c r="L143" s="381"/>
      <c r="M143" s="382"/>
      <c r="N143" s="521"/>
      <c r="AB143" s="216" t="str">
        <f t="shared" si="115"/>
        <v/>
      </c>
      <c r="AC143" s="216">
        <f t="shared" si="165"/>
        <v>1</v>
      </c>
      <c r="AD143" s="216" t="str">
        <f>IF(AND(AP143=""),"",IF(AP143=0,"",1+(MAX(AD$60:AD142))))</f>
        <v/>
      </c>
      <c r="AE143" s="72">
        <v>84</v>
      </c>
      <c r="AF143" s="69">
        <f t="shared" si="116"/>
        <v>0</v>
      </c>
      <c r="AG143" s="73">
        <f t="shared" si="117"/>
        <v>0</v>
      </c>
      <c r="AH143" s="73">
        <f t="shared" si="118"/>
        <v>0</v>
      </c>
      <c r="AI143" s="73">
        <f t="shared" si="119"/>
        <v>0</v>
      </c>
      <c r="AJ143" s="73">
        <f t="shared" si="120"/>
        <v>0</v>
      </c>
      <c r="AK143" s="73">
        <f t="shared" si="121"/>
        <v>0</v>
      </c>
      <c r="AL143" s="73">
        <f t="shared" si="122"/>
        <v>0</v>
      </c>
      <c r="AM143" s="73">
        <f t="shared" si="123"/>
        <v>0</v>
      </c>
      <c r="AN143" s="73">
        <f t="shared" si="156"/>
        <v>0</v>
      </c>
      <c r="AO143" s="73">
        <f t="shared" si="124"/>
        <v>0</v>
      </c>
      <c r="AP143" s="73" t="str">
        <f t="shared" si="157"/>
        <v/>
      </c>
      <c r="AQ143" s="216" t="str">
        <f>IF(AND(BC143=""),"",IF(BC143=0,"",1+(MAX(AQ$60:AQ142))))</f>
        <v/>
      </c>
      <c r="AR143" s="72">
        <v>84</v>
      </c>
      <c r="AS143" s="347">
        <f t="shared" si="147"/>
        <v>0</v>
      </c>
      <c r="AT143" s="70">
        <f t="shared" si="148"/>
        <v>0</v>
      </c>
      <c r="AU143" s="70">
        <f t="shared" si="149"/>
        <v>0</v>
      </c>
      <c r="AV143" s="70">
        <f t="shared" si="150"/>
        <v>0</v>
      </c>
      <c r="AW143" s="70">
        <f t="shared" si="151"/>
        <v>0</v>
      </c>
      <c r="AX143" s="70">
        <f t="shared" si="152"/>
        <v>0</v>
      </c>
      <c r="AY143" s="70">
        <f t="shared" si="153"/>
        <v>0</v>
      </c>
      <c r="AZ143" s="70">
        <f t="shared" si="154"/>
        <v>0</v>
      </c>
      <c r="BA143" s="70">
        <f t="shared" si="155"/>
        <v>0</v>
      </c>
      <c r="BB143" s="70">
        <f t="shared" si="125"/>
        <v>0</v>
      </c>
      <c r="BC143" s="73" t="str">
        <f t="shared" si="158"/>
        <v/>
      </c>
      <c r="BD143" s="216" t="str">
        <f>IF(AND(BP143=""),"",IF(BP143=0,"",1+(MAX(BD$60:BD142))))</f>
        <v/>
      </c>
      <c r="BE143" s="72">
        <v>84</v>
      </c>
      <c r="BF143" s="69">
        <f t="shared" ref="BF143:BF285" si="167">IF($M143="GAZETTED - FIX PAY",D143,0)</f>
        <v>0</v>
      </c>
      <c r="BG143" s="73">
        <f t="shared" ref="BG143:BG285" si="168">IF($M143="GAZETTED - FIX PAY",E143,0)</f>
        <v>0</v>
      </c>
      <c r="BH143" s="73">
        <f t="shared" ref="BH143:BH285" si="169">IF($M143="GAZETTED - FIX PAY",F143,0)</f>
        <v>0</v>
      </c>
      <c r="BI143" s="73">
        <f t="shared" ref="BI143:BI285" si="170">IF($M143="GAZETTED - FIX PAY",G143,0)</f>
        <v>0</v>
      </c>
      <c r="BJ143" s="73">
        <f t="shared" ref="BJ143:BJ285" si="171">IF($M143="GAZETTED - FIX PAY",H143,0)</f>
        <v>0</v>
      </c>
      <c r="BK143" s="73">
        <f t="shared" ref="BK143:BK285" si="172">IF($M143="GAZETTED - FIX PAY",I143,0)</f>
        <v>0</v>
      </c>
      <c r="BL143" s="73">
        <f t="shared" ref="BL143:BL285" si="173">IF($M143="GAZETTED - FIX PAY",J143,0)</f>
        <v>0</v>
      </c>
      <c r="BM143" s="73">
        <f t="shared" ref="BM143:BM285" si="174">IF($M143="GAZETTED - FIX PAY",K143,0)</f>
        <v>0</v>
      </c>
      <c r="BN143" s="73">
        <f t="shared" ref="BN143:BN285" si="175">IF($M143="GAZETTED - FIX PAY",L143,0)</f>
        <v>0</v>
      </c>
      <c r="BO143" s="73">
        <f t="shared" si="126"/>
        <v>0</v>
      </c>
      <c r="BP143" s="73" t="str">
        <f t="shared" si="159"/>
        <v/>
      </c>
      <c r="BQ143" s="216" t="str">
        <f>IF(AND(CC143=""),"",IF(CC143=0,"",1+(MAX(BQ$60:BQ142))))</f>
        <v/>
      </c>
      <c r="BR143" s="72">
        <v>84</v>
      </c>
      <c r="BS143" s="346">
        <f t="shared" ref="BS143:BS285" si="176">IF($M143="NON GAZETTED - FIX PAY",D143,0)</f>
        <v>0</v>
      </c>
      <c r="BT143" s="73">
        <f t="shared" ref="BT143:BT285" si="177">IF($M143="NON GAZETTED - FIX PAY",E143,0)</f>
        <v>0</v>
      </c>
      <c r="BU143" s="73">
        <f t="shared" ref="BU143:BU285" si="178">IF($M143="NON GAZETTED - FIX PAY",F143,0)</f>
        <v>0</v>
      </c>
      <c r="BV143" s="73">
        <f t="shared" ref="BV143:BV285" si="179">IF($M143="NON GAZETTED - FIX PAY",G143,0)</f>
        <v>0</v>
      </c>
      <c r="BW143" s="73">
        <f t="shared" ref="BW143:BW285" si="180">IF($M143="NON GAZETTED - FIX PAY",H143,0)</f>
        <v>0</v>
      </c>
      <c r="BX143" s="73">
        <f t="shared" ref="BX143:BX285" si="181">IF($M143="NON GAZETTED - FIX PAY",I143,0)</f>
        <v>0</v>
      </c>
      <c r="BY143" s="73">
        <f t="shared" ref="BY143:BY285" si="182">IF($M143="NON GAZETTED - FIX PAY",J143,0)</f>
        <v>0</v>
      </c>
      <c r="BZ143" s="73">
        <f t="shared" ref="BZ143:BZ285" si="183">IF($M143="NON GAZETTED - FIX PAY",K143,0)</f>
        <v>0</v>
      </c>
      <c r="CA143" s="73">
        <f t="shared" ref="CA143:CA285" si="184">IF($M143="NON GAZETTED - FIX PAY",L143,0)</f>
        <v>0</v>
      </c>
      <c r="CB143" s="73">
        <f t="shared" si="127"/>
        <v>0</v>
      </c>
      <c r="CC143" s="73" t="str">
        <f t="shared" si="160"/>
        <v/>
      </c>
      <c r="CD143" s="216" t="str">
        <f>IF(AND(CP143=""),"",IF(CP143=0,"",1+(MAX(CD$60:CD142))))</f>
        <v/>
      </c>
      <c r="CE143" s="72">
        <v>84</v>
      </c>
      <c r="CF143" s="69">
        <f t="shared" si="128"/>
        <v>0</v>
      </c>
      <c r="CG143" s="73">
        <f t="shared" si="129"/>
        <v>0</v>
      </c>
      <c r="CH143" s="73">
        <f t="shared" si="130"/>
        <v>0</v>
      </c>
      <c r="CI143" s="73">
        <f t="shared" si="131"/>
        <v>0</v>
      </c>
      <c r="CJ143" s="73">
        <f t="shared" si="132"/>
        <v>0</v>
      </c>
      <c r="CK143" s="73">
        <f t="shared" si="133"/>
        <v>0</v>
      </c>
      <c r="CL143" s="73">
        <f t="shared" si="134"/>
        <v>0</v>
      </c>
      <c r="CM143" s="73">
        <f t="shared" si="135"/>
        <v>0</v>
      </c>
      <c r="CN143" s="73">
        <f t="shared" si="136"/>
        <v>0</v>
      </c>
      <c r="CO143" s="73">
        <f t="shared" si="137"/>
        <v>0</v>
      </c>
      <c r="CP143" s="73" t="str">
        <f t="shared" si="161"/>
        <v/>
      </c>
      <c r="CQ143" s="216" t="str">
        <f>IF(AND(DC143=""),"",IF(DC143=0,"",1+(MAX(CQ$60:CQ142))))</f>
        <v/>
      </c>
      <c r="CR143" s="72">
        <v>84</v>
      </c>
      <c r="CS143" s="69">
        <f t="shared" si="166"/>
        <v>0</v>
      </c>
      <c r="CT143" s="73">
        <f t="shared" si="138"/>
        <v>0</v>
      </c>
      <c r="CU143" s="73">
        <f t="shared" si="139"/>
        <v>0</v>
      </c>
      <c r="CV143" s="73">
        <f t="shared" si="140"/>
        <v>0</v>
      </c>
      <c r="CW143" s="73">
        <f t="shared" si="141"/>
        <v>0</v>
      </c>
      <c r="CX143" s="73">
        <f t="shared" si="142"/>
        <v>0</v>
      </c>
      <c r="CY143" s="73">
        <f t="shared" si="143"/>
        <v>0</v>
      </c>
      <c r="CZ143" s="73">
        <f t="shared" si="144"/>
        <v>0</v>
      </c>
      <c r="DA143" s="73">
        <f t="shared" si="145"/>
        <v>0</v>
      </c>
      <c r="DB143" s="73">
        <f t="shared" si="146"/>
        <v>0</v>
      </c>
      <c r="DC143" s="73" t="str">
        <f t="shared" si="162"/>
        <v/>
      </c>
    </row>
    <row r="144" spans="1:107" s="216" customFormat="1" ht="15.75">
      <c r="A144" s="216">
        <f t="shared" si="163"/>
        <v>0</v>
      </c>
      <c r="B144" s="348">
        <f t="shared" si="164"/>
        <v>0</v>
      </c>
      <c r="C144" s="349">
        <v>85</v>
      </c>
      <c r="D144" s="377"/>
      <c r="E144" s="378"/>
      <c r="F144" s="382"/>
      <c r="G144" s="379"/>
      <c r="H144" s="378"/>
      <c r="I144" s="383"/>
      <c r="J144" s="381"/>
      <c r="K144" s="381"/>
      <c r="L144" s="381"/>
      <c r="M144" s="382"/>
      <c r="N144" s="521"/>
      <c r="AB144" s="216" t="str">
        <f t="shared" si="115"/>
        <v/>
      </c>
      <c r="AC144" s="216">
        <f t="shared" si="165"/>
        <v>1</v>
      </c>
      <c r="AD144" s="216" t="str">
        <f>IF(AND(AP144=""),"",IF(AP144=0,"",1+(MAX(AD$60:AD143))))</f>
        <v/>
      </c>
      <c r="AE144" s="32">
        <v>85</v>
      </c>
      <c r="AF144" s="69">
        <f t="shared" si="116"/>
        <v>0</v>
      </c>
      <c r="AG144" s="73">
        <f t="shared" si="117"/>
        <v>0</v>
      </c>
      <c r="AH144" s="73">
        <f t="shared" si="118"/>
        <v>0</v>
      </c>
      <c r="AI144" s="73">
        <f t="shared" si="119"/>
        <v>0</v>
      </c>
      <c r="AJ144" s="73">
        <f t="shared" si="120"/>
        <v>0</v>
      </c>
      <c r="AK144" s="73">
        <f t="shared" si="121"/>
        <v>0</v>
      </c>
      <c r="AL144" s="73">
        <f t="shared" si="122"/>
        <v>0</v>
      </c>
      <c r="AM144" s="73">
        <f t="shared" si="123"/>
        <v>0</v>
      </c>
      <c r="AN144" s="73">
        <f t="shared" si="156"/>
        <v>0</v>
      </c>
      <c r="AO144" s="73">
        <f t="shared" si="124"/>
        <v>0</v>
      </c>
      <c r="AP144" s="73" t="str">
        <f t="shared" si="157"/>
        <v/>
      </c>
      <c r="AQ144" s="216" t="str">
        <f>IF(AND(BC144=""),"",IF(BC144=0,"",1+(MAX(AQ$60:AQ143))))</f>
        <v/>
      </c>
      <c r="AR144" s="72">
        <v>85</v>
      </c>
      <c r="AS144" s="347">
        <f t="shared" si="147"/>
        <v>0</v>
      </c>
      <c r="AT144" s="70">
        <f t="shared" si="148"/>
        <v>0</v>
      </c>
      <c r="AU144" s="70">
        <f t="shared" si="149"/>
        <v>0</v>
      </c>
      <c r="AV144" s="70">
        <f t="shared" si="150"/>
        <v>0</v>
      </c>
      <c r="AW144" s="70">
        <f t="shared" si="151"/>
        <v>0</v>
      </c>
      <c r="AX144" s="70">
        <f t="shared" si="152"/>
        <v>0</v>
      </c>
      <c r="AY144" s="70">
        <f t="shared" si="153"/>
        <v>0</v>
      </c>
      <c r="AZ144" s="70">
        <f t="shared" si="154"/>
        <v>0</v>
      </c>
      <c r="BA144" s="70">
        <f t="shared" si="155"/>
        <v>0</v>
      </c>
      <c r="BB144" s="70">
        <f t="shared" si="125"/>
        <v>0</v>
      </c>
      <c r="BC144" s="73" t="str">
        <f t="shared" si="158"/>
        <v/>
      </c>
      <c r="BD144" s="216" t="str">
        <f>IF(AND(BP144=""),"",IF(BP144=0,"",1+(MAX(BD$60:BD143))))</f>
        <v/>
      </c>
      <c r="BE144" s="32">
        <v>85</v>
      </c>
      <c r="BF144" s="69">
        <f t="shared" si="167"/>
        <v>0</v>
      </c>
      <c r="BG144" s="73">
        <f t="shared" si="168"/>
        <v>0</v>
      </c>
      <c r="BH144" s="73">
        <f t="shared" si="169"/>
        <v>0</v>
      </c>
      <c r="BI144" s="73">
        <f t="shared" si="170"/>
        <v>0</v>
      </c>
      <c r="BJ144" s="73">
        <f t="shared" si="171"/>
        <v>0</v>
      </c>
      <c r="BK144" s="73">
        <f t="shared" si="172"/>
        <v>0</v>
      </c>
      <c r="BL144" s="73">
        <f t="shared" si="173"/>
        <v>0</v>
      </c>
      <c r="BM144" s="73">
        <f t="shared" si="174"/>
        <v>0</v>
      </c>
      <c r="BN144" s="73">
        <f t="shared" si="175"/>
        <v>0</v>
      </c>
      <c r="BO144" s="73">
        <f t="shared" si="126"/>
        <v>0</v>
      </c>
      <c r="BP144" s="73" t="str">
        <f t="shared" si="159"/>
        <v/>
      </c>
      <c r="BQ144" s="216" t="str">
        <f>IF(AND(CC144=""),"",IF(CC144=0,"",1+(MAX(BQ$60:BQ143))))</f>
        <v/>
      </c>
      <c r="BR144" s="32">
        <v>85</v>
      </c>
      <c r="BS144" s="346">
        <f t="shared" si="176"/>
        <v>0</v>
      </c>
      <c r="BT144" s="73">
        <f t="shared" si="177"/>
        <v>0</v>
      </c>
      <c r="BU144" s="73">
        <f t="shared" si="178"/>
        <v>0</v>
      </c>
      <c r="BV144" s="73">
        <f t="shared" si="179"/>
        <v>0</v>
      </c>
      <c r="BW144" s="73">
        <f t="shared" si="180"/>
        <v>0</v>
      </c>
      <c r="BX144" s="73">
        <f t="shared" si="181"/>
        <v>0</v>
      </c>
      <c r="BY144" s="73">
        <f t="shared" si="182"/>
        <v>0</v>
      </c>
      <c r="BZ144" s="73">
        <f t="shared" si="183"/>
        <v>0</v>
      </c>
      <c r="CA144" s="73">
        <f t="shared" si="184"/>
        <v>0</v>
      </c>
      <c r="CB144" s="73">
        <f t="shared" si="127"/>
        <v>0</v>
      </c>
      <c r="CC144" s="73" t="str">
        <f t="shared" si="160"/>
        <v/>
      </c>
      <c r="CD144" s="216" t="str">
        <f>IF(AND(CP144=""),"",IF(CP144=0,"",1+(MAX(CD$60:CD143))))</f>
        <v/>
      </c>
      <c r="CE144" s="32">
        <v>85</v>
      </c>
      <c r="CF144" s="69">
        <f t="shared" si="128"/>
        <v>0</v>
      </c>
      <c r="CG144" s="73">
        <f t="shared" si="129"/>
        <v>0</v>
      </c>
      <c r="CH144" s="73">
        <f t="shared" si="130"/>
        <v>0</v>
      </c>
      <c r="CI144" s="73">
        <f t="shared" si="131"/>
        <v>0</v>
      </c>
      <c r="CJ144" s="73">
        <f t="shared" si="132"/>
        <v>0</v>
      </c>
      <c r="CK144" s="73">
        <f t="shared" si="133"/>
        <v>0</v>
      </c>
      <c r="CL144" s="73">
        <f t="shared" si="134"/>
        <v>0</v>
      </c>
      <c r="CM144" s="73">
        <f t="shared" si="135"/>
        <v>0</v>
      </c>
      <c r="CN144" s="73">
        <f t="shared" si="136"/>
        <v>0</v>
      </c>
      <c r="CO144" s="73">
        <f t="shared" si="137"/>
        <v>0</v>
      </c>
      <c r="CP144" s="73" t="str">
        <f t="shared" si="161"/>
        <v/>
      </c>
      <c r="CQ144" s="216" t="str">
        <f>IF(AND(DC144=""),"",IF(DC144=0,"",1+(MAX(CQ$60:CQ143))))</f>
        <v/>
      </c>
      <c r="CR144" s="32">
        <v>85</v>
      </c>
      <c r="CS144" s="69">
        <f t="shared" si="166"/>
        <v>0</v>
      </c>
      <c r="CT144" s="73">
        <f t="shared" si="138"/>
        <v>0</v>
      </c>
      <c r="CU144" s="73">
        <f t="shared" si="139"/>
        <v>0</v>
      </c>
      <c r="CV144" s="73">
        <f t="shared" si="140"/>
        <v>0</v>
      </c>
      <c r="CW144" s="73">
        <f t="shared" si="141"/>
        <v>0</v>
      </c>
      <c r="CX144" s="73">
        <f t="shared" si="142"/>
        <v>0</v>
      </c>
      <c r="CY144" s="73">
        <f t="shared" si="143"/>
        <v>0</v>
      </c>
      <c r="CZ144" s="73">
        <f t="shared" si="144"/>
        <v>0</v>
      </c>
      <c r="DA144" s="73">
        <f t="shared" si="145"/>
        <v>0</v>
      </c>
      <c r="DB144" s="73">
        <f t="shared" si="146"/>
        <v>0</v>
      </c>
      <c r="DC144" s="73" t="str">
        <f t="shared" si="162"/>
        <v/>
      </c>
    </row>
    <row r="145" spans="1:108" s="216" customFormat="1" ht="15.75">
      <c r="A145" s="216">
        <f t="shared" si="163"/>
        <v>0</v>
      </c>
      <c r="B145" s="348">
        <f t="shared" si="164"/>
        <v>0</v>
      </c>
      <c r="C145" s="349">
        <v>86</v>
      </c>
      <c r="D145" s="377"/>
      <c r="E145" s="378"/>
      <c r="F145" s="379"/>
      <c r="G145" s="379"/>
      <c r="H145" s="378"/>
      <c r="I145" s="383"/>
      <c r="J145" s="381"/>
      <c r="K145" s="381"/>
      <c r="L145" s="381"/>
      <c r="M145" s="382"/>
      <c r="N145" s="521"/>
      <c r="AB145" s="216" t="str">
        <f t="shared" si="115"/>
        <v/>
      </c>
      <c r="AC145" s="216">
        <f t="shared" si="165"/>
        <v>1</v>
      </c>
      <c r="AD145" s="216" t="str">
        <f>IF(AND(AP145=""),"",IF(AP145=0,"",1+(MAX(AD$60:AD144))))</f>
        <v/>
      </c>
      <c r="AE145" s="72">
        <v>86</v>
      </c>
      <c r="AF145" s="69">
        <f t="shared" si="116"/>
        <v>0</v>
      </c>
      <c r="AG145" s="73">
        <f t="shared" si="117"/>
        <v>0</v>
      </c>
      <c r="AH145" s="73">
        <f t="shared" si="118"/>
        <v>0</v>
      </c>
      <c r="AI145" s="73">
        <f t="shared" si="119"/>
        <v>0</v>
      </c>
      <c r="AJ145" s="73">
        <f t="shared" si="120"/>
        <v>0</v>
      </c>
      <c r="AK145" s="73">
        <f t="shared" si="121"/>
        <v>0</v>
      </c>
      <c r="AL145" s="73">
        <f t="shared" si="122"/>
        <v>0</v>
      </c>
      <c r="AM145" s="73">
        <f t="shared" si="123"/>
        <v>0</v>
      </c>
      <c r="AN145" s="73">
        <f t="shared" si="156"/>
        <v>0</v>
      </c>
      <c r="AO145" s="73">
        <f t="shared" si="124"/>
        <v>0</v>
      </c>
      <c r="AP145" s="73" t="str">
        <f t="shared" si="157"/>
        <v/>
      </c>
      <c r="AQ145" s="216" t="str">
        <f>IF(AND(BC145=""),"",IF(BC145=0,"",1+(MAX(AQ$60:AQ144))))</f>
        <v/>
      </c>
      <c r="AR145" s="72">
        <v>86</v>
      </c>
      <c r="AS145" s="347">
        <f t="shared" si="147"/>
        <v>0</v>
      </c>
      <c r="AT145" s="70">
        <f t="shared" si="148"/>
        <v>0</v>
      </c>
      <c r="AU145" s="70">
        <f t="shared" si="149"/>
        <v>0</v>
      </c>
      <c r="AV145" s="70">
        <f t="shared" si="150"/>
        <v>0</v>
      </c>
      <c r="AW145" s="70">
        <f t="shared" si="151"/>
        <v>0</v>
      </c>
      <c r="AX145" s="70">
        <f t="shared" si="152"/>
        <v>0</v>
      </c>
      <c r="AY145" s="70">
        <f t="shared" si="153"/>
        <v>0</v>
      </c>
      <c r="AZ145" s="70">
        <f t="shared" si="154"/>
        <v>0</v>
      </c>
      <c r="BA145" s="70">
        <f t="shared" si="155"/>
        <v>0</v>
      </c>
      <c r="BB145" s="70">
        <f t="shared" si="125"/>
        <v>0</v>
      </c>
      <c r="BC145" s="73" t="str">
        <f t="shared" si="158"/>
        <v/>
      </c>
      <c r="BD145" s="216" t="str">
        <f>IF(AND(BP145=""),"",IF(BP145=0,"",1+(MAX(BD$60:BD144))))</f>
        <v/>
      </c>
      <c r="BE145" s="72">
        <v>86</v>
      </c>
      <c r="BF145" s="69">
        <f t="shared" si="167"/>
        <v>0</v>
      </c>
      <c r="BG145" s="73">
        <f t="shared" si="168"/>
        <v>0</v>
      </c>
      <c r="BH145" s="73">
        <f t="shared" si="169"/>
        <v>0</v>
      </c>
      <c r="BI145" s="73">
        <f t="shared" si="170"/>
        <v>0</v>
      </c>
      <c r="BJ145" s="73">
        <f t="shared" si="171"/>
        <v>0</v>
      </c>
      <c r="BK145" s="73">
        <f t="shared" si="172"/>
        <v>0</v>
      </c>
      <c r="BL145" s="73">
        <f t="shared" si="173"/>
        <v>0</v>
      </c>
      <c r="BM145" s="73">
        <f t="shared" si="174"/>
        <v>0</v>
      </c>
      <c r="BN145" s="73">
        <f t="shared" si="175"/>
        <v>0</v>
      </c>
      <c r="BO145" s="73">
        <f t="shared" si="126"/>
        <v>0</v>
      </c>
      <c r="BP145" s="73" t="str">
        <f t="shared" si="159"/>
        <v/>
      </c>
      <c r="BQ145" s="216" t="str">
        <f>IF(AND(CC145=""),"",IF(CC145=0,"",1+(MAX(BQ$60:BQ144))))</f>
        <v/>
      </c>
      <c r="BR145" s="72">
        <v>86</v>
      </c>
      <c r="BS145" s="346">
        <f t="shared" si="176"/>
        <v>0</v>
      </c>
      <c r="BT145" s="73">
        <f t="shared" si="177"/>
        <v>0</v>
      </c>
      <c r="BU145" s="73">
        <f t="shared" si="178"/>
        <v>0</v>
      </c>
      <c r="BV145" s="73">
        <f t="shared" si="179"/>
        <v>0</v>
      </c>
      <c r="BW145" s="73">
        <f t="shared" si="180"/>
        <v>0</v>
      </c>
      <c r="BX145" s="73">
        <f t="shared" si="181"/>
        <v>0</v>
      </c>
      <c r="BY145" s="73">
        <f t="shared" si="182"/>
        <v>0</v>
      </c>
      <c r="BZ145" s="73">
        <f t="shared" si="183"/>
        <v>0</v>
      </c>
      <c r="CA145" s="73">
        <f t="shared" si="184"/>
        <v>0</v>
      </c>
      <c r="CB145" s="73">
        <f t="shared" si="127"/>
        <v>0</v>
      </c>
      <c r="CC145" s="73" t="str">
        <f t="shared" si="160"/>
        <v/>
      </c>
      <c r="CD145" s="216" t="str">
        <f>IF(AND(CP145=""),"",IF(CP145=0,"",1+(MAX(CD$60:CD144))))</f>
        <v/>
      </c>
      <c r="CE145" s="72">
        <v>86</v>
      </c>
      <c r="CF145" s="69">
        <f t="shared" si="128"/>
        <v>0</v>
      </c>
      <c r="CG145" s="73">
        <f t="shared" si="129"/>
        <v>0</v>
      </c>
      <c r="CH145" s="73">
        <f t="shared" si="130"/>
        <v>0</v>
      </c>
      <c r="CI145" s="73">
        <f t="shared" si="131"/>
        <v>0</v>
      </c>
      <c r="CJ145" s="73">
        <f t="shared" si="132"/>
        <v>0</v>
      </c>
      <c r="CK145" s="73">
        <f t="shared" si="133"/>
        <v>0</v>
      </c>
      <c r="CL145" s="73">
        <f t="shared" si="134"/>
        <v>0</v>
      </c>
      <c r="CM145" s="73">
        <f t="shared" si="135"/>
        <v>0</v>
      </c>
      <c r="CN145" s="73">
        <f t="shared" si="136"/>
        <v>0</v>
      </c>
      <c r="CO145" s="73">
        <f t="shared" si="137"/>
        <v>0</v>
      </c>
      <c r="CP145" s="73" t="str">
        <f t="shared" si="161"/>
        <v/>
      </c>
      <c r="CQ145" s="216" t="str">
        <f>IF(AND(DC145=""),"",IF(DC145=0,"",1+(MAX(CQ$60:CQ144))))</f>
        <v/>
      </c>
      <c r="CR145" s="72">
        <v>86</v>
      </c>
      <c r="CS145" s="69">
        <f t="shared" si="166"/>
        <v>0</v>
      </c>
      <c r="CT145" s="73">
        <f t="shared" si="138"/>
        <v>0</v>
      </c>
      <c r="CU145" s="73">
        <f t="shared" si="139"/>
        <v>0</v>
      </c>
      <c r="CV145" s="73">
        <f t="shared" si="140"/>
        <v>0</v>
      </c>
      <c r="CW145" s="73">
        <f t="shared" si="141"/>
        <v>0</v>
      </c>
      <c r="CX145" s="73">
        <f t="shared" si="142"/>
        <v>0</v>
      </c>
      <c r="CY145" s="73">
        <f t="shared" si="143"/>
        <v>0</v>
      </c>
      <c r="CZ145" s="73">
        <f t="shared" si="144"/>
        <v>0</v>
      </c>
      <c r="DA145" s="73">
        <f t="shared" si="145"/>
        <v>0</v>
      </c>
      <c r="DB145" s="73">
        <f t="shared" si="146"/>
        <v>0</v>
      </c>
      <c r="DC145" s="73" t="str">
        <f t="shared" si="162"/>
        <v/>
      </c>
    </row>
    <row r="146" spans="1:108" s="216" customFormat="1" ht="15.75">
      <c r="A146" s="216">
        <f t="shared" si="163"/>
        <v>0</v>
      </c>
      <c r="B146" s="348">
        <f t="shared" si="164"/>
        <v>0</v>
      </c>
      <c r="C146" s="349">
        <v>87</v>
      </c>
      <c r="D146" s="377"/>
      <c r="E146" s="378"/>
      <c r="F146" s="379"/>
      <c r="G146" s="379"/>
      <c r="H146" s="378"/>
      <c r="I146" s="383"/>
      <c r="J146" s="381"/>
      <c r="K146" s="381"/>
      <c r="L146" s="381"/>
      <c r="M146" s="382"/>
      <c r="N146" s="521"/>
      <c r="AB146" s="216" t="str">
        <f t="shared" si="115"/>
        <v/>
      </c>
      <c r="AC146" s="216">
        <f t="shared" si="165"/>
        <v>1</v>
      </c>
      <c r="AD146" s="216" t="str">
        <f>IF(AND(AP146=""),"",IF(AP146=0,"",1+(MAX(AD$60:AD145))))</f>
        <v/>
      </c>
      <c r="AE146" s="32">
        <v>87</v>
      </c>
      <c r="AF146" s="69">
        <f t="shared" si="116"/>
        <v>0</v>
      </c>
      <c r="AG146" s="73">
        <f t="shared" si="117"/>
        <v>0</v>
      </c>
      <c r="AH146" s="73">
        <f t="shared" si="118"/>
        <v>0</v>
      </c>
      <c r="AI146" s="73">
        <f t="shared" si="119"/>
        <v>0</v>
      </c>
      <c r="AJ146" s="73">
        <f t="shared" si="120"/>
        <v>0</v>
      </c>
      <c r="AK146" s="73">
        <f t="shared" si="121"/>
        <v>0</v>
      </c>
      <c r="AL146" s="73">
        <f t="shared" si="122"/>
        <v>0</v>
      </c>
      <c r="AM146" s="73">
        <f t="shared" si="123"/>
        <v>0</v>
      </c>
      <c r="AN146" s="73">
        <f t="shared" si="156"/>
        <v>0</v>
      </c>
      <c r="AO146" s="73">
        <f t="shared" si="124"/>
        <v>0</v>
      </c>
      <c r="AP146" s="73" t="str">
        <f t="shared" si="157"/>
        <v/>
      </c>
      <c r="AQ146" s="216" t="str">
        <f>IF(AND(BC146=""),"",IF(BC146=0,"",1+(MAX(AQ$60:AQ145))))</f>
        <v/>
      </c>
      <c r="AR146" s="72">
        <v>87</v>
      </c>
      <c r="AS146" s="347">
        <f t="shared" si="147"/>
        <v>0</v>
      </c>
      <c r="AT146" s="70">
        <f t="shared" si="148"/>
        <v>0</v>
      </c>
      <c r="AU146" s="70">
        <f t="shared" si="149"/>
        <v>0</v>
      </c>
      <c r="AV146" s="70">
        <f t="shared" si="150"/>
        <v>0</v>
      </c>
      <c r="AW146" s="70">
        <f t="shared" si="151"/>
        <v>0</v>
      </c>
      <c r="AX146" s="70">
        <f t="shared" si="152"/>
        <v>0</v>
      </c>
      <c r="AY146" s="70">
        <f t="shared" si="153"/>
        <v>0</v>
      </c>
      <c r="AZ146" s="70">
        <f t="shared" si="154"/>
        <v>0</v>
      </c>
      <c r="BA146" s="70">
        <f t="shared" si="155"/>
        <v>0</v>
      </c>
      <c r="BB146" s="70">
        <f t="shared" si="125"/>
        <v>0</v>
      </c>
      <c r="BC146" s="73" t="str">
        <f t="shared" si="158"/>
        <v/>
      </c>
      <c r="BD146" s="216" t="str">
        <f>IF(AND(BP146=""),"",IF(BP146=0,"",1+(MAX(BD$60:BD145))))</f>
        <v/>
      </c>
      <c r="BE146" s="32">
        <v>87</v>
      </c>
      <c r="BF146" s="69">
        <f t="shared" si="167"/>
        <v>0</v>
      </c>
      <c r="BG146" s="73">
        <f t="shared" si="168"/>
        <v>0</v>
      </c>
      <c r="BH146" s="73">
        <f t="shared" si="169"/>
        <v>0</v>
      </c>
      <c r="BI146" s="73">
        <f t="shared" si="170"/>
        <v>0</v>
      </c>
      <c r="BJ146" s="73">
        <f t="shared" si="171"/>
        <v>0</v>
      </c>
      <c r="BK146" s="73">
        <f t="shared" si="172"/>
        <v>0</v>
      </c>
      <c r="BL146" s="73">
        <f t="shared" si="173"/>
        <v>0</v>
      </c>
      <c r="BM146" s="73">
        <f t="shared" si="174"/>
        <v>0</v>
      </c>
      <c r="BN146" s="73">
        <f t="shared" si="175"/>
        <v>0</v>
      </c>
      <c r="BO146" s="73">
        <f t="shared" si="126"/>
        <v>0</v>
      </c>
      <c r="BP146" s="73" t="str">
        <f t="shared" si="159"/>
        <v/>
      </c>
      <c r="BQ146" s="216" t="str">
        <f>IF(AND(CC146=""),"",IF(CC146=0,"",1+(MAX(BQ$60:BQ145))))</f>
        <v/>
      </c>
      <c r="BR146" s="32">
        <v>87</v>
      </c>
      <c r="BS146" s="346">
        <f t="shared" si="176"/>
        <v>0</v>
      </c>
      <c r="BT146" s="73">
        <f t="shared" si="177"/>
        <v>0</v>
      </c>
      <c r="BU146" s="73">
        <f t="shared" si="178"/>
        <v>0</v>
      </c>
      <c r="BV146" s="73">
        <f t="shared" si="179"/>
        <v>0</v>
      </c>
      <c r="BW146" s="73">
        <f t="shared" si="180"/>
        <v>0</v>
      </c>
      <c r="BX146" s="73">
        <f t="shared" si="181"/>
        <v>0</v>
      </c>
      <c r="BY146" s="73">
        <f t="shared" si="182"/>
        <v>0</v>
      </c>
      <c r="BZ146" s="73">
        <f t="shared" si="183"/>
        <v>0</v>
      </c>
      <c r="CA146" s="73">
        <f t="shared" si="184"/>
        <v>0</v>
      </c>
      <c r="CB146" s="73">
        <f t="shared" si="127"/>
        <v>0</v>
      </c>
      <c r="CC146" s="73" t="str">
        <f t="shared" si="160"/>
        <v/>
      </c>
      <c r="CD146" s="216" t="str">
        <f>IF(AND(CP146=""),"",IF(CP146=0,"",1+(MAX(CD$60:CD145))))</f>
        <v/>
      </c>
      <c r="CE146" s="32">
        <v>87</v>
      </c>
      <c r="CF146" s="69">
        <f t="shared" si="128"/>
        <v>0</v>
      </c>
      <c r="CG146" s="73">
        <f t="shared" si="129"/>
        <v>0</v>
      </c>
      <c r="CH146" s="73">
        <f t="shared" si="130"/>
        <v>0</v>
      </c>
      <c r="CI146" s="73">
        <f t="shared" si="131"/>
        <v>0</v>
      </c>
      <c r="CJ146" s="73">
        <f t="shared" si="132"/>
        <v>0</v>
      </c>
      <c r="CK146" s="73">
        <f t="shared" si="133"/>
        <v>0</v>
      </c>
      <c r="CL146" s="73">
        <f t="shared" si="134"/>
        <v>0</v>
      </c>
      <c r="CM146" s="73">
        <f t="shared" si="135"/>
        <v>0</v>
      </c>
      <c r="CN146" s="73">
        <f t="shared" si="136"/>
        <v>0</v>
      </c>
      <c r="CO146" s="73">
        <f t="shared" si="137"/>
        <v>0</v>
      </c>
      <c r="CP146" s="73" t="str">
        <f t="shared" si="161"/>
        <v/>
      </c>
      <c r="CQ146" s="216" t="str">
        <f>IF(AND(DC146=""),"",IF(DC146=0,"",1+(MAX(CQ$60:CQ145))))</f>
        <v/>
      </c>
      <c r="CR146" s="32">
        <v>87</v>
      </c>
      <c r="CS146" s="69">
        <f t="shared" si="166"/>
        <v>0</v>
      </c>
      <c r="CT146" s="73">
        <f t="shared" si="138"/>
        <v>0</v>
      </c>
      <c r="CU146" s="73">
        <f t="shared" si="139"/>
        <v>0</v>
      </c>
      <c r="CV146" s="73">
        <f t="shared" si="140"/>
        <v>0</v>
      </c>
      <c r="CW146" s="73">
        <f t="shared" si="141"/>
        <v>0</v>
      </c>
      <c r="CX146" s="73">
        <f t="shared" si="142"/>
        <v>0</v>
      </c>
      <c r="CY146" s="73">
        <f t="shared" si="143"/>
        <v>0</v>
      </c>
      <c r="CZ146" s="73">
        <f t="shared" si="144"/>
        <v>0</v>
      </c>
      <c r="DA146" s="73">
        <f t="shared" si="145"/>
        <v>0</v>
      </c>
      <c r="DB146" s="73">
        <f t="shared" si="146"/>
        <v>0</v>
      </c>
      <c r="DC146" s="73" t="str">
        <f t="shared" si="162"/>
        <v/>
      </c>
    </row>
    <row r="147" spans="1:108" s="216" customFormat="1" ht="15.75">
      <c r="A147" s="216">
        <f t="shared" si="163"/>
        <v>0</v>
      </c>
      <c r="B147" s="348">
        <f t="shared" si="164"/>
        <v>0</v>
      </c>
      <c r="C147" s="349">
        <v>88</v>
      </c>
      <c r="D147" s="377"/>
      <c r="E147" s="378"/>
      <c r="F147" s="379"/>
      <c r="G147" s="379"/>
      <c r="H147" s="378"/>
      <c r="I147" s="383"/>
      <c r="J147" s="381"/>
      <c r="K147" s="381"/>
      <c r="L147" s="381"/>
      <c r="M147" s="382"/>
      <c r="N147" s="521"/>
      <c r="AB147" s="216" t="str">
        <f t="shared" si="115"/>
        <v/>
      </c>
      <c r="AC147" s="216">
        <f t="shared" si="165"/>
        <v>1</v>
      </c>
      <c r="AD147" s="216" t="str">
        <f>IF(AND(AP147=""),"",IF(AP147=0,"",1+(MAX(AD$60:AD146))))</f>
        <v/>
      </c>
      <c r="AE147" s="72">
        <v>88</v>
      </c>
      <c r="AF147" s="69">
        <f t="shared" si="116"/>
        <v>0</v>
      </c>
      <c r="AG147" s="73">
        <f t="shared" si="117"/>
        <v>0</v>
      </c>
      <c r="AH147" s="73">
        <f t="shared" si="118"/>
        <v>0</v>
      </c>
      <c r="AI147" s="73">
        <f t="shared" si="119"/>
        <v>0</v>
      </c>
      <c r="AJ147" s="73">
        <f t="shared" si="120"/>
        <v>0</v>
      </c>
      <c r="AK147" s="73">
        <f t="shared" si="121"/>
        <v>0</v>
      </c>
      <c r="AL147" s="73">
        <f t="shared" si="122"/>
        <v>0</v>
      </c>
      <c r="AM147" s="73">
        <f t="shared" si="123"/>
        <v>0</v>
      </c>
      <c r="AN147" s="73">
        <f t="shared" si="156"/>
        <v>0</v>
      </c>
      <c r="AO147" s="73">
        <f t="shared" si="124"/>
        <v>0</v>
      </c>
      <c r="AP147" s="73" t="str">
        <f t="shared" si="157"/>
        <v/>
      </c>
      <c r="AQ147" s="216" t="str">
        <f>IF(AND(BC147=""),"",IF(BC147=0,"",1+(MAX(AQ$60:AQ146))))</f>
        <v/>
      </c>
      <c r="AR147" s="72">
        <v>88</v>
      </c>
      <c r="AS147" s="347">
        <f t="shared" si="147"/>
        <v>0</v>
      </c>
      <c r="AT147" s="70">
        <f t="shared" si="148"/>
        <v>0</v>
      </c>
      <c r="AU147" s="70">
        <f t="shared" si="149"/>
        <v>0</v>
      </c>
      <c r="AV147" s="70">
        <f t="shared" si="150"/>
        <v>0</v>
      </c>
      <c r="AW147" s="70">
        <f t="shared" si="151"/>
        <v>0</v>
      </c>
      <c r="AX147" s="70">
        <f t="shared" si="152"/>
        <v>0</v>
      </c>
      <c r="AY147" s="70">
        <f t="shared" si="153"/>
        <v>0</v>
      </c>
      <c r="AZ147" s="70">
        <f t="shared" si="154"/>
        <v>0</v>
      </c>
      <c r="BA147" s="70">
        <f t="shared" si="155"/>
        <v>0</v>
      </c>
      <c r="BB147" s="70">
        <f t="shared" si="125"/>
        <v>0</v>
      </c>
      <c r="BC147" s="73" t="str">
        <f t="shared" si="158"/>
        <v/>
      </c>
      <c r="BD147" s="216" t="str">
        <f>IF(AND(BP147=""),"",IF(BP147=0,"",1+(MAX(BD$60:BD146))))</f>
        <v/>
      </c>
      <c r="BE147" s="72">
        <v>88</v>
      </c>
      <c r="BF147" s="69">
        <f t="shared" si="167"/>
        <v>0</v>
      </c>
      <c r="BG147" s="73">
        <f t="shared" si="168"/>
        <v>0</v>
      </c>
      <c r="BH147" s="73">
        <f t="shared" si="169"/>
        <v>0</v>
      </c>
      <c r="BI147" s="73">
        <f t="shared" si="170"/>
        <v>0</v>
      </c>
      <c r="BJ147" s="73">
        <f t="shared" si="171"/>
        <v>0</v>
      </c>
      <c r="BK147" s="73">
        <f t="shared" si="172"/>
        <v>0</v>
      </c>
      <c r="BL147" s="73">
        <f t="shared" si="173"/>
        <v>0</v>
      </c>
      <c r="BM147" s="73">
        <f t="shared" si="174"/>
        <v>0</v>
      </c>
      <c r="BN147" s="73">
        <f t="shared" si="175"/>
        <v>0</v>
      </c>
      <c r="BO147" s="73">
        <f t="shared" si="126"/>
        <v>0</v>
      </c>
      <c r="BP147" s="73" t="str">
        <f t="shared" si="159"/>
        <v/>
      </c>
      <c r="BQ147" s="216" t="str">
        <f>IF(AND(CC147=""),"",IF(CC147=0,"",1+(MAX(BQ$60:BQ146))))</f>
        <v/>
      </c>
      <c r="BR147" s="72">
        <v>88</v>
      </c>
      <c r="BS147" s="346">
        <f t="shared" si="176"/>
        <v>0</v>
      </c>
      <c r="BT147" s="73">
        <f t="shared" si="177"/>
        <v>0</v>
      </c>
      <c r="BU147" s="73">
        <f t="shared" si="178"/>
        <v>0</v>
      </c>
      <c r="BV147" s="73">
        <f t="shared" si="179"/>
        <v>0</v>
      </c>
      <c r="BW147" s="73">
        <f t="shared" si="180"/>
        <v>0</v>
      </c>
      <c r="BX147" s="73">
        <f t="shared" si="181"/>
        <v>0</v>
      </c>
      <c r="BY147" s="73">
        <f t="shared" si="182"/>
        <v>0</v>
      </c>
      <c r="BZ147" s="73">
        <f t="shared" si="183"/>
        <v>0</v>
      </c>
      <c r="CA147" s="73">
        <f t="shared" si="184"/>
        <v>0</v>
      </c>
      <c r="CB147" s="73">
        <f t="shared" si="127"/>
        <v>0</v>
      </c>
      <c r="CC147" s="73" t="str">
        <f t="shared" si="160"/>
        <v/>
      </c>
      <c r="CD147" s="216" t="str">
        <f>IF(AND(CP147=""),"",IF(CP147=0,"",1+(MAX(CD$60:CD146))))</f>
        <v/>
      </c>
      <c r="CE147" s="72">
        <v>88</v>
      </c>
      <c r="CF147" s="69">
        <f t="shared" si="128"/>
        <v>0</v>
      </c>
      <c r="CG147" s="73">
        <f t="shared" si="129"/>
        <v>0</v>
      </c>
      <c r="CH147" s="73">
        <f t="shared" si="130"/>
        <v>0</v>
      </c>
      <c r="CI147" s="73">
        <f t="shared" si="131"/>
        <v>0</v>
      </c>
      <c r="CJ147" s="73">
        <f t="shared" si="132"/>
        <v>0</v>
      </c>
      <c r="CK147" s="73">
        <f t="shared" si="133"/>
        <v>0</v>
      </c>
      <c r="CL147" s="73">
        <f t="shared" si="134"/>
        <v>0</v>
      </c>
      <c r="CM147" s="73">
        <f t="shared" si="135"/>
        <v>0</v>
      </c>
      <c r="CN147" s="73">
        <f t="shared" si="136"/>
        <v>0</v>
      </c>
      <c r="CO147" s="73">
        <f t="shared" si="137"/>
        <v>0</v>
      </c>
      <c r="CP147" s="73" t="str">
        <f t="shared" si="161"/>
        <v/>
      </c>
      <c r="CQ147" s="216" t="str">
        <f>IF(AND(DC147=""),"",IF(DC147=0,"",1+(MAX(CQ$60:CQ146))))</f>
        <v/>
      </c>
      <c r="CR147" s="72">
        <v>88</v>
      </c>
      <c r="CS147" s="69">
        <f t="shared" si="166"/>
        <v>0</v>
      </c>
      <c r="CT147" s="73">
        <f t="shared" si="138"/>
        <v>0</v>
      </c>
      <c r="CU147" s="73">
        <f t="shared" si="139"/>
        <v>0</v>
      </c>
      <c r="CV147" s="73">
        <f t="shared" si="140"/>
        <v>0</v>
      </c>
      <c r="CW147" s="73">
        <f t="shared" si="141"/>
        <v>0</v>
      </c>
      <c r="CX147" s="73">
        <f t="shared" si="142"/>
        <v>0</v>
      </c>
      <c r="CY147" s="73">
        <f t="shared" si="143"/>
        <v>0</v>
      </c>
      <c r="CZ147" s="73">
        <f t="shared" si="144"/>
        <v>0</v>
      </c>
      <c r="DA147" s="73">
        <f t="shared" si="145"/>
        <v>0</v>
      </c>
      <c r="DB147" s="73">
        <f t="shared" si="146"/>
        <v>0</v>
      </c>
      <c r="DC147" s="73" t="str">
        <f t="shared" si="162"/>
        <v/>
      </c>
    </row>
    <row r="148" spans="1:108" s="216" customFormat="1" ht="15.75">
      <c r="A148" s="216">
        <f t="shared" si="163"/>
        <v>0</v>
      </c>
      <c r="B148" s="348">
        <f t="shared" si="164"/>
        <v>0</v>
      </c>
      <c r="C148" s="349">
        <v>89</v>
      </c>
      <c r="D148" s="377"/>
      <c r="E148" s="378"/>
      <c r="F148" s="379"/>
      <c r="G148" s="379"/>
      <c r="H148" s="378"/>
      <c r="I148" s="383"/>
      <c r="J148" s="381"/>
      <c r="K148" s="381"/>
      <c r="L148" s="381"/>
      <c r="M148" s="382"/>
      <c r="N148" s="521"/>
      <c r="AB148" s="216" t="str">
        <f t="shared" si="115"/>
        <v/>
      </c>
      <c r="AC148" s="216">
        <f t="shared" si="165"/>
        <v>1</v>
      </c>
      <c r="AD148" s="216" t="str">
        <f>IF(AND(AP148=""),"",IF(AP148=0,"",1+(MAX(AD$60:AD147))))</f>
        <v/>
      </c>
      <c r="AE148" s="32">
        <v>89</v>
      </c>
      <c r="AF148" s="69">
        <f t="shared" si="116"/>
        <v>0</v>
      </c>
      <c r="AG148" s="73">
        <f t="shared" si="117"/>
        <v>0</v>
      </c>
      <c r="AH148" s="73">
        <f t="shared" si="118"/>
        <v>0</v>
      </c>
      <c r="AI148" s="73">
        <f t="shared" si="119"/>
        <v>0</v>
      </c>
      <c r="AJ148" s="73">
        <f t="shared" si="120"/>
        <v>0</v>
      </c>
      <c r="AK148" s="73">
        <f t="shared" si="121"/>
        <v>0</v>
      </c>
      <c r="AL148" s="73">
        <f t="shared" si="122"/>
        <v>0</v>
      </c>
      <c r="AM148" s="73">
        <f t="shared" si="123"/>
        <v>0</v>
      </c>
      <c r="AN148" s="73">
        <f t="shared" si="156"/>
        <v>0</v>
      </c>
      <c r="AO148" s="73">
        <f t="shared" si="124"/>
        <v>0</v>
      </c>
      <c r="AP148" s="73" t="str">
        <f t="shared" si="157"/>
        <v/>
      </c>
      <c r="AQ148" s="216" t="str">
        <f>IF(AND(BC148=""),"",IF(BC148=0,"",1+(MAX(AQ$60:AQ147))))</f>
        <v/>
      </c>
      <c r="AR148" s="72">
        <v>89</v>
      </c>
      <c r="AS148" s="347">
        <f t="shared" si="147"/>
        <v>0</v>
      </c>
      <c r="AT148" s="70">
        <f t="shared" si="148"/>
        <v>0</v>
      </c>
      <c r="AU148" s="70">
        <f t="shared" si="149"/>
        <v>0</v>
      </c>
      <c r="AV148" s="70">
        <f t="shared" si="150"/>
        <v>0</v>
      </c>
      <c r="AW148" s="70">
        <f t="shared" si="151"/>
        <v>0</v>
      </c>
      <c r="AX148" s="70">
        <f t="shared" si="152"/>
        <v>0</v>
      </c>
      <c r="AY148" s="70">
        <f t="shared" si="153"/>
        <v>0</v>
      </c>
      <c r="AZ148" s="70">
        <f t="shared" si="154"/>
        <v>0</v>
      </c>
      <c r="BA148" s="70">
        <f t="shared" si="155"/>
        <v>0</v>
      </c>
      <c r="BB148" s="70">
        <f t="shared" si="125"/>
        <v>0</v>
      </c>
      <c r="BC148" s="73" t="str">
        <f t="shared" si="158"/>
        <v/>
      </c>
      <c r="BD148" s="216" t="str">
        <f>IF(AND(BP148=""),"",IF(BP148=0,"",1+(MAX(BD$60:BD147))))</f>
        <v/>
      </c>
      <c r="BE148" s="32">
        <v>89</v>
      </c>
      <c r="BF148" s="69">
        <f t="shared" si="167"/>
        <v>0</v>
      </c>
      <c r="BG148" s="73">
        <f t="shared" si="168"/>
        <v>0</v>
      </c>
      <c r="BH148" s="73">
        <f t="shared" si="169"/>
        <v>0</v>
      </c>
      <c r="BI148" s="73">
        <f t="shared" si="170"/>
        <v>0</v>
      </c>
      <c r="BJ148" s="73">
        <f t="shared" si="171"/>
        <v>0</v>
      </c>
      <c r="BK148" s="73">
        <f t="shared" si="172"/>
        <v>0</v>
      </c>
      <c r="BL148" s="73">
        <f t="shared" si="173"/>
        <v>0</v>
      </c>
      <c r="BM148" s="73">
        <f t="shared" si="174"/>
        <v>0</v>
      </c>
      <c r="BN148" s="73">
        <f t="shared" si="175"/>
        <v>0</v>
      </c>
      <c r="BO148" s="73">
        <f t="shared" si="126"/>
        <v>0</v>
      </c>
      <c r="BP148" s="73" t="str">
        <f t="shared" si="159"/>
        <v/>
      </c>
      <c r="BQ148" s="216" t="str">
        <f>IF(AND(CC148=""),"",IF(CC148=0,"",1+(MAX(BQ$60:BQ147))))</f>
        <v/>
      </c>
      <c r="BR148" s="32">
        <v>89</v>
      </c>
      <c r="BS148" s="346">
        <f t="shared" si="176"/>
        <v>0</v>
      </c>
      <c r="BT148" s="73">
        <f t="shared" si="177"/>
        <v>0</v>
      </c>
      <c r="BU148" s="73">
        <f t="shared" si="178"/>
        <v>0</v>
      </c>
      <c r="BV148" s="73">
        <f t="shared" si="179"/>
        <v>0</v>
      </c>
      <c r="BW148" s="73">
        <f t="shared" si="180"/>
        <v>0</v>
      </c>
      <c r="BX148" s="73">
        <f t="shared" si="181"/>
        <v>0</v>
      </c>
      <c r="BY148" s="73">
        <f t="shared" si="182"/>
        <v>0</v>
      </c>
      <c r="BZ148" s="73">
        <f t="shared" si="183"/>
        <v>0</v>
      </c>
      <c r="CA148" s="73">
        <f t="shared" si="184"/>
        <v>0</v>
      </c>
      <c r="CB148" s="73">
        <f t="shared" si="127"/>
        <v>0</v>
      </c>
      <c r="CC148" s="73" t="str">
        <f t="shared" si="160"/>
        <v/>
      </c>
      <c r="CD148" s="216" t="str">
        <f>IF(AND(CP148=""),"",IF(CP148=0,"",1+(MAX(CD$60:CD147))))</f>
        <v/>
      </c>
      <c r="CE148" s="32">
        <v>89</v>
      </c>
      <c r="CF148" s="69">
        <f t="shared" si="128"/>
        <v>0</v>
      </c>
      <c r="CG148" s="73">
        <f t="shared" si="129"/>
        <v>0</v>
      </c>
      <c r="CH148" s="73">
        <f t="shared" si="130"/>
        <v>0</v>
      </c>
      <c r="CI148" s="73">
        <f t="shared" si="131"/>
        <v>0</v>
      </c>
      <c r="CJ148" s="73">
        <f t="shared" si="132"/>
        <v>0</v>
      </c>
      <c r="CK148" s="73">
        <f t="shared" si="133"/>
        <v>0</v>
      </c>
      <c r="CL148" s="73">
        <f t="shared" si="134"/>
        <v>0</v>
      </c>
      <c r="CM148" s="73">
        <f t="shared" si="135"/>
        <v>0</v>
      </c>
      <c r="CN148" s="73">
        <f t="shared" si="136"/>
        <v>0</v>
      </c>
      <c r="CO148" s="73">
        <f t="shared" si="137"/>
        <v>0</v>
      </c>
      <c r="CP148" s="73" t="str">
        <f t="shared" si="161"/>
        <v/>
      </c>
      <c r="CQ148" s="216" t="str">
        <f>IF(AND(DC148=""),"",IF(DC148=0,"",1+(MAX(CQ$60:CQ147))))</f>
        <v/>
      </c>
      <c r="CR148" s="32">
        <v>89</v>
      </c>
      <c r="CS148" s="69">
        <f t="shared" si="166"/>
        <v>0</v>
      </c>
      <c r="CT148" s="73">
        <f t="shared" si="138"/>
        <v>0</v>
      </c>
      <c r="CU148" s="73">
        <f t="shared" si="139"/>
        <v>0</v>
      </c>
      <c r="CV148" s="73">
        <f t="shared" si="140"/>
        <v>0</v>
      </c>
      <c r="CW148" s="73">
        <f t="shared" si="141"/>
        <v>0</v>
      </c>
      <c r="CX148" s="73">
        <f t="shared" si="142"/>
        <v>0</v>
      </c>
      <c r="CY148" s="73">
        <f t="shared" si="143"/>
        <v>0</v>
      </c>
      <c r="CZ148" s="73">
        <f t="shared" si="144"/>
        <v>0</v>
      </c>
      <c r="DA148" s="73">
        <f t="shared" si="145"/>
        <v>0</v>
      </c>
      <c r="DB148" s="73">
        <f t="shared" si="146"/>
        <v>0</v>
      </c>
      <c r="DC148" s="73" t="str">
        <f t="shared" si="162"/>
        <v/>
      </c>
    </row>
    <row r="149" spans="1:108" s="216" customFormat="1" ht="15.75">
      <c r="A149" s="216">
        <f t="shared" si="163"/>
        <v>0</v>
      </c>
      <c r="B149" s="348">
        <f t="shared" si="164"/>
        <v>0</v>
      </c>
      <c r="C149" s="349">
        <v>90</v>
      </c>
      <c r="D149" s="377"/>
      <c r="E149" s="378"/>
      <c r="F149" s="379"/>
      <c r="G149" s="379"/>
      <c r="H149" s="378"/>
      <c r="I149" s="383"/>
      <c r="J149" s="381"/>
      <c r="K149" s="381"/>
      <c r="L149" s="381"/>
      <c r="M149" s="382"/>
      <c r="N149" s="521"/>
      <c r="AB149" s="216" t="str">
        <f t="shared" si="115"/>
        <v/>
      </c>
      <c r="AC149" s="216">
        <f t="shared" si="165"/>
        <v>1</v>
      </c>
      <c r="AD149" s="216" t="str">
        <f>IF(AND(AP149=""),"",IF(AP149=0,"",1+(MAX(AD$60:AD148))))</f>
        <v/>
      </c>
      <c r="AE149" s="72">
        <v>90</v>
      </c>
      <c r="AF149" s="69">
        <f t="shared" si="116"/>
        <v>0</v>
      </c>
      <c r="AG149" s="73">
        <f t="shared" si="117"/>
        <v>0</v>
      </c>
      <c r="AH149" s="73">
        <f t="shared" si="118"/>
        <v>0</v>
      </c>
      <c r="AI149" s="73">
        <f t="shared" si="119"/>
        <v>0</v>
      </c>
      <c r="AJ149" s="73">
        <f t="shared" si="120"/>
        <v>0</v>
      </c>
      <c r="AK149" s="73">
        <f t="shared" si="121"/>
        <v>0</v>
      </c>
      <c r="AL149" s="73">
        <f t="shared" si="122"/>
        <v>0</v>
      </c>
      <c r="AM149" s="73">
        <f t="shared" si="123"/>
        <v>0</v>
      </c>
      <c r="AN149" s="73">
        <f t="shared" si="156"/>
        <v>0</v>
      </c>
      <c r="AO149" s="73">
        <f t="shared" si="124"/>
        <v>0</v>
      </c>
      <c r="AP149" s="73" t="str">
        <f t="shared" si="157"/>
        <v/>
      </c>
      <c r="AQ149" s="216" t="str">
        <f>IF(AND(BC149=""),"",IF(BC149=0,"",1+(MAX(AQ$60:AQ148))))</f>
        <v/>
      </c>
      <c r="AR149" s="72">
        <v>90</v>
      </c>
      <c r="AS149" s="347">
        <f t="shared" si="147"/>
        <v>0</v>
      </c>
      <c r="AT149" s="70">
        <f t="shared" si="148"/>
        <v>0</v>
      </c>
      <c r="AU149" s="70">
        <f t="shared" si="149"/>
        <v>0</v>
      </c>
      <c r="AV149" s="70">
        <f t="shared" si="150"/>
        <v>0</v>
      </c>
      <c r="AW149" s="70">
        <f t="shared" si="151"/>
        <v>0</v>
      </c>
      <c r="AX149" s="70">
        <f t="shared" si="152"/>
        <v>0</v>
      </c>
      <c r="AY149" s="70">
        <f t="shared" si="153"/>
        <v>0</v>
      </c>
      <c r="AZ149" s="70">
        <f t="shared" si="154"/>
        <v>0</v>
      </c>
      <c r="BA149" s="70">
        <f t="shared" si="155"/>
        <v>0</v>
      </c>
      <c r="BB149" s="70">
        <f t="shared" si="125"/>
        <v>0</v>
      </c>
      <c r="BC149" s="73" t="str">
        <f t="shared" si="158"/>
        <v/>
      </c>
      <c r="BD149" s="216" t="str">
        <f>IF(AND(BP149=""),"",IF(BP149=0,"",1+(MAX(BD$60:BD148))))</f>
        <v/>
      </c>
      <c r="BE149" s="72">
        <v>90</v>
      </c>
      <c r="BF149" s="69">
        <f t="shared" si="167"/>
        <v>0</v>
      </c>
      <c r="BG149" s="73">
        <f t="shared" si="168"/>
        <v>0</v>
      </c>
      <c r="BH149" s="73">
        <f t="shared" si="169"/>
        <v>0</v>
      </c>
      <c r="BI149" s="73">
        <f t="shared" si="170"/>
        <v>0</v>
      </c>
      <c r="BJ149" s="73">
        <f t="shared" si="171"/>
        <v>0</v>
      </c>
      <c r="BK149" s="73">
        <f t="shared" si="172"/>
        <v>0</v>
      </c>
      <c r="BL149" s="73">
        <f t="shared" si="173"/>
        <v>0</v>
      </c>
      <c r="BM149" s="73">
        <f t="shared" si="174"/>
        <v>0</v>
      </c>
      <c r="BN149" s="73">
        <f t="shared" si="175"/>
        <v>0</v>
      </c>
      <c r="BO149" s="73">
        <f t="shared" si="126"/>
        <v>0</v>
      </c>
      <c r="BP149" s="73" t="str">
        <f t="shared" si="159"/>
        <v/>
      </c>
      <c r="BQ149" s="216" t="str">
        <f>IF(AND(CC149=""),"",IF(CC149=0,"",1+(MAX(BQ$60:BQ148))))</f>
        <v/>
      </c>
      <c r="BR149" s="72">
        <v>90</v>
      </c>
      <c r="BS149" s="346">
        <f t="shared" si="176"/>
        <v>0</v>
      </c>
      <c r="BT149" s="73">
        <f t="shared" si="177"/>
        <v>0</v>
      </c>
      <c r="BU149" s="73">
        <f t="shared" si="178"/>
        <v>0</v>
      </c>
      <c r="BV149" s="73">
        <f t="shared" si="179"/>
        <v>0</v>
      </c>
      <c r="BW149" s="73">
        <f t="shared" si="180"/>
        <v>0</v>
      </c>
      <c r="BX149" s="73">
        <f t="shared" si="181"/>
        <v>0</v>
      </c>
      <c r="BY149" s="73">
        <f t="shared" si="182"/>
        <v>0</v>
      </c>
      <c r="BZ149" s="73">
        <f t="shared" si="183"/>
        <v>0</v>
      </c>
      <c r="CA149" s="73">
        <f t="shared" si="184"/>
        <v>0</v>
      </c>
      <c r="CB149" s="73">
        <f t="shared" si="127"/>
        <v>0</v>
      </c>
      <c r="CC149" s="73" t="str">
        <f t="shared" si="160"/>
        <v/>
      </c>
      <c r="CD149" s="216" t="str">
        <f>IF(AND(CP149=""),"",IF(CP149=0,"",1+(MAX(CD$60:CD148))))</f>
        <v/>
      </c>
      <c r="CE149" s="72">
        <v>90</v>
      </c>
      <c r="CF149" s="69">
        <f t="shared" si="128"/>
        <v>0</v>
      </c>
      <c r="CG149" s="73">
        <f t="shared" si="129"/>
        <v>0</v>
      </c>
      <c r="CH149" s="73">
        <f t="shared" si="130"/>
        <v>0</v>
      </c>
      <c r="CI149" s="73">
        <f t="shared" si="131"/>
        <v>0</v>
      </c>
      <c r="CJ149" s="73">
        <f t="shared" si="132"/>
        <v>0</v>
      </c>
      <c r="CK149" s="73">
        <f t="shared" si="133"/>
        <v>0</v>
      </c>
      <c r="CL149" s="73">
        <f t="shared" si="134"/>
        <v>0</v>
      </c>
      <c r="CM149" s="73">
        <f t="shared" si="135"/>
        <v>0</v>
      </c>
      <c r="CN149" s="73">
        <f t="shared" si="136"/>
        <v>0</v>
      </c>
      <c r="CO149" s="73">
        <f t="shared" si="137"/>
        <v>0</v>
      </c>
      <c r="CP149" s="73" t="str">
        <f t="shared" si="161"/>
        <v/>
      </c>
      <c r="CQ149" s="216" t="str">
        <f>IF(AND(DC149=""),"",IF(DC149=0,"",1+(MAX(CQ$60:CQ148))))</f>
        <v/>
      </c>
      <c r="CR149" s="72">
        <v>90</v>
      </c>
      <c r="CS149" s="69">
        <f t="shared" si="166"/>
        <v>0</v>
      </c>
      <c r="CT149" s="73">
        <f t="shared" si="138"/>
        <v>0</v>
      </c>
      <c r="CU149" s="73">
        <f t="shared" si="139"/>
        <v>0</v>
      </c>
      <c r="CV149" s="73">
        <f t="shared" si="140"/>
        <v>0</v>
      </c>
      <c r="CW149" s="73">
        <f t="shared" si="141"/>
        <v>0</v>
      </c>
      <c r="CX149" s="73">
        <f t="shared" si="142"/>
        <v>0</v>
      </c>
      <c r="CY149" s="73">
        <f t="shared" si="143"/>
        <v>0</v>
      </c>
      <c r="CZ149" s="73">
        <f t="shared" si="144"/>
        <v>0</v>
      </c>
      <c r="DA149" s="73">
        <f t="shared" si="145"/>
        <v>0</v>
      </c>
      <c r="DB149" s="73">
        <f t="shared" si="146"/>
        <v>0</v>
      </c>
      <c r="DC149" s="73" t="str">
        <f t="shared" si="162"/>
        <v/>
      </c>
    </row>
    <row r="150" spans="1:108" s="216" customFormat="1" ht="15.75">
      <c r="A150" s="216">
        <f t="shared" si="163"/>
        <v>0</v>
      </c>
      <c r="B150" s="348">
        <f t="shared" si="164"/>
        <v>0</v>
      </c>
      <c r="C150" s="349">
        <v>91</v>
      </c>
      <c r="D150" s="377"/>
      <c r="E150" s="378"/>
      <c r="F150" s="379"/>
      <c r="G150" s="379"/>
      <c r="H150" s="378"/>
      <c r="I150" s="383"/>
      <c r="J150" s="381"/>
      <c r="K150" s="381"/>
      <c r="L150" s="381"/>
      <c r="M150" s="382"/>
      <c r="N150" s="521"/>
      <c r="AB150" s="216" t="str">
        <f t="shared" si="115"/>
        <v/>
      </c>
      <c r="AC150" s="216">
        <f t="shared" si="165"/>
        <v>1</v>
      </c>
      <c r="AD150" s="216" t="str">
        <f>IF(AND(AP150=""),"",IF(AP150=0,"",1+(MAX(AD$60:AD149))))</f>
        <v/>
      </c>
      <c r="AE150" s="32">
        <v>91</v>
      </c>
      <c r="AF150" s="69">
        <f t="shared" si="116"/>
        <v>0</v>
      </c>
      <c r="AG150" s="73">
        <f t="shared" si="117"/>
        <v>0</v>
      </c>
      <c r="AH150" s="73">
        <f t="shared" si="118"/>
        <v>0</v>
      </c>
      <c r="AI150" s="73">
        <f t="shared" si="119"/>
        <v>0</v>
      </c>
      <c r="AJ150" s="73">
        <f t="shared" si="120"/>
        <v>0</v>
      </c>
      <c r="AK150" s="73">
        <f t="shared" si="121"/>
        <v>0</v>
      </c>
      <c r="AL150" s="73">
        <f t="shared" si="122"/>
        <v>0</v>
      </c>
      <c r="AM150" s="73">
        <f t="shared" si="123"/>
        <v>0</v>
      </c>
      <c r="AN150" s="73">
        <f t="shared" si="156"/>
        <v>0</v>
      </c>
      <c r="AO150" s="73">
        <f t="shared" si="124"/>
        <v>0</v>
      </c>
      <c r="AP150" s="73" t="str">
        <f t="shared" si="157"/>
        <v/>
      </c>
      <c r="AQ150" s="216" t="str">
        <f>IF(AND(BC150=""),"",IF(BC150=0,"",1+(MAX(AQ$60:AQ149))))</f>
        <v/>
      </c>
      <c r="AR150" s="72">
        <v>91</v>
      </c>
      <c r="AS150" s="347">
        <f t="shared" si="147"/>
        <v>0</v>
      </c>
      <c r="AT150" s="70">
        <f t="shared" si="148"/>
        <v>0</v>
      </c>
      <c r="AU150" s="70">
        <f t="shared" si="149"/>
        <v>0</v>
      </c>
      <c r="AV150" s="70">
        <f t="shared" si="150"/>
        <v>0</v>
      </c>
      <c r="AW150" s="70">
        <f t="shared" si="151"/>
        <v>0</v>
      </c>
      <c r="AX150" s="70">
        <f t="shared" si="152"/>
        <v>0</v>
      </c>
      <c r="AY150" s="70">
        <f t="shared" si="153"/>
        <v>0</v>
      </c>
      <c r="AZ150" s="70">
        <f t="shared" si="154"/>
        <v>0</v>
      </c>
      <c r="BA150" s="70">
        <f t="shared" si="155"/>
        <v>0</v>
      </c>
      <c r="BB150" s="70">
        <f t="shared" si="125"/>
        <v>0</v>
      </c>
      <c r="BC150" s="73" t="str">
        <f t="shared" si="158"/>
        <v/>
      </c>
      <c r="BD150" s="216" t="str">
        <f>IF(AND(BP150=""),"",IF(BP150=0,"",1+(MAX(BD$60:BD149))))</f>
        <v/>
      </c>
      <c r="BE150" s="32">
        <v>91</v>
      </c>
      <c r="BF150" s="69">
        <f t="shared" si="167"/>
        <v>0</v>
      </c>
      <c r="BG150" s="73">
        <f t="shared" si="168"/>
        <v>0</v>
      </c>
      <c r="BH150" s="73">
        <f t="shared" si="169"/>
        <v>0</v>
      </c>
      <c r="BI150" s="73">
        <f t="shared" si="170"/>
        <v>0</v>
      </c>
      <c r="BJ150" s="73">
        <f t="shared" si="171"/>
        <v>0</v>
      </c>
      <c r="BK150" s="73">
        <f t="shared" si="172"/>
        <v>0</v>
      </c>
      <c r="BL150" s="73">
        <f t="shared" si="173"/>
        <v>0</v>
      </c>
      <c r="BM150" s="73">
        <f t="shared" si="174"/>
        <v>0</v>
      </c>
      <c r="BN150" s="73">
        <f t="shared" si="175"/>
        <v>0</v>
      </c>
      <c r="BO150" s="73">
        <f t="shared" si="126"/>
        <v>0</v>
      </c>
      <c r="BP150" s="73" t="str">
        <f t="shared" si="159"/>
        <v/>
      </c>
      <c r="BQ150" s="216" t="str">
        <f>IF(AND(CC150=""),"",IF(CC150=0,"",1+(MAX(BQ$60:BQ149))))</f>
        <v/>
      </c>
      <c r="BR150" s="32">
        <v>91</v>
      </c>
      <c r="BS150" s="346">
        <f t="shared" si="176"/>
        <v>0</v>
      </c>
      <c r="BT150" s="73">
        <f t="shared" si="177"/>
        <v>0</v>
      </c>
      <c r="BU150" s="73">
        <f t="shared" si="178"/>
        <v>0</v>
      </c>
      <c r="BV150" s="73">
        <f t="shared" si="179"/>
        <v>0</v>
      </c>
      <c r="BW150" s="73">
        <f t="shared" si="180"/>
        <v>0</v>
      </c>
      <c r="BX150" s="73">
        <f t="shared" si="181"/>
        <v>0</v>
      </c>
      <c r="BY150" s="73">
        <f t="shared" si="182"/>
        <v>0</v>
      </c>
      <c r="BZ150" s="73">
        <f t="shared" si="183"/>
        <v>0</v>
      </c>
      <c r="CA150" s="73">
        <f t="shared" si="184"/>
        <v>0</v>
      </c>
      <c r="CB150" s="73">
        <f t="shared" si="127"/>
        <v>0</v>
      </c>
      <c r="CC150" s="73" t="str">
        <f t="shared" si="160"/>
        <v/>
      </c>
      <c r="CD150" s="216" t="str">
        <f>IF(AND(CP150=""),"",IF(CP150=0,"",1+(MAX(CD$60:CD149))))</f>
        <v/>
      </c>
      <c r="CE150" s="32">
        <v>91</v>
      </c>
      <c r="CF150" s="69">
        <f t="shared" si="128"/>
        <v>0</v>
      </c>
      <c r="CG150" s="73">
        <f t="shared" si="129"/>
        <v>0</v>
      </c>
      <c r="CH150" s="73">
        <f t="shared" si="130"/>
        <v>0</v>
      </c>
      <c r="CI150" s="73">
        <f t="shared" si="131"/>
        <v>0</v>
      </c>
      <c r="CJ150" s="73">
        <f t="shared" si="132"/>
        <v>0</v>
      </c>
      <c r="CK150" s="73">
        <f t="shared" si="133"/>
        <v>0</v>
      </c>
      <c r="CL150" s="73">
        <f t="shared" si="134"/>
        <v>0</v>
      </c>
      <c r="CM150" s="73">
        <f t="shared" si="135"/>
        <v>0</v>
      </c>
      <c r="CN150" s="73">
        <f t="shared" si="136"/>
        <v>0</v>
      </c>
      <c r="CO150" s="73">
        <f t="shared" si="137"/>
        <v>0</v>
      </c>
      <c r="CP150" s="73" t="str">
        <f t="shared" si="161"/>
        <v/>
      </c>
      <c r="CQ150" s="216" t="str">
        <f>IF(AND(DC150=""),"",IF(DC150=0,"",1+(MAX(CQ$60:CQ149))))</f>
        <v/>
      </c>
      <c r="CR150" s="32">
        <v>91</v>
      </c>
      <c r="CS150" s="69">
        <f t="shared" si="166"/>
        <v>0</v>
      </c>
      <c r="CT150" s="73">
        <f t="shared" si="138"/>
        <v>0</v>
      </c>
      <c r="CU150" s="73">
        <f t="shared" si="139"/>
        <v>0</v>
      </c>
      <c r="CV150" s="73">
        <f t="shared" si="140"/>
        <v>0</v>
      </c>
      <c r="CW150" s="73">
        <f t="shared" si="141"/>
        <v>0</v>
      </c>
      <c r="CX150" s="73">
        <f t="shared" si="142"/>
        <v>0</v>
      </c>
      <c r="CY150" s="73">
        <f t="shared" si="143"/>
        <v>0</v>
      </c>
      <c r="CZ150" s="73">
        <f t="shared" si="144"/>
        <v>0</v>
      </c>
      <c r="DA150" s="73">
        <f t="shared" si="145"/>
        <v>0</v>
      </c>
      <c r="DB150" s="73">
        <f t="shared" si="146"/>
        <v>0</v>
      </c>
      <c r="DC150" s="73" t="str">
        <f t="shared" si="162"/>
        <v/>
      </c>
    </row>
    <row r="151" spans="1:108" s="216" customFormat="1" ht="15.75">
      <c r="A151" s="216">
        <f t="shared" si="163"/>
        <v>0</v>
      </c>
      <c r="B151" s="348">
        <f t="shared" si="164"/>
        <v>0</v>
      </c>
      <c r="C151" s="349">
        <v>92</v>
      </c>
      <c r="D151" s="377"/>
      <c r="E151" s="378"/>
      <c r="F151" s="379"/>
      <c r="G151" s="379"/>
      <c r="H151" s="378"/>
      <c r="I151" s="383"/>
      <c r="J151" s="381"/>
      <c r="K151" s="381"/>
      <c r="L151" s="381"/>
      <c r="M151" s="382"/>
      <c r="N151" s="521"/>
      <c r="AB151" s="216" t="str">
        <f t="shared" si="115"/>
        <v/>
      </c>
      <c r="AC151" s="216">
        <f t="shared" si="165"/>
        <v>1</v>
      </c>
      <c r="AD151" s="216" t="str">
        <f>IF(AND(AP151=""),"",IF(AP151=0,"",1+(MAX(AD$60:AD150))))</f>
        <v/>
      </c>
      <c r="AE151" s="72">
        <v>92</v>
      </c>
      <c r="AF151" s="69">
        <f t="shared" si="116"/>
        <v>0</v>
      </c>
      <c r="AG151" s="73">
        <f t="shared" si="117"/>
        <v>0</v>
      </c>
      <c r="AH151" s="73">
        <f t="shared" si="118"/>
        <v>0</v>
      </c>
      <c r="AI151" s="73">
        <f t="shared" si="119"/>
        <v>0</v>
      </c>
      <c r="AJ151" s="73">
        <f t="shared" si="120"/>
        <v>0</v>
      </c>
      <c r="AK151" s="73">
        <f t="shared" si="121"/>
        <v>0</v>
      </c>
      <c r="AL151" s="73">
        <f t="shared" si="122"/>
        <v>0</v>
      </c>
      <c r="AM151" s="73">
        <f t="shared" si="123"/>
        <v>0</v>
      </c>
      <c r="AN151" s="73">
        <f t="shared" si="156"/>
        <v>0</v>
      </c>
      <c r="AO151" s="73">
        <f t="shared" si="124"/>
        <v>0</v>
      </c>
      <c r="AP151" s="73" t="str">
        <f t="shared" si="157"/>
        <v/>
      </c>
      <c r="AQ151" s="216" t="str">
        <f>IF(AND(BC151=""),"",IF(BC151=0,"",1+(MAX(AQ$60:AQ150))))</f>
        <v/>
      </c>
      <c r="AR151" s="72">
        <v>92</v>
      </c>
      <c r="AS151" s="347">
        <f t="shared" si="147"/>
        <v>0</v>
      </c>
      <c r="AT151" s="70">
        <f t="shared" si="148"/>
        <v>0</v>
      </c>
      <c r="AU151" s="70">
        <f t="shared" si="149"/>
        <v>0</v>
      </c>
      <c r="AV151" s="70">
        <f t="shared" si="150"/>
        <v>0</v>
      </c>
      <c r="AW151" s="70">
        <f t="shared" si="151"/>
        <v>0</v>
      </c>
      <c r="AX151" s="70">
        <f t="shared" si="152"/>
        <v>0</v>
      </c>
      <c r="AY151" s="70">
        <f t="shared" si="153"/>
        <v>0</v>
      </c>
      <c r="AZ151" s="70">
        <f t="shared" si="154"/>
        <v>0</v>
      </c>
      <c r="BA151" s="70">
        <f t="shared" si="155"/>
        <v>0</v>
      </c>
      <c r="BB151" s="70">
        <f t="shared" si="125"/>
        <v>0</v>
      </c>
      <c r="BC151" s="73" t="str">
        <f t="shared" si="158"/>
        <v/>
      </c>
      <c r="BD151" s="216" t="str">
        <f>IF(AND(BP151=""),"",IF(BP151=0,"",1+(MAX(BD$60:BD150))))</f>
        <v/>
      </c>
      <c r="BE151" s="72">
        <v>92</v>
      </c>
      <c r="BF151" s="69">
        <f t="shared" si="167"/>
        <v>0</v>
      </c>
      <c r="BG151" s="73">
        <f t="shared" si="168"/>
        <v>0</v>
      </c>
      <c r="BH151" s="73">
        <f t="shared" si="169"/>
        <v>0</v>
      </c>
      <c r="BI151" s="73">
        <f t="shared" si="170"/>
        <v>0</v>
      </c>
      <c r="BJ151" s="73">
        <f t="shared" si="171"/>
        <v>0</v>
      </c>
      <c r="BK151" s="73">
        <f t="shared" si="172"/>
        <v>0</v>
      </c>
      <c r="BL151" s="73">
        <f t="shared" si="173"/>
        <v>0</v>
      </c>
      <c r="BM151" s="73">
        <f t="shared" si="174"/>
        <v>0</v>
      </c>
      <c r="BN151" s="73">
        <f t="shared" si="175"/>
        <v>0</v>
      </c>
      <c r="BO151" s="73">
        <f t="shared" si="126"/>
        <v>0</v>
      </c>
      <c r="BP151" s="73" t="str">
        <f t="shared" si="159"/>
        <v/>
      </c>
      <c r="BQ151" s="216" t="str">
        <f>IF(AND(CC151=""),"",IF(CC151=0,"",1+(MAX(BQ$60:BQ150))))</f>
        <v/>
      </c>
      <c r="BR151" s="72">
        <v>92</v>
      </c>
      <c r="BS151" s="346">
        <f t="shared" si="176"/>
        <v>0</v>
      </c>
      <c r="BT151" s="73">
        <f t="shared" si="177"/>
        <v>0</v>
      </c>
      <c r="BU151" s="73">
        <f t="shared" si="178"/>
        <v>0</v>
      </c>
      <c r="BV151" s="73">
        <f t="shared" si="179"/>
        <v>0</v>
      </c>
      <c r="BW151" s="73">
        <f t="shared" si="180"/>
        <v>0</v>
      </c>
      <c r="BX151" s="73">
        <f t="shared" si="181"/>
        <v>0</v>
      </c>
      <c r="BY151" s="73">
        <f t="shared" si="182"/>
        <v>0</v>
      </c>
      <c r="BZ151" s="73">
        <f t="shared" si="183"/>
        <v>0</v>
      </c>
      <c r="CA151" s="73">
        <f t="shared" si="184"/>
        <v>0</v>
      </c>
      <c r="CB151" s="73">
        <f t="shared" si="127"/>
        <v>0</v>
      </c>
      <c r="CC151" s="73" t="str">
        <f t="shared" si="160"/>
        <v/>
      </c>
      <c r="CD151" s="216" t="str">
        <f>IF(AND(CP151=""),"",IF(CP151=0,"",1+(MAX(CD$60:CD150))))</f>
        <v/>
      </c>
      <c r="CE151" s="72">
        <v>92</v>
      </c>
      <c r="CF151" s="69">
        <f t="shared" si="128"/>
        <v>0</v>
      </c>
      <c r="CG151" s="73">
        <f t="shared" si="129"/>
        <v>0</v>
      </c>
      <c r="CH151" s="73">
        <f t="shared" si="130"/>
        <v>0</v>
      </c>
      <c r="CI151" s="73">
        <f t="shared" si="131"/>
        <v>0</v>
      </c>
      <c r="CJ151" s="73">
        <f t="shared" si="132"/>
        <v>0</v>
      </c>
      <c r="CK151" s="73">
        <f t="shared" si="133"/>
        <v>0</v>
      </c>
      <c r="CL151" s="73">
        <f t="shared" si="134"/>
        <v>0</v>
      </c>
      <c r="CM151" s="73">
        <f t="shared" si="135"/>
        <v>0</v>
      </c>
      <c r="CN151" s="73">
        <f t="shared" si="136"/>
        <v>0</v>
      </c>
      <c r="CO151" s="73">
        <f t="shared" si="137"/>
        <v>0</v>
      </c>
      <c r="CP151" s="73" t="str">
        <f t="shared" si="161"/>
        <v/>
      </c>
      <c r="CQ151" s="216" t="str">
        <f>IF(AND(DC151=""),"",IF(DC151=0,"",1+(MAX(CQ$60:CQ150))))</f>
        <v/>
      </c>
      <c r="CR151" s="72">
        <v>92</v>
      </c>
      <c r="CS151" s="69">
        <f t="shared" si="166"/>
        <v>0</v>
      </c>
      <c r="CT151" s="73">
        <f t="shared" si="138"/>
        <v>0</v>
      </c>
      <c r="CU151" s="73">
        <f t="shared" si="139"/>
        <v>0</v>
      </c>
      <c r="CV151" s="73">
        <f t="shared" si="140"/>
        <v>0</v>
      </c>
      <c r="CW151" s="73">
        <f t="shared" si="141"/>
        <v>0</v>
      </c>
      <c r="CX151" s="73">
        <f t="shared" si="142"/>
        <v>0</v>
      </c>
      <c r="CY151" s="73">
        <f t="shared" si="143"/>
        <v>0</v>
      </c>
      <c r="CZ151" s="73">
        <f t="shared" si="144"/>
        <v>0</v>
      </c>
      <c r="DA151" s="73">
        <f t="shared" si="145"/>
        <v>0</v>
      </c>
      <c r="DB151" s="73">
        <f t="shared" si="146"/>
        <v>0</v>
      </c>
      <c r="DC151" s="73" t="str">
        <f t="shared" si="162"/>
        <v/>
      </c>
    </row>
    <row r="152" spans="1:108" s="216" customFormat="1" ht="15.75">
      <c r="A152" s="216">
        <f t="shared" si="163"/>
        <v>0</v>
      </c>
      <c r="B152" s="348">
        <f t="shared" si="164"/>
        <v>0</v>
      </c>
      <c r="C152" s="349">
        <v>93</v>
      </c>
      <c r="D152" s="377"/>
      <c r="E152" s="378"/>
      <c r="F152" s="379"/>
      <c r="G152" s="379"/>
      <c r="H152" s="378"/>
      <c r="I152" s="383"/>
      <c r="J152" s="381"/>
      <c r="K152" s="381"/>
      <c r="L152" s="381"/>
      <c r="M152" s="382"/>
      <c r="N152" s="521"/>
      <c r="AB152" s="216" t="str">
        <f t="shared" si="115"/>
        <v/>
      </c>
      <c r="AC152" s="216">
        <f t="shared" si="165"/>
        <v>1</v>
      </c>
      <c r="AD152" s="216" t="str">
        <f>IF(AND(AP152=""),"",IF(AP152=0,"",1+(MAX(AD$60:AD151))))</f>
        <v/>
      </c>
      <c r="AE152" s="32">
        <v>93</v>
      </c>
      <c r="AF152" s="69">
        <f t="shared" si="116"/>
        <v>0</v>
      </c>
      <c r="AG152" s="73">
        <f t="shared" si="117"/>
        <v>0</v>
      </c>
      <c r="AH152" s="73">
        <f t="shared" si="118"/>
        <v>0</v>
      </c>
      <c r="AI152" s="73">
        <f t="shared" si="119"/>
        <v>0</v>
      </c>
      <c r="AJ152" s="73">
        <f t="shared" si="120"/>
        <v>0</v>
      </c>
      <c r="AK152" s="73">
        <f t="shared" si="121"/>
        <v>0</v>
      </c>
      <c r="AL152" s="73">
        <f t="shared" si="122"/>
        <v>0</v>
      </c>
      <c r="AM152" s="73">
        <f t="shared" si="123"/>
        <v>0</v>
      </c>
      <c r="AN152" s="73">
        <f t="shared" si="156"/>
        <v>0</v>
      </c>
      <c r="AO152" s="73">
        <f t="shared" si="124"/>
        <v>0</v>
      </c>
      <c r="AP152" s="73" t="str">
        <f t="shared" si="157"/>
        <v/>
      </c>
      <c r="AQ152" s="216" t="str">
        <f>IF(AND(BC152=""),"",IF(BC152=0,"",1+(MAX(AQ$60:AQ151))))</f>
        <v/>
      </c>
      <c r="AR152" s="72">
        <v>93</v>
      </c>
      <c r="AS152" s="347">
        <f t="shared" si="147"/>
        <v>0</v>
      </c>
      <c r="AT152" s="70">
        <f t="shared" si="148"/>
        <v>0</v>
      </c>
      <c r="AU152" s="70">
        <f t="shared" si="149"/>
        <v>0</v>
      </c>
      <c r="AV152" s="70">
        <f t="shared" si="150"/>
        <v>0</v>
      </c>
      <c r="AW152" s="70">
        <f t="shared" si="151"/>
        <v>0</v>
      </c>
      <c r="AX152" s="70">
        <f t="shared" si="152"/>
        <v>0</v>
      </c>
      <c r="AY152" s="70">
        <f t="shared" si="153"/>
        <v>0</v>
      </c>
      <c r="AZ152" s="70">
        <f t="shared" si="154"/>
        <v>0</v>
      </c>
      <c r="BA152" s="70">
        <f t="shared" si="155"/>
        <v>0</v>
      </c>
      <c r="BB152" s="70">
        <f t="shared" si="125"/>
        <v>0</v>
      </c>
      <c r="BC152" s="73" t="str">
        <f t="shared" si="158"/>
        <v/>
      </c>
      <c r="BD152" s="216" t="str">
        <f>IF(AND(BP152=""),"",IF(BP152=0,"",1+(MAX(BD$60:BD151))))</f>
        <v/>
      </c>
      <c r="BE152" s="32">
        <v>93</v>
      </c>
      <c r="BF152" s="69">
        <f t="shared" si="167"/>
        <v>0</v>
      </c>
      <c r="BG152" s="73">
        <f t="shared" si="168"/>
        <v>0</v>
      </c>
      <c r="BH152" s="73">
        <f t="shared" si="169"/>
        <v>0</v>
      </c>
      <c r="BI152" s="73">
        <f t="shared" si="170"/>
        <v>0</v>
      </c>
      <c r="BJ152" s="73">
        <f t="shared" si="171"/>
        <v>0</v>
      </c>
      <c r="BK152" s="73">
        <f t="shared" si="172"/>
        <v>0</v>
      </c>
      <c r="BL152" s="73">
        <f t="shared" si="173"/>
        <v>0</v>
      </c>
      <c r="BM152" s="73">
        <f t="shared" si="174"/>
        <v>0</v>
      </c>
      <c r="BN152" s="73">
        <f t="shared" si="175"/>
        <v>0</v>
      </c>
      <c r="BO152" s="73">
        <f t="shared" si="126"/>
        <v>0</v>
      </c>
      <c r="BP152" s="73" t="str">
        <f t="shared" si="159"/>
        <v/>
      </c>
      <c r="BQ152" s="216" t="str">
        <f>IF(AND(CC152=""),"",IF(CC152=0,"",1+(MAX(BQ$60:BQ151))))</f>
        <v/>
      </c>
      <c r="BR152" s="32">
        <v>93</v>
      </c>
      <c r="BS152" s="346">
        <f t="shared" si="176"/>
        <v>0</v>
      </c>
      <c r="BT152" s="73">
        <f t="shared" si="177"/>
        <v>0</v>
      </c>
      <c r="BU152" s="73">
        <f t="shared" si="178"/>
        <v>0</v>
      </c>
      <c r="BV152" s="73">
        <f t="shared" si="179"/>
        <v>0</v>
      </c>
      <c r="BW152" s="73">
        <f t="shared" si="180"/>
        <v>0</v>
      </c>
      <c r="BX152" s="73">
        <f t="shared" si="181"/>
        <v>0</v>
      </c>
      <c r="BY152" s="73">
        <f t="shared" si="182"/>
        <v>0</v>
      </c>
      <c r="BZ152" s="73">
        <f t="shared" si="183"/>
        <v>0</v>
      </c>
      <c r="CA152" s="73">
        <f t="shared" si="184"/>
        <v>0</v>
      </c>
      <c r="CB152" s="73">
        <f t="shared" si="127"/>
        <v>0</v>
      </c>
      <c r="CC152" s="73" t="str">
        <f t="shared" si="160"/>
        <v/>
      </c>
      <c r="CD152" s="216" t="str">
        <f>IF(AND(CP152=""),"",IF(CP152=0,"",1+(MAX(CD$60:CD151))))</f>
        <v/>
      </c>
      <c r="CE152" s="32">
        <v>93</v>
      </c>
      <c r="CF152" s="69">
        <f t="shared" si="128"/>
        <v>0</v>
      </c>
      <c r="CG152" s="73">
        <f t="shared" si="129"/>
        <v>0</v>
      </c>
      <c r="CH152" s="73">
        <f t="shared" si="130"/>
        <v>0</v>
      </c>
      <c r="CI152" s="73">
        <f t="shared" si="131"/>
        <v>0</v>
      </c>
      <c r="CJ152" s="73">
        <f t="shared" si="132"/>
        <v>0</v>
      </c>
      <c r="CK152" s="73">
        <f t="shared" si="133"/>
        <v>0</v>
      </c>
      <c r="CL152" s="73">
        <f t="shared" si="134"/>
        <v>0</v>
      </c>
      <c r="CM152" s="73">
        <f t="shared" si="135"/>
        <v>0</v>
      </c>
      <c r="CN152" s="73">
        <f t="shared" si="136"/>
        <v>0</v>
      </c>
      <c r="CO152" s="73">
        <f t="shared" si="137"/>
        <v>0</v>
      </c>
      <c r="CP152" s="73" t="str">
        <f t="shared" si="161"/>
        <v/>
      </c>
      <c r="CQ152" s="216" t="str">
        <f>IF(AND(DC152=""),"",IF(DC152=0,"",1+(MAX(CQ$60:CQ151))))</f>
        <v/>
      </c>
      <c r="CR152" s="32">
        <v>93</v>
      </c>
      <c r="CS152" s="69">
        <f t="shared" si="166"/>
        <v>0</v>
      </c>
      <c r="CT152" s="73">
        <f t="shared" si="138"/>
        <v>0</v>
      </c>
      <c r="CU152" s="73">
        <f t="shared" si="139"/>
        <v>0</v>
      </c>
      <c r="CV152" s="73">
        <f t="shared" si="140"/>
        <v>0</v>
      </c>
      <c r="CW152" s="73">
        <f t="shared" si="141"/>
        <v>0</v>
      </c>
      <c r="CX152" s="73">
        <f t="shared" si="142"/>
        <v>0</v>
      </c>
      <c r="CY152" s="73">
        <f t="shared" si="143"/>
        <v>0</v>
      </c>
      <c r="CZ152" s="73">
        <f t="shared" si="144"/>
        <v>0</v>
      </c>
      <c r="DA152" s="73">
        <f t="shared" si="145"/>
        <v>0</v>
      </c>
      <c r="DB152" s="73">
        <f t="shared" si="146"/>
        <v>0</v>
      </c>
      <c r="DC152" s="73" t="str">
        <f t="shared" si="162"/>
        <v/>
      </c>
    </row>
    <row r="153" spans="1:108" s="216" customFormat="1" ht="15.75">
      <c r="A153" s="216">
        <f t="shared" si="163"/>
        <v>0</v>
      </c>
      <c r="B153" s="348">
        <f t="shared" si="164"/>
        <v>0</v>
      </c>
      <c r="C153" s="349">
        <v>94</v>
      </c>
      <c r="D153" s="377"/>
      <c r="E153" s="378"/>
      <c r="F153" s="379"/>
      <c r="G153" s="379"/>
      <c r="H153" s="378"/>
      <c r="I153" s="383"/>
      <c r="J153" s="381"/>
      <c r="K153" s="381"/>
      <c r="L153" s="381"/>
      <c r="M153" s="382"/>
      <c r="N153" s="521"/>
      <c r="AB153" s="216" t="str">
        <f t="shared" si="115"/>
        <v/>
      </c>
      <c r="AC153" s="216">
        <f t="shared" si="165"/>
        <v>1</v>
      </c>
      <c r="AD153" s="216" t="str">
        <f>IF(AND(AP153=""),"",IF(AP153=0,"",1+(MAX(AD$60:AD152))))</f>
        <v/>
      </c>
      <c r="AE153" s="72">
        <v>94</v>
      </c>
      <c r="AF153" s="69">
        <f t="shared" si="116"/>
        <v>0</v>
      </c>
      <c r="AG153" s="73">
        <f t="shared" si="117"/>
        <v>0</v>
      </c>
      <c r="AH153" s="73">
        <f t="shared" si="118"/>
        <v>0</v>
      </c>
      <c r="AI153" s="73">
        <f t="shared" si="119"/>
        <v>0</v>
      </c>
      <c r="AJ153" s="73">
        <f t="shared" si="120"/>
        <v>0</v>
      </c>
      <c r="AK153" s="73">
        <f t="shared" si="121"/>
        <v>0</v>
      </c>
      <c r="AL153" s="73">
        <f t="shared" si="122"/>
        <v>0</v>
      </c>
      <c r="AM153" s="73">
        <f t="shared" si="123"/>
        <v>0</v>
      </c>
      <c r="AN153" s="73">
        <f t="shared" si="156"/>
        <v>0</v>
      </c>
      <c r="AO153" s="73">
        <f t="shared" si="124"/>
        <v>0</v>
      </c>
      <c r="AP153" s="73" t="str">
        <f t="shared" si="157"/>
        <v/>
      </c>
      <c r="AQ153" s="216" t="str">
        <f>IF(AND(BC153=""),"",IF(BC153=0,"",1+(MAX(AQ$60:AQ152))))</f>
        <v/>
      </c>
      <c r="AR153" s="72">
        <v>94</v>
      </c>
      <c r="AS153" s="347">
        <f t="shared" si="147"/>
        <v>0</v>
      </c>
      <c r="AT153" s="70">
        <f t="shared" si="148"/>
        <v>0</v>
      </c>
      <c r="AU153" s="70">
        <f t="shared" si="149"/>
        <v>0</v>
      </c>
      <c r="AV153" s="70">
        <f t="shared" si="150"/>
        <v>0</v>
      </c>
      <c r="AW153" s="70">
        <f t="shared" si="151"/>
        <v>0</v>
      </c>
      <c r="AX153" s="70">
        <f t="shared" si="152"/>
        <v>0</v>
      </c>
      <c r="AY153" s="70">
        <f t="shared" si="153"/>
        <v>0</v>
      </c>
      <c r="AZ153" s="70">
        <f t="shared" si="154"/>
        <v>0</v>
      </c>
      <c r="BA153" s="70">
        <f t="shared" si="155"/>
        <v>0</v>
      </c>
      <c r="BB153" s="70">
        <f t="shared" si="125"/>
        <v>0</v>
      </c>
      <c r="BC153" s="73" t="str">
        <f t="shared" si="158"/>
        <v/>
      </c>
      <c r="BD153" s="216" t="str">
        <f>IF(AND(BP153=""),"",IF(BP153=0,"",1+(MAX(BD$60:BD152))))</f>
        <v/>
      </c>
      <c r="BE153" s="72">
        <v>94</v>
      </c>
      <c r="BF153" s="69">
        <f t="shared" si="167"/>
        <v>0</v>
      </c>
      <c r="BG153" s="73">
        <f t="shared" si="168"/>
        <v>0</v>
      </c>
      <c r="BH153" s="73">
        <f t="shared" si="169"/>
        <v>0</v>
      </c>
      <c r="BI153" s="73">
        <f t="shared" si="170"/>
        <v>0</v>
      </c>
      <c r="BJ153" s="73">
        <f t="shared" si="171"/>
        <v>0</v>
      </c>
      <c r="BK153" s="73">
        <f t="shared" si="172"/>
        <v>0</v>
      </c>
      <c r="BL153" s="73">
        <f t="shared" si="173"/>
        <v>0</v>
      </c>
      <c r="BM153" s="73">
        <f t="shared" si="174"/>
        <v>0</v>
      </c>
      <c r="BN153" s="73">
        <f t="shared" si="175"/>
        <v>0</v>
      </c>
      <c r="BO153" s="73">
        <f t="shared" si="126"/>
        <v>0</v>
      </c>
      <c r="BP153" s="73" t="str">
        <f t="shared" si="159"/>
        <v/>
      </c>
      <c r="BQ153" s="216" t="str">
        <f>IF(AND(CC153=""),"",IF(CC153=0,"",1+(MAX(BQ$60:BQ152))))</f>
        <v/>
      </c>
      <c r="BR153" s="72">
        <v>94</v>
      </c>
      <c r="BS153" s="346">
        <f t="shared" si="176"/>
        <v>0</v>
      </c>
      <c r="BT153" s="73">
        <f t="shared" si="177"/>
        <v>0</v>
      </c>
      <c r="BU153" s="73">
        <f t="shared" si="178"/>
        <v>0</v>
      </c>
      <c r="BV153" s="73">
        <f t="shared" si="179"/>
        <v>0</v>
      </c>
      <c r="BW153" s="73">
        <f t="shared" si="180"/>
        <v>0</v>
      </c>
      <c r="BX153" s="73">
        <f t="shared" si="181"/>
        <v>0</v>
      </c>
      <c r="BY153" s="73">
        <f t="shared" si="182"/>
        <v>0</v>
      </c>
      <c r="BZ153" s="73">
        <f t="shared" si="183"/>
        <v>0</v>
      </c>
      <c r="CA153" s="73">
        <f t="shared" si="184"/>
        <v>0</v>
      </c>
      <c r="CB153" s="73">
        <f t="shared" si="127"/>
        <v>0</v>
      </c>
      <c r="CC153" s="73" t="str">
        <f t="shared" si="160"/>
        <v/>
      </c>
      <c r="CD153" s="216" t="str">
        <f>IF(AND(CP153=""),"",IF(CP153=0,"",1+(MAX(CD$60:CD152))))</f>
        <v/>
      </c>
      <c r="CE153" s="72">
        <v>94</v>
      </c>
      <c r="CF153" s="69">
        <f t="shared" si="128"/>
        <v>0</v>
      </c>
      <c r="CG153" s="73">
        <f t="shared" si="129"/>
        <v>0</v>
      </c>
      <c r="CH153" s="73">
        <f t="shared" si="130"/>
        <v>0</v>
      </c>
      <c r="CI153" s="73">
        <f t="shared" si="131"/>
        <v>0</v>
      </c>
      <c r="CJ153" s="73">
        <f t="shared" si="132"/>
        <v>0</v>
      </c>
      <c r="CK153" s="73">
        <f t="shared" si="133"/>
        <v>0</v>
      </c>
      <c r="CL153" s="73">
        <f t="shared" si="134"/>
        <v>0</v>
      </c>
      <c r="CM153" s="73">
        <f t="shared" si="135"/>
        <v>0</v>
      </c>
      <c r="CN153" s="73">
        <f t="shared" si="136"/>
        <v>0</v>
      </c>
      <c r="CO153" s="73">
        <f t="shared" si="137"/>
        <v>0</v>
      </c>
      <c r="CP153" s="73" t="str">
        <f t="shared" si="161"/>
        <v/>
      </c>
      <c r="CQ153" s="216" t="str">
        <f>IF(AND(DC153=""),"",IF(DC153=0,"",1+(MAX(CQ$60:CQ152))))</f>
        <v/>
      </c>
      <c r="CR153" s="72">
        <v>94</v>
      </c>
      <c r="CS153" s="69">
        <f t="shared" si="166"/>
        <v>0</v>
      </c>
      <c r="CT153" s="73">
        <f t="shared" si="138"/>
        <v>0</v>
      </c>
      <c r="CU153" s="73">
        <f t="shared" si="139"/>
        <v>0</v>
      </c>
      <c r="CV153" s="73">
        <f t="shared" si="140"/>
        <v>0</v>
      </c>
      <c r="CW153" s="73">
        <f t="shared" si="141"/>
        <v>0</v>
      </c>
      <c r="CX153" s="73">
        <f t="shared" si="142"/>
        <v>0</v>
      </c>
      <c r="CY153" s="73">
        <f t="shared" si="143"/>
        <v>0</v>
      </c>
      <c r="CZ153" s="73">
        <f t="shared" si="144"/>
        <v>0</v>
      </c>
      <c r="DA153" s="73">
        <f t="shared" si="145"/>
        <v>0</v>
      </c>
      <c r="DB153" s="73">
        <f t="shared" si="146"/>
        <v>0</v>
      </c>
      <c r="DC153" s="73" t="str">
        <f t="shared" si="162"/>
        <v/>
      </c>
    </row>
    <row r="154" spans="1:108" s="216" customFormat="1" ht="15.75">
      <c r="A154" s="216">
        <f t="shared" si="163"/>
        <v>0</v>
      </c>
      <c r="B154" s="348">
        <f t="shared" si="164"/>
        <v>0</v>
      </c>
      <c r="C154" s="349">
        <v>95</v>
      </c>
      <c r="D154" s="377"/>
      <c r="E154" s="378"/>
      <c r="F154" s="379"/>
      <c r="G154" s="379"/>
      <c r="H154" s="378"/>
      <c r="I154" s="383"/>
      <c r="J154" s="381"/>
      <c r="K154" s="381"/>
      <c r="L154" s="381"/>
      <c r="M154" s="382"/>
      <c r="N154" s="521"/>
      <c r="AB154" s="216" t="str">
        <f t="shared" si="115"/>
        <v/>
      </c>
      <c r="AC154" s="216">
        <f t="shared" si="165"/>
        <v>1</v>
      </c>
      <c r="AD154" s="216" t="str">
        <f>IF(AND(AP154=""),"",IF(AP154=0,"",1+(MAX(AD$60:AD153))))</f>
        <v/>
      </c>
      <c r="AE154" s="32">
        <v>95</v>
      </c>
      <c r="AF154" s="69">
        <f t="shared" si="116"/>
        <v>0</v>
      </c>
      <c r="AG154" s="73">
        <f t="shared" si="117"/>
        <v>0</v>
      </c>
      <c r="AH154" s="73">
        <f t="shared" si="118"/>
        <v>0</v>
      </c>
      <c r="AI154" s="73">
        <f t="shared" si="119"/>
        <v>0</v>
      </c>
      <c r="AJ154" s="73">
        <f t="shared" si="120"/>
        <v>0</v>
      </c>
      <c r="AK154" s="73">
        <f t="shared" si="121"/>
        <v>0</v>
      </c>
      <c r="AL154" s="73">
        <f t="shared" si="122"/>
        <v>0</v>
      </c>
      <c r="AM154" s="73">
        <f t="shared" si="123"/>
        <v>0</v>
      </c>
      <c r="AN154" s="73">
        <f t="shared" si="156"/>
        <v>0</v>
      </c>
      <c r="AO154" s="73">
        <f t="shared" si="124"/>
        <v>0</v>
      </c>
      <c r="AP154" s="73" t="str">
        <f t="shared" si="157"/>
        <v/>
      </c>
      <c r="AQ154" s="216" t="str">
        <f>IF(AND(BC154=""),"",IF(BC154=0,"",1+(MAX(AQ$60:AQ153))))</f>
        <v/>
      </c>
      <c r="AR154" s="72">
        <v>95</v>
      </c>
      <c r="AS154" s="347">
        <f t="shared" si="147"/>
        <v>0</v>
      </c>
      <c r="AT154" s="70">
        <f t="shared" si="148"/>
        <v>0</v>
      </c>
      <c r="AU154" s="70">
        <f t="shared" si="149"/>
        <v>0</v>
      </c>
      <c r="AV154" s="70">
        <f t="shared" si="150"/>
        <v>0</v>
      </c>
      <c r="AW154" s="70">
        <f t="shared" si="151"/>
        <v>0</v>
      </c>
      <c r="AX154" s="70">
        <f t="shared" si="152"/>
        <v>0</v>
      </c>
      <c r="AY154" s="70">
        <f t="shared" si="153"/>
        <v>0</v>
      </c>
      <c r="AZ154" s="70">
        <f t="shared" si="154"/>
        <v>0</v>
      </c>
      <c r="BA154" s="70">
        <f t="shared" si="155"/>
        <v>0</v>
      </c>
      <c r="BB154" s="70">
        <f t="shared" si="125"/>
        <v>0</v>
      </c>
      <c r="BC154" s="73" t="str">
        <f t="shared" si="158"/>
        <v/>
      </c>
      <c r="BD154" s="216" t="str">
        <f>IF(AND(BP154=""),"",IF(BP154=0,"",1+(MAX(BD$60:BD153))))</f>
        <v/>
      </c>
      <c r="BE154" s="32">
        <v>95</v>
      </c>
      <c r="BF154" s="69">
        <f t="shared" si="167"/>
        <v>0</v>
      </c>
      <c r="BG154" s="73">
        <f t="shared" si="168"/>
        <v>0</v>
      </c>
      <c r="BH154" s="73">
        <f t="shared" si="169"/>
        <v>0</v>
      </c>
      <c r="BI154" s="73">
        <f t="shared" si="170"/>
        <v>0</v>
      </c>
      <c r="BJ154" s="73">
        <f t="shared" si="171"/>
        <v>0</v>
      </c>
      <c r="BK154" s="73">
        <f t="shared" si="172"/>
        <v>0</v>
      </c>
      <c r="BL154" s="73">
        <f t="shared" si="173"/>
        <v>0</v>
      </c>
      <c r="BM154" s="73">
        <f t="shared" si="174"/>
        <v>0</v>
      </c>
      <c r="BN154" s="73">
        <f t="shared" si="175"/>
        <v>0</v>
      </c>
      <c r="BO154" s="73">
        <f t="shared" si="126"/>
        <v>0</v>
      </c>
      <c r="BP154" s="73" t="str">
        <f t="shared" si="159"/>
        <v/>
      </c>
      <c r="BQ154" s="216" t="str">
        <f>IF(AND(CC154=""),"",IF(CC154=0,"",1+(MAX(BQ$60:BQ153))))</f>
        <v/>
      </c>
      <c r="BR154" s="32">
        <v>95</v>
      </c>
      <c r="BS154" s="346">
        <f t="shared" si="176"/>
        <v>0</v>
      </c>
      <c r="BT154" s="73">
        <f t="shared" si="177"/>
        <v>0</v>
      </c>
      <c r="BU154" s="73">
        <f t="shared" si="178"/>
        <v>0</v>
      </c>
      <c r="BV154" s="73">
        <f t="shared" si="179"/>
        <v>0</v>
      </c>
      <c r="BW154" s="73">
        <f t="shared" si="180"/>
        <v>0</v>
      </c>
      <c r="BX154" s="73">
        <f t="shared" si="181"/>
        <v>0</v>
      </c>
      <c r="BY154" s="73">
        <f t="shared" si="182"/>
        <v>0</v>
      </c>
      <c r="BZ154" s="73">
        <f t="shared" si="183"/>
        <v>0</v>
      </c>
      <c r="CA154" s="73">
        <f t="shared" si="184"/>
        <v>0</v>
      </c>
      <c r="CB154" s="73">
        <f t="shared" si="127"/>
        <v>0</v>
      </c>
      <c r="CC154" s="73" t="str">
        <f t="shared" si="160"/>
        <v/>
      </c>
      <c r="CD154" s="216" t="str">
        <f>IF(AND(CP154=""),"",IF(CP154=0,"",1+(MAX(CD$60:CD153))))</f>
        <v/>
      </c>
      <c r="CE154" s="32">
        <v>95</v>
      </c>
      <c r="CF154" s="69">
        <f t="shared" si="128"/>
        <v>0</v>
      </c>
      <c r="CG154" s="73">
        <f t="shared" si="129"/>
        <v>0</v>
      </c>
      <c r="CH154" s="73">
        <f t="shared" si="130"/>
        <v>0</v>
      </c>
      <c r="CI154" s="73">
        <f t="shared" si="131"/>
        <v>0</v>
      </c>
      <c r="CJ154" s="73">
        <f t="shared" si="132"/>
        <v>0</v>
      </c>
      <c r="CK154" s="73">
        <f t="shared" si="133"/>
        <v>0</v>
      </c>
      <c r="CL154" s="73">
        <f t="shared" si="134"/>
        <v>0</v>
      </c>
      <c r="CM154" s="73">
        <f t="shared" si="135"/>
        <v>0</v>
      </c>
      <c r="CN154" s="73">
        <f t="shared" si="136"/>
        <v>0</v>
      </c>
      <c r="CO154" s="73">
        <f t="shared" si="137"/>
        <v>0</v>
      </c>
      <c r="CP154" s="73" t="str">
        <f t="shared" si="161"/>
        <v/>
      </c>
      <c r="CQ154" s="216" t="str">
        <f>IF(AND(DC154=""),"",IF(DC154=0,"",1+(MAX(CQ$60:CQ153))))</f>
        <v/>
      </c>
      <c r="CR154" s="32">
        <v>95</v>
      </c>
      <c r="CS154" s="69">
        <f t="shared" si="166"/>
        <v>0</v>
      </c>
      <c r="CT154" s="73">
        <f t="shared" si="138"/>
        <v>0</v>
      </c>
      <c r="CU154" s="73">
        <f t="shared" si="139"/>
        <v>0</v>
      </c>
      <c r="CV154" s="73">
        <f t="shared" si="140"/>
        <v>0</v>
      </c>
      <c r="CW154" s="73">
        <f t="shared" si="141"/>
        <v>0</v>
      </c>
      <c r="CX154" s="73">
        <f t="shared" si="142"/>
        <v>0</v>
      </c>
      <c r="CY154" s="73">
        <f t="shared" si="143"/>
        <v>0</v>
      </c>
      <c r="CZ154" s="73">
        <f t="shared" si="144"/>
        <v>0</v>
      </c>
      <c r="DA154" s="73">
        <f t="shared" si="145"/>
        <v>0</v>
      </c>
      <c r="DB154" s="73">
        <f t="shared" si="146"/>
        <v>0</v>
      </c>
      <c r="DC154" s="73" t="str">
        <f t="shared" si="162"/>
        <v/>
      </c>
    </row>
    <row r="155" spans="1:108" s="216" customFormat="1" ht="15.75">
      <c r="A155" s="216">
        <f t="shared" si="163"/>
        <v>0</v>
      </c>
      <c r="B155" s="348">
        <f t="shared" si="164"/>
        <v>0</v>
      </c>
      <c r="C155" s="349">
        <v>96</v>
      </c>
      <c r="D155" s="377"/>
      <c r="E155" s="378"/>
      <c r="F155" s="379"/>
      <c r="G155" s="379"/>
      <c r="H155" s="378"/>
      <c r="I155" s="383"/>
      <c r="J155" s="381"/>
      <c r="K155" s="381"/>
      <c r="L155" s="381"/>
      <c r="M155" s="382"/>
      <c r="N155" s="521"/>
      <c r="AB155" s="216" t="str">
        <f t="shared" si="115"/>
        <v/>
      </c>
      <c r="AC155" s="216">
        <f t="shared" si="165"/>
        <v>1</v>
      </c>
      <c r="AD155" s="216" t="str">
        <f>IF(AND(AP155=""),"",IF(AP155=0,"",1+(MAX(AD$60:AD154))))</f>
        <v/>
      </c>
      <c r="AE155" s="72">
        <v>96</v>
      </c>
      <c r="AF155" s="69">
        <f t="shared" si="116"/>
        <v>0</v>
      </c>
      <c r="AG155" s="73">
        <f t="shared" si="117"/>
        <v>0</v>
      </c>
      <c r="AH155" s="73">
        <f t="shared" si="118"/>
        <v>0</v>
      </c>
      <c r="AI155" s="73">
        <f t="shared" si="119"/>
        <v>0</v>
      </c>
      <c r="AJ155" s="73">
        <f t="shared" si="120"/>
        <v>0</v>
      </c>
      <c r="AK155" s="73">
        <f t="shared" si="121"/>
        <v>0</v>
      </c>
      <c r="AL155" s="73">
        <f t="shared" si="122"/>
        <v>0</v>
      </c>
      <c r="AM155" s="73">
        <f t="shared" si="123"/>
        <v>0</v>
      </c>
      <c r="AN155" s="73">
        <f t="shared" si="156"/>
        <v>0</v>
      </c>
      <c r="AO155" s="73">
        <f t="shared" si="124"/>
        <v>0</v>
      </c>
      <c r="AP155" s="73" t="str">
        <f t="shared" si="157"/>
        <v/>
      </c>
      <c r="AQ155" s="216" t="str">
        <f>IF(AND(BC155=""),"",IF(BC155=0,"",1+(MAX(AQ$60:AQ154))))</f>
        <v/>
      </c>
      <c r="AR155" s="72">
        <v>96</v>
      </c>
      <c r="AS155" s="347">
        <f t="shared" si="147"/>
        <v>0</v>
      </c>
      <c r="AT155" s="70">
        <f t="shared" si="148"/>
        <v>0</v>
      </c>
      <c r="AU155" s="70">
        <f t="shared" si="149"/>
        <v>0</v>
      </c>
      <c r="AV155" s="70">
        <f t="shared" si="150"/>
        <v>0</v>
      </c>
      <c r="AW155" s="70">
        <f t="shared" si="151"/>
        <v>0</v>
      </c>
      <c r="AX155" s="70">
        <f t="shared" si="152"/>
        <v>0</v>
      </c>
      <c r="AY155" s="70">
        <f t="shared" si="153"/>
        <v>0</v>
      </c>
      <c r="AZ155" s="70">
        <f t="shared" si="154"/>
        <v>0</v>
      </c>
      <c r="BA155" s="70">
        <f t="shared" si="155"/>
        <v>0</v>
      </c>
      <c r="BB155" s="70">
        <f t="shared" si="125"/>
        <v>0</v>
      </c>
      <c r="BC155" s="73" t="str">
        <f t="shared" si="158"/>
        <v/>
      </c>
      <c r="BD155" s="216" t="str">
        <f>IF(AND(BP155=""),"",IF(BP155=0,"",1+(MAX(BD$60:BD154))))</f>
        <v/>
      </c>
      <c r="BE155" s="72">
        <v>96</v>
      </c>
      <c r="BF155" s="69">
        <f t="shared" si="167"/>
        <v>0</v>
      </c>
      <c r="BG155" s="73">
        <f t="shared" si="168"/>
        <v>0</v>
      </c>
      <c r="BH155" s="73">
        <f t="shared" si="169"/>
        <v>0</v>
      </c>
      <c r="BI155" s="73">
        <f t="shared" si="170"/>
        <v>0</v>
      </c>
      <c r="BJ155" s="73">
        <f t="shared" si="171"/>
        <v>0</v>
      </c>
      <c r="BK155" s="73">
        <f t="shared" si="172"/>
        <v>0</v>
      </c>
      <c r="BL155" s="73">
        <f t="shared" si="173"/>
        <v>0</v>
      </c>
      <c r="BM155" s="73">
        <f t="shared" si="174"/>
        <v>0</v>
      </c>
      <c r="BN155" s="73">
        <f t="shared" si="175"/>
        <v>0</v>
      </c>
      <c r="BO155" s="73">
        <f t="shared" si="126"/>
        <v>0</v>
      </c>
      <c r="BP155" s="73" t="str">
        <f t="shared" si="159"/>
        <v/>
      </c>
      <c r="BQ155" s="216" t="str">
        <f>IF(AND(CC155=""),"",IF(CC155=0,"",1+(MAX(BQ$60:BQ154))))</f>
        <v/>
      </c>
      <c r="BR155" s="72">
        <v>96</v>
      </c>
      <c r="BS155" s="346">
        <f t="shared" si="176"/>
        <v>0</v>
      </c>
      <c r="BT155" s="73">
        <f t="shared" si="177"/>
        <v>0</v>
      </c>
      <c r="BU155" s="73">
        <f t="shared" si="178"/>
        <v>0</v>
      </c>
      <c r="BV155" s="73">
        <f t="shared" si="179"/>
        <v>0</v>
      </c>
      <c r="BW155" s="73">
        <f t="shared" si="180"/>
        <v>0</v>
      </c>
      <c r="BX155" s="73">
        <f t="shared" si="181"/>
        <v>0</v>
      </c>
      <c r="BY155" s="73">
        <f t="shared" si="182"/>
        <v>0</v>
      </c>
      <c r="BZ155" s="73">
        <f t="shared" si="183"/>
        <v>0</v>
      </c>
      <c r="CA155" s="73">
        <f t="shared" si="184"/>
        <v>0</v>
      </c>
      <c r="CB155" s="73">
        <f t="shared" si="127"/>
        <v>0</v>
      </c>
      <c r="CC155" s="73" t="str">
        <f t="shared" si="160"/>
        <v/>
      </c>
      <c r="CD155" s="216" t="str">
        <f>IF(AND(CP155=""),"",IF(CP155=0,"",1+(MAX(CD$60:CD154))))</f>
        <v/>
      </c>
      <c r="CE155" s="72">
        <v>96</v>
      </c>
      <c r="CF155" s="69">
        <f t="shared" si="128"/>
        <v>0</v>
      </c>
      <c r="CG155" s="73">
        <f t="shared" si="129"/>
        <v>0</v>
      </c>
      <c r="CH155" s="73">
        <f t="shared" si="130"/>
        <v>0</v>
      </c>
      <c r="CI155" s="73">
        <f t="shared" si="131"/>
        <v>0</v>
      </c>
      <c r="CJ155" s="73">
        <f t="shared" si="132"/>
        <v>0</v>
      </c>
      <c r="CK155" s="73">
        <f t="shared" si="133"/>
        <v>0</v>
      </c>
      <c r="CL155" s="73">
        <f t="shared" si="134"/>
        <v>0</v>
      </c>
      <c r="CM155" s="73">
        <f t="shared" si="135"/>
        <v>0</v>
      </c>
      <c r="CN155" s="73">
        <f t="shared" si="136"/>
        <v>0</v>
      </c>
      <c r="CO155" s="73">
        <f t="shared" si="137"/>
        <v>0</v>
      </c>
      <c r="CP155" s="73" t="str">
        <f t="shared" si="161"/>
        <v/>
      </c>
      <c r="CQ155" s="216" t="str">
        <f>IF(AND(DC155=""),"",IF(DC155=0,"",1+(MAX(CQ$60:CQ154))))</f>
        <v/>
      </c>
      <c r="CR155" s="72">
        <v>96</v>
      </c>
      <c r="CS155" s="69">
        <f t="shared" si="166"/>
        <v>0</v>
      </c>
      <c r="CT155" s="73">
        <f t="shared" si="138"/>
        <v>0</v>
      </c>
      <c r="CU155" s="73">
        <f t="shared" si="139"/>
        <v>0</v>
      </c>
      <c r="CV155" s="73">
        <f t="shared" si="140"/>
        <v>0</v>
      </c>
      <c r="CW155" s="73">
        <f t="shared" si="141"/>
        <v>0</v>
      </c>
      <c r="CX155" s="73">
        <f t="shared" si="142"/>
        <v>0</v>
      </c>
      <c r="CY155" s="73">
        <f t="shared" si="143"/>
        <v>0</v>
      </c>
      <c r="CZ155" s="73">
        <f t="shared" si="144"/>
        <v>0</v>
      </c>
      <c r="DA155" s="73">
        <f t="shared" si="145"/>
        <v>0</v>
      </c>
      <c r="DB155" s="73">
        <f t="shared" si="146"/>
        <v>0</v>
      </c>
      <c r="DC155" s="73" t="str">
        <f t="shared" si="162"/>
        <v/>
      </c>
    </row>
    <row r="156" spans="1:108" s="216" customFormat="1" ht="15.75">
      <c r="A156" s="216">
        <f t="shared" si="163"/>
        <v>0</v>
      </c>
      <c r="B156" s="348">
        <f t="shared" si="164"/>
        <v>0</v>
      </c>
      <c r="C156" s="349">
        <v>97</v>
      </c>
      <c r="D156" s="377"/>
      <c r="E156" s="378"/>
      <c r="F156" s="379"/>
      <c r="G156" s="379"/>
      <c r="H156" s="378"/>
      <c r="I156" s="383"/>
      <c r="J156" s="381"/>
      <c r="K156" s="381"/>
      <c r="L156" s="381"/>
      <c r="M156" s="382"/>
      <c r="N156" s="521"/>
      <c r="AB156" s="216" t="str">
        <f t="shared" si="115"/>
        <v/>
      </c>
      <c r="AC156" s="216">
        <f t="shared" si="165"/>
        <v>1</v>
      </c>
      <c r="AD156" s="216" t="str">
        <f>IF(AND(AP156=""),"",IF(AP156=0,"",1+(MAX(AD$60:AD155))))</f>
        <v/>
      </c>
      <c r="AE156" s="32">
        <v>97</v>
      </c>
      <c r="AF156" s="69">
        <f t="shared" si="116"/>
        <v>0</v>
      </c>
      <c r="AG156" s="73">
        <f t="shared" si="117"/>
        <v>0</v>
      </c>
      <c r="AH156" s="73">
        <f t="shared" si="118"/>
        <v>0</v>
      </c>
      <c r="AI156" s="73">
        <f t="shared" si="119"/>
        <v>0</v>
      </c>
      <c r="AJ156" s="73">
        <f t="shared" si="120"/>
        <v>0</v>
      </c>
      <c r="AK156" s="73">
        <f t="shared" si="121"/>
        <v>0</v>
      </c>
      <c r="AL156" s="73">
        <f t="shared" si="122"/>
        <v>0</v>
      </c>
      <c r="AM156" s="73">
        <f t="shared" si="123"/>
        <v>0</v>
      </c>
      <c r="AN156" s="73">
        <f t="shared" si="156"/>
        <v>0</v>
      </c>
      <c r="AO156" s="73">
        <f t="shared" si="124"/>
        <v>0</v>
      </c>
      <c r="AP156" s="73" t="str">
        <f t="shared" si="157"/>
        <v/>
      </c>
      <c r="AQ156" s="216" t="str">
        <f>IF(AND(BC156=""),"",IF(BC156=0,"",1+(MAX(AQ$60:AQ155))))</f>
        <v/>
      </c>
      <c r="AR156" s="72">
        <v>97</v>
      </c>
      <c r="AS156" s="347">
        <f t="shared" si="147"/>
        <v>0</v>
      </c>
      <c r="AT156" s="70">
        <f t="shared" si="148"/>
        <v>0</v>
      </c>
      <c r="AU156" s="70">
        <f t="shared" si="149"/>
        <v>0</v>
      </c>
      <c r="AV156" s="70">
        <f t="shared" si="150"/>
        <v>0</v>
      </c>
      <c r="AW156" s="70">
        <f t="shared" si="151"/>
        <v>0</v>
      </c>
      <c r="AX156" s="70">
        <f t="shared" si="152"/>
        <v>0</v>
      </c>
      <c r="AY156" s="70">
        <f t="shared" si="153"/>
        <v>0</v>
      </c>
      <c r="AZ156" s="70">
        <f t="shared" si="154"/>
        <v>0</v>
      </c>
      <c r="BA156" s="70">
        <f t="shared" si="155"/>
        <v>0</v>
      </c>
      <c r="BB156" s="70">
        <f t="shared" si="125"/>
        <v>0</v>
      </c>
      <c r="BC156" s="73" t="str">
        <f t="shared" si="158"/>
        <v/>
      </c>
      <c r="BD156" s="216" t="str">
        <f>IF(AND(BP156=""),"",IF(BP156=0,"",1+(MAX(BD$60:BD155))))</f>
        <v/>
      </c>
      <c r="BE156" s="32">
        <v>97</v>
      </c>
      <c r="BF156" s="69">
        <f t="shared" si="167"/>
        <v>0</v>
      </c>
      <c r="BG156" s="73">
        <f t="shared" si="168"/>
        <v>0</v>
      </c>
      <c r="BH156" s="73">
        <f t="shared" si="169"/>
        <v>0</v>
      </c>
      <c r="BI156" s="73">
        <f t="shared" si="170"/>
        <v>0</v>
      </c>
      <c r="BJ156" s="73">
        <f t="shared" si="171"/>
        <v>0</v>
      </c>
      <c r="BK156" s="73">
        <f t="shared" si="172"/>
        <v>0</v>
      </c>
      <c r="BL156" s="73">
        <f t="shared" si="173"/>
        <v>0</v>
      </c>
      <c r="BM156" s="73">
        <f t="shared" si="174"/>
        <v>0</v>
      </c>
      <c r="BN156" s="73">
        <f t="shared" si="175"/>
        <v>0</v>
      </c>
      <c r="BO156" s="73">
        <f t="shared" si="126"/>
        <v>0</v>
      </c>
      <c r="BP156" s="73" t="str">
        <f t="shared" si="159"/>
        <v/>
      </c>
      <c r="BQ156" s="216" t="str">
        <f>IF(AND(CC156=""),"",IF(CC156=0,"",1+(MAX(BQ$60:BQ155))))</f>
        <v/>
      </c>
      <c r="BR156" s="32">
        <v>97</v>
      </c>
      <c r="BS156" s="346">
        <f t="shared" si="176"/>
        <v>0</v>
      </c>
      <c r="BT156" s="73">
        <f t="shared" si="177"/>
        <v>0</v>
      </c>
      <c r="BU156" s="73">
        <f t="shared" si="178"/>
        <v>0</v>
      </c>
      <c r="BV156" s="73">
        <f t="shared" si="179"/>
        <v>0</v>
      </c>
      <c r="BW156" s="73">
        <f t="shared" si="180"/>
        <v>0</v>
      </c>
      <c r="BX156" s="73">
        <f t="shared" si="181"/>
        <v>0</v>
      </c>
      <c r="BY156" s="73">
        <f t="shared" si="182"/>
        <v>0</v>
      </c>
      <c r="BZ156" s="73">
        <f t="shared" si="183"/>
        <v>0</v>
      </c>
      <c r="CA156" s="73">
        <f t="shared" si="184"/>
        <v>0</v>
      </c>
      <c r="CB156" s="73">
        <f t="shared" si="127"/>
        <v>0</v>
      </c>
      <c r="CC156" s="73" t="str">
        <f t="shared" si="160"/>
        <v/>
      </c>
      <c r="CD156" s="216" t="str">
        <f>IF(AND(CP156=""),"",IF(CP156=0,"",1+(MAX(CD$60:CD155))))</f>
        <v/>
      </c>
      <c r="CE156" s="32">
        <v>97</v>
      </c>
      <c r="CF156" s="69">
        <f t="shared" si="128"/>
        <v>0</v>
      </c>
      <c r="CG156" s="73">
        <f t="shared" si="129"/>
        <v>0</v>
      </c>
      <c r="CH156" s="73">
        <f t="shared" si="130"/>
        <v>0</v>
      </c>
      <c r="CI156" s="73">
        <f t="shared" si="131"/>
        <v>0</v>
      </c>
      <c r="CJ156" s="73">
        <f t="shared" si="132"/>
        <v>0</v>
      </c>
      <c r="CK156" s="73">
        <f t="shared" si="133"/>
        <v>0</v>
      </c>
      <c r="CL156" s="73">
        <f t="shared" si="134"/>
        <v>0</v>
      </c>
      <c r="CM156" s="73">
        <f t="shared" si="135"/>
        <v>0</v>
      </c>
      <c r="CN156" s="73">
        <f t="shared" si="136"/>
        <v>0</v>
      </c>
      <c r="CO156" s="73">
        <f t="shared" si="137"/>
        <v>0</v>
      </c>
      <c r="CP156" s="73" t="str">
        <f t="shared" si="161"/>
        <v/>
      </c>
      <c r="CQ156" s="216" t="str">
        <f>IF(AND(DC156=""),"",IF(DC156=0,"",1+(MAX(CQ$60:CQ155))))</f>
        <v/>
      </c>
      <c r="CR156" s="32">
        <v>97</v>
      </c>
      <c r="CS156" s="69">
        <f t="shared" si="166"/>
        <v>0</v>
      </c>
      <c r="CT156" s="73">
        <f t="shared" si="138"/>
        <v>0</v>
      </c>
      <c r="CU156" s="73">
        <f t="shared" si="139"/>
        <v>0</v>
      </c>
      <c r="CV156" s="73">
        <f t="shared" si="140"/>
        <v>0</v>
      </c>
      <c r="CW156" s="73">
        <f t="shared" si="141"/>
        <v>0</v>
      </c>
      <c r="CX156" s="73">
        <f t="shared" si="142"/>
        <v>0</v>
      </c>
      <c r="CY156" s="73">
        <f t="shared" si="143"/>
        <v>0</v>
      </c>
      <c r="CZ156" s="73">
        <f t="shared" si="144"/>
        <v>0</v>
      </c>
      <c r="DA156" s="73">
        <f t="shared" si="145"/>
        <v>0</v>
      </c>
      <c r="DB156" s="73">
        <f t="shared" si="146"/>
        <v>0</v>
      </c>
      <c r="DC156" s="73" t="str">
        <f t="shared" si="162"/>
        <v/>
      </c>
    </row>
    <row r="157" spans="1:108" s="216" customFormat="1" ht="15.75">
      <c r="A157" s="216">
        <f t="shared" si="163"/>
        <v>0</v>
      </c>
      <c r="B157" s="348">
        <f t="shared" si="164"/>
        <v>0</v>
      </c>
      <c r="C157" s="349">
        <v>98</v>
      </c>
      <c r="D157" s="377"/>
      <c r="E157" s="378"/>
      <c r="F157" s="379"/>
      <c r="G157" s="379"/>
      <c r="H157" s="378"/>
      <c r="I157" s="383"/>
      <c r="J157" s="381"/>
      <c r="K157" s="381"/>
      <c r="L157" s="381"/>
      <c r="M157" s="382"/>
      <c r="N157" s="521"/>
      <c r="AB157" s="216" t="str">
        <f t="shared" si="115"/>
        <v/>
      </c>
      <c r="AC157" s="216">
        <f t="shared" si="165"/>
        <v>1</v>
      </c>
      <c r="AD157" s="216" t="str">
        <f>IF(AND(AP157=""),"",IF(AP157=0,"",1+(MAX(AD$60:AD156))))</f>
        <v/>
      </c>
      <c r="AE157" s="72">
        <v>98</v>
      </c>
      <c r="AF157" s="69">
        <f t="shared" si="116"/>
        <v>0</v>
      </c>
      <c r="AG157" s="73">
        <f t="shared" si="117"/>
        <v>0</v>
      </c>
      <c r="AH157" s="73">
        <f t="shared" si="118"/>
        <v>0</v>
      </c>
      <c r="AI157" s="73">
        <f t="shared" si="119"/>
        <v>0</v>
      </c>
      <c r="AJ157" s="73">
        <f t="shared" si="120"/>
        <v>0</v>
      </c>
      <c r="AK157" s="73">
        <f t="shared" si="121"/>
        <v>0</v>
      </c>
      <c r="AL157" s="73">
        <f t="shared" si="122"/>
        <v>0</v>
      </c>
      <c r="AM157" s="73">
        <f t="shared" si="123"/>
        <v>0</v>
      </c>
      <c r="AN157" s="73">
        <f t="shared" si="156"/>
        <v>0</v>
      </c>
      <c r="AO157" s="73">
        <f t="shared" si="124"/>
        <v>0</v>
      </c>
      <c r="AP157" s="73" t="str">
        <f t="shared" si="157"/>
        <v/>
      </c>
      <c r="AQ157" s="216" t="str">
        <f>IF(AND(BC157=""),"",IF(BC157=0,"",1+(MAX(AQ$60:AQ156))))</f>
        <v/>
      </c>
      <c r="AR157" s="72">
        <v>98</v>
      </c>
      <c r="AS157" s="347">
        <f t="shared" si="147"/>
        <v>0</v>
      </c>
      <c r="AT157" s="70">
        <f t="shared" si="148"/>
        <v>0</v>
      </c>
      <c r="AU157" s="70">
        <f t="shared" si="149"/>
        <v>0</v>
      </c>
      <c r="AV157" s="70">
        <f t="shared" si="150"/>
        <v>0</v>
      </c>
      <c r="AW157" s="70">
        <f t="shared" si="151"/>
        <v>0</v>
      </c>
      <c r="AX157" s="70">
        <f t="shared" si="152"/>
        <v>0</v>
      </c>
      <c r="AY157" s="70">
        <f t="shared" si="153"/>
        <v>0</v>
      </c>
      <c r="AZ157" s="70">
        <f t="shared" si="154"/>
        <v>0</v>
      </c>
      <c r="BA157" s="70">
        <f t="shared" si="155"/>
        <v>0</v>
      </c>
      <c r="BB157" s="70">
        <f t="shared" si="125"/>
        <v>0</v>
      </c>
      <c r="BC157" s="73" t="str">
        <f t="shared" si="158"/>
        <v/>
      </c>
      <c r="BD157" s="216" t="str">
        <f>IF(AND(BP157=""),"",IF(BP157=0,"",1+(MAX(BD$60:BD156))))</f>
        <v/>
      </c>
      <c r="BE157" s="72">
        <v>98</v>
      </c>
      <c r="BF157" s="69">
        <f t="shared" si="167"/>
        <v>0</v>
      </c>
      <c r="BG157" s="73">
        <f t="shared" si="168"/>
        <v>0</v>
      </c>
      <c r="BH157" s="73">
        <f t="shared" si="169"/>
        <v>0</v>
      </c>
      <c r="BI157" s="73">
        <f t="shared" si="170"/>
        <v>0</v>
      </c>
      <c r="BJ157" s="73">
        <f t="shared" si="171"/>
        <v>0</v>
      </c>
      <c r="BK157" s="73">
        <f t="shared" si="172"/>
        <v>0</v>
      </c>
      <c r="BL157" s="73">
        <f t="shared" si="173"/>
        <v>0</v>
      </c>
      <c r="BM157" s="73">
        <f t="shared" si="174"/>
        <v>0</v>
      </c>
      <c r="BN157" s="73">
        <f t="shared" si="175"/>
        <v>0</v>
      </c>
      <c r="BO157" s="73">
        <f t="shared" si="126"/>
        <v>0</v>
      </c>
      <c r="BP157" s="73" t="str">
        <f t="shared" si="159"/>
        <v/>
      </c>
      <c r="BQ157" s="216" t="str">
        <f>IF(AND(CC157=""),"",IF(CC157=0,"",1+(MAX(BQ$60:BQ156))))</f>
        <v/>
      </c>
      <c r="BR157" s="72">
        <v>98</v>
      </c>
      <c r="BS157" s="346">
        <f t="shared" si="176"/>
        <v>0</v>
      </c>
      <c r="BT157" s="73">
        <f t="shared" si="177"/>
        <v>0</v>
      </c>
      <c r="BU157" s="73">
        <f t="shared" si="178"/>
        <v>0</v>
      </c>
      <c r="BV157" s="73">
        <f t="shared" si="179"/>
        <v>0</v>
      </c>
      <c r="BW157" s="73">
        <f t="shared" si="180"/>
        <v>0</v>
      </c>
      <c r="BX157" s="73">
        <f t="shared" si="181"/>
        <v>0</v>
      </c>
      <c r="BY157" s="73">
        <f t="shared" si="182"/>
        <v>0</v>
      </c>
      <c r="BZ157" s="73">
        <f t="shared" si="183"/>
        <v>0</v>
      </c>
      <c r="CA157" s="73">
        <f t="shared" si="184"/>
        <v>0</v>
      </c>
      <c r="CB157" s="73">
        <f t="shared" si="127"/>
        <v>0</v>
      </c>
      <c r="CC157" s="73" t="str">
        <f t="shared" si="160"/>
        <v/>
      </c>
      <c r="CD157" s="216" t="str">
        <f>IF(AND(CP157=""),"",IF(CP157=0,"",1+(MAX(CD$60:CD156))))</f>
        <v/>
      </c>
      <c r="CE157" s="72">
        <v>98</v>
      </c>
      <c r="CF157" s="69">
        <f t="shared" si="128"/>
        <v>0</v>
      </c>
      <c r="CG157" s="73">
        <f t="shared" si="129"/>
        <v>0</v>
      </c>
      <c r="CH157" s="73">
        <f t="shared" si="130"/>
        <v>0</v>
      </c>
      <c r="CI157" s="73">
        <f t="shared" si="131"/>
        <v>0</v>
      </c>
      <c r="CJ157" s="73">
        <f t="shared" si="132"/>
        <v>0</v>
      </c>
      <c r="CK157" s="73">
        <f t="shared" si="133"/>
        <v>0</v>
      </c>
      <c r="CL157" s="73">
        <f t="shared" si="134"/>
        <v>0</v>
      </c>
      <c r="CM157" s="73">
        <f t="shared" si="135"/>
        <v>0</v>
      </c>
      <c r="CN157" s="73">
        <f t="shared" si="136"/>
        <v>0</v>
      </c>
      <c r="CO157" s="73">
        <f t="shared" si="137"/>
        <v>0</v>
      </c>
      <c r="CP157" s="73" t="str">
        <f t="shared" si="161"/>
        <v/>
      </c>
      <c r="CQ157" s="216" t="str">
        <f>IF(AND(DC157=""),"",IF(DC157=0,"",1+(MAX(CQ$60:CQ156))))</f>
        <v/>
      </c>
      <c r="CR157" s="72">
        <v>98</v>
      </c>
      <c r="CS157" s="69">
        <f t="shared" si="166"/>
        <v>0</v>
      </c>
      <c r="CT157" s="73">
        <f t="shared" si="138"/>
        <v>0</v>
      </c>
      <c r="CU157" s="73">
        <f t="shared" si="139"/>
        <v>0</v>
      </c>
      <c r="CV157" s="73">
        <f t="shared" si="140"/>
        <v>0</v>
      </c>
      <c r="CW157" s="73">
        <f t="shared" si="141"/>
        <v>0</v>
      </c>
      <c r="CX157" s="73">
        <f t="shared" si="142"/>
        <v>0</v>
      </c>
      <c r="CY157" s="73">
        <f t="shared" si="143"/>
        <v>0</v>
      </c>
      <c r="CZ157" s="73">
        <f t="shared" si="144"/>
        <v>0</v>
      </c>
      <c r="DA157" s="73">
        <f t="shared" si="145"/>
        <v>0</v>
      </c>
      <c r="DB157" s="73">
        <f t="shared" si="146"/>
        <v>0</v>
      </c>
      <c r="DC157" s="73" t="str">
        <f t="shared" si="162"/>
        <v/>
      </c>
    </row>
    <row r="158" spans="1:108" s="216" customFormat="1" ht="15.75">
      <c r="A158" s="216">
        <f t="shared" si="163"/>
        <v>0</v>
      </c>
      <c r="B158" s="348">
        <f t="shared" si="164"/>
        <v>0</v>
      </c>
      <c r="C158" s="349">
        <v>99</v>
      </c>
      <c r="D158" s="377"/>
      <c r="E158" s="378"/>
      <c r="F158" s="379"/>
      <c r="G158" s="379"/>
      <c r="H158" s="378"/>
      <c r="I158" s="383"/>
      <c r="J158" s="381"/>
      <c r="K158" s="381"/>
      <c r="L158" s="381"/>
      <c r="M158" s="382"/>
      <c r="N158" s="521"/>
      <c r="AB158" s="216" t="str">
        <f t="shared" si="115"/>
        <v/>
      </c>
      <c r="AC158" s="216">
        <f t="shared" si="165"/>
        <v>1</v>
      </c>
      <c r="AD158" s="216" t="str">
        <f>IF(AND(AP158=""),"",IF(AP158=0,"",1+(MAX(AD$60:AD157))))</f>
        <v/>
      </c>
      <c r="AE158" s="32">
        <v>99</v>
      </c>
      <c r="AF158" s="69">
        <f t="shared" si="116"/>
        <v>0</v>
      </c>
      <c r="AG158" s="73">
        <f t="shared" si="117"/>
        <v>0</v>
      </c>
      <c r="AH158" s="73">
        <f t="shared" si="118"/>
        <v>0</v>
      </c>
      <c r="AI158" s="73">
        <f t="shared" si="119"/>
        <v>0</v>
      </c>
      <c r="AJ158" s="73">
        <f t="shared" si="120"/>
        <v>0</v>
      </c>
      <c r="AK158" s="73">
        <f t="shared" si="121"/>
        <v>0</v>
      </c>
      <c r="AL158" s="73">
        <f t="shared" si="122"/>
        <v>0</v>
      </c>
      <c r="AM158" s="73">
        <f t="shared" si="123"/>
        <v>0</v>
      </c>
      <c r="AN158" s="73">
        <f t="shared" si="156"/>
        <v>0</v>
      </c>
      <c r="AO158" s="73">
        <f t="shared" si="124"/>
        <v>0</v>
      </c>
      <c r="AP158" s="73" t="str">
        <f t="shared" si="157"/>
        <v/>
      </c>
      <c r="AQ158" s="216" t="str">
        <f>IF(AND(BC158=""),"",IF(BC158=0,"",1+(MAX(AQ$60:AQ157))))</f>
        <v/>
      </c>
      <c r="AR158" s="72">
        <v>99</v>
      </c>
      <c r="AS158" s="347">
        <f t="shared" si="147"/>
        <v>0</v>
      </c>
      <c r="AT158" s="70">
        <f t="shared" si="148"/>
        <v>0</v>
      </c>
      <c r="AU158" s="70">
        <f t="shared" si="149"/>
        <v>0</v>
      </c>
      <c r="AV158" s="70">
        <f t="shared" si="150"/>
        <v>0</v>
      </c>
      <c r="AW158" s="70">
        <f t="shared" si="151"/>
        <v>0</v>
      </c>
      <c r="AX158" s="70">
        <f t="shared" si="152"/>
        <v>0</v>
      </c>
      <c r="AY158" s="70">
        <f t="shared" si="153"/>
        <v>0</v>
      </c>
      <c r="AZ158" s="70">
        <f t="shared" si="154"/>
        <v>0</v>
      </c>
      <c r="BA158" s="70">
        <f t="shared" si="155"/>
        <v>0</v>
      </c>
      <c r="BB158" s="70">
        <f t="shared" si="125"/>
        <v>0</v>
      </c>
      <c r="BC158" s="73" t="str">
        <f t="shared" si="158"/>
        <v/>
      </c>
      <c r="BD158" s="216" t="str">
        <f>IF(AND(BP158=""),"",IF(BP158=0,"",1+(MAX(BD$60:BD157))))</f>
        <v/>
      </c>
      <c r="BE158" s="32">
        <v>99</v>
      </c>
      <c r="BF158" s="69">
        <f t="shared" si="167"/>
        <v>0</v>
      </c>
      <c r="BG158" s="73">
        <f t="shared" si="168"/>
        <v>0</v>
      </c>
      <c r="BH158" s="73">
        <f t="shared" si="169"/>
        <v>0</v>
      </c>
      <c r="BI158" s="73">
        <f t="shared" si="170"/>
        <v>0</v>
      </c>
      <c r="BJ158" s="73">
        <f t="shared" si="171"/>
        <v>0</v>
      </c>
      <c r="BK158" s="73">
        <f t="shared" si="172"/>
        <v>0</v>
      </c>
      <c r="BL158" s="73">
        <f t="shared" si="173"/>
        <v>0</v>
      </c>
      <c r="BM158" s="73">
        <f t="shared" si="174"/>
        <v>0</v>
      </c>
      <c r="BN158" s="73">
        <f t="shared" si="175"/>
        <v>0</v>
      </c>
      <c r="BO158" s="73">
        <f t="shared" si="126"/>
        <v>0</v>
      </c>
      <c r="BP158" s="73" t="str">
        <f t="shared" si="159"/>
        <v/>
      </c>
      <c r="BQ158" s="216" t="str">
        <f>IF(AND(CC158=""),"",IF(CC158=0,"",1+(MAX(BQ$60:BQ157))))</f>
        <v/>
      </c>
      <c r="BR158" s="32">
        <v>99</v>
      </c>
      <c r="BS158" s="346">
        <f t="shared" si="176"/>
        <v>0</v>
      </c>
      <c r="BT158" s="73">
        <f t="shared" si="177"/>
        <v>0</v>
      </c>
      <c r="BU158" s="73">
        <f t="shared" si="178"/>
        <v>0</v>
      </c>
      <c r="BV158" s="73">
        <f t="shared" si="179"/>
        <v>0</v>
      </c>
      <c r="BW158" s="73">
        <f t="shared" si="180"/>
        <v>0</v>
      </c>
      <c r="BX158" s="73">
        <f t="shared" si="181"/>
        <v>0</v>
      </c>
      <c r="BY158" s="73">
        <f t="shared" si="182"/>
        <v>0</v>
      </c>
      <c r="BZ158" s="73">
        <f t="shared" si="183"/>
        <v>0</v>
      </c>
      <c r="CA158" s="73">
        <f t="shared" si="184"/>
        <v>0</v>
      </c>
      <c r="CB158" s="73">
        <f t="shared" si="127"/>
        <v>0</v>
      </c>
      <c r="CC158" s="73" t="str">
        <f t="shared" si="160"/>
        <v/>
      </c>
      <c r="CD158" s="216" t="str">
        <f>IF(AND(CP158=""),"",IF(CP158=0,"",1+(MAX(CD$60:CD157))))</f>
        <v/>
      </c>
      <c r="CE158" s="32">
        <v>99</v>
      </c>
      <c r="CF158" s="69">
        <f t="shared" si="128"/>
        <v>0</v>
      </c>
      <c r="CG158" s="73">
        <f t="shared" si="129"/>
        <v>0</v>
      </c>
      <c r="CH158" s="73">
        <f t="shared" si="130"/>
        <v>0</v>
      </c>
      <c r="CI158" s="73">
        <f t="shared" si="131"/>
        <v>0</v>
      </c>
      <c r="CJ158" s="73">
        <f t="shared" si="132"/>
        <v>0</v>
      </c>
      <c r="CK158" s="73">
        <f t="shared" si="133"/>
        <v>0</v>
      </c>
      <c r="CL158" s="73">
        <f t="shared" si="134"/>
        <v>0</v>
      </c>
      <c r="CM158" s="73">
        <f t="shared" si="135"/>
        <v>0</v>
      </c>
      <c r="CN158" s="73">
        <f t="shared" si="136"/>
        <v>0</v>
      </c>
      <c r="CO158" s="73">
        <f t="shared" si="137"/>
        <v>0</v>
      </c>
      <c r="CP158" s="73" t="str">
        <f t="shared" si="161"/>
        <v/>
      </c>
      <c r="CQ158" s="216" t="str">
        <f>IF(AND(DC158=""),"",IF(DC158=0,"",1+(MAX(CQ$60:CQ157))))</f>
        <v/>
      </c>
      <c r="CR158" s="32">
        <v>99</v>
      </c>
      <c r="CS158" s="69">
        <f t="shared" si="166"/>
        <v>0</v>
      </c>
      <c r="CT158" s="73">
        <f t="shared" si="138"/>
        <v>0</v>
      </c>
      <c r="CU158" s="73">
        <f t="shared" si="139"/>
        <v>0</v>
      </c>
      <c r="CV158" s="73">
        <f t="shared" si="140"/>
        <v>0</v>
      </c>
      <c r="CW158" s="73">
        <f t="shared" si="141"/>
        <v>0</v>
      </c>
      <c r="CX158" s="73">
        <f t="shared" si="142"/>
        <v>0</v>
      </c>
      <c r="CY158" s="73">
        <f t="shared" si="143"/>
        <v>0</v>
      </c>
      <c r="CZ158" s="73">
        <f t="shared" si="144"/>
        <v>0</v>
      </c>
      <c r="DA158" s="73">
        <f t="shared" si="145"/>
        <v>0</v>
      </c>
      <c r="DB158" s="73">
        <f t="shared" si="146"/>
        <v>0</v>
      </c>
      <c r="DC158" s="73" t="str">
        <f t="shared" si="162"/>
        <v/>
      </c>
    </row>
    <row r="159" spans="1:108" s="216" customFormat="1" ht="15.75">
      <c r="A159" s="216">
        <f t="shared" si="163"/>
        <v>0</v>
      </c>
      <c r="B159" s="348">
        <f t="shared" si="164"/>
        <v>0</v>
      </c>
      <c r="C159" s="349">
        <v>100</v>
      </c>
      <c r="D159" s="377"/>
      <c r="E159" s="378"/>
      <c r="F159" s="379"/>
      <c r="G159" s="379"/>
      <c r="H159" s="378"/>
      <c r="I159" s="383"/>
      <c r="J159" s="381"/>
      <c r="K159" s="381"/>
      <c r="L159" s="381"/>
      <c r="M159" s="382"/>
      <c r="N159" s="521"/>
      <c r="AB159" s="216" t="str">
        <f t="shared" si="115"/>
        <v/>
      </c>
      <c r="AC159" s="216">
        <f t="shared" si="165"/>
        <v>1</v>
      </c>
      <c r="AD159" s="216" t="str">
        <f>IF(AND(AP159=""),"",IF(AP159=0,"",1+(MAX(AD$60:AD158))))</f>
        <v/>
      </c>
      <c r="AE159" s="72">
        <v>100</v>
      </c>
      <c r="AF159" s="69">
        <f t="shared" si="116"/>
        <v>0</v>
      </c>
      <c r="AG159" s="73">
        <f t="shared" si="117"/>
        <v>0</v>
      </c>
      <c r="AH159" s="73">
        <f t="shared" si="118"/>
        <v>0</v>
      </c>
      <c r="AI159" s="73">
        <f t="shared" si="119"/>
        <v>0</v>
      </c>
      <c r="AJ159" s="73">
        <f t="shared" si="120"/>
        <v>0</v>
      </c>
      <c r="AK159" s="73">
        <f t="shared" si="121"/>
        <v>0</v>
      </c>
      <c r="AL159" s="73">
        <f t="shared" si="122"/>
        <v>0</v>
      </c>
      <c r="AM159" s="73">
        <f t="shared" si="123"/>
        <v>0</v>
      </c>
      <c r="AN159" s="73">
        <f t="shared" si="156"/>
        <v>0</v>
      </c>
      <c r="AO159" s="73">
        <f t="shared" si="124"/>
        <v>0</v>
      </c>
      <c r="AP159" s="73" t="str">
        <f t="shared" si="157"/>
        <v/>
      </c>
      <c r="AQ159" s="216" t="str">
        <f>IF(AND(BC159=""),"",IF(BC159=0,"",1+(MAX(AQ$60:AQ158))))</f>
        <v/>
      </c>
      <c r="AR159" s="72">
        <v>100</v>
      </c>
      <c r="AS159" s="347">
        <f t="shared" si="147"/>
        <v>0</v>
      </c>
      <c r="AT159" s="70">
        <f t="shared" si="148"/>
        <v>0</v>
      </c>
      <c r="AU159" s="70">
        <f t="shared" si="149"/>
        <v>0</v>
      </c>
      <c r="AV159" s="70">
        <f t="shared" si="150"/>
        <v>0</v>
      </c>
      <c r="AW159" s="70">
        <f t="shared" si="151"/>
        <v>0</v>
      </c>
      <c r="AX159" s="70">
        <f t="shared" si="152"/>
        <v>0</v>
      </c>
      <c r="AY159" s="70">
        <f t="shared" si="153"/>
        <v>0</v>
      </c>
      <c r="AZ159" s="70">
        <f t="shared" si="154"/>
        <v>0</v>
      </c>
      <c r="BA159" s="70">
        <f t="shared" si="155"/>
        <v>0</v>
      </c>
      <c r="BB159" s="70">
        <f t="shared" si="125"/>
        <v>0</v>
      </c>
      <c r="BC159" s="73" t="str">
        <f t="shared" si="158"/>
        <v/>
      </c>
      <c r="BD159" s="216" t="str">
        <f>IF(AND(BP159=""),"",IF(BP159=0,"",1+(MAX(BD$60:BD158))))</f>
        <v/>
      </c>
      <c r="BE159" s="72">
        <v>100</v>
      </c>
      <c r="BF159" s="69">
        <f t="shared" si="167"/>
        <v>0</v>
      </c>
      <c r="BG159" s="73">
        <f t="shared" si="168"/>
        <v>0</v>
      </c>
      <c r="BH159" s="73">
        <f t="shared" si="169"/>
        <v>0</v>
      </c>
      <c r="BI159" s="73">
        <f t="shared" si="170"/>
        <v>0</v>
      </c>
      <c r="BJ159" s="73">
        <f t="shared" si="171"/>
        <v>0</v>
      </c>
      <c r="BK159" s="73">
        <f t="shared" si="172"/>
        <v>0</v>
      </c>
      <c r="BL159" s="73">
        <f t="shared" si="173"/>
        <v>0</v>
      </c>
      <c r="BM159" s="73">
        <f t="shared" si="174"/>
        <v>0</v>
      </c>
      <c r="BN159" s="73">
        <f t="shared" si="175"/>
        <v>0</v>
      </c>
      <c r="BO159" s="73">
        <f t="shared" si="126"/>
        <v>0</v>
      </c>
      <c r="BP159" s="73" t="str">
        <f t="shared" si="159"/>
        <v/>
      </c>
      <c r="BQ159" s="216" t="str">
        <f>IF(AND(CC159=""),"",IF(CC159=0,"",1+(MAX(BQ$60:BQ158))))</f>
        <v/>
      </c>
      <c r="BR159" s="72">
        <v>100</v>
      </c>
      <c r="BS159" s="346">
        <f t="shared" si="176"/>
        <v>0</v>
      </c>
      <c r="BT159" s="73">
        <f t="shared" si="177"/>
        <v>0</v>
      </c>
      <c r="BU159" s="73">
        <f t="shared" si="178"/>
        <v>0</v>
      </c>
      <c r="BV159" s="73">
        <f t="shared" si="179"/>
        <v>0</v>
      </c>
      <c r="BW159" s="73">
        <f t="shared" si="180"/>
        <v>0</v>
      </c>
      <c r="BX159" s="73">
        <f t="shared" si="181"/>
        <v>0</v>
      </c>
      <c r="BY159" s="73">
        <f t="shared" si="182"/>
        <v>0</v>
      </c>
      <c r="BZ159" s="73">
        <f t="shared" si="183"/>
        <v>0</v>
      </c>
      <c r="CA159" s="73">
        <f t="shared" si="184"/>
        <v>0</v>
      </c>
      <c r="CB159" s="73">
        <f t="shared" si="127"/>
        <v>0</v>
      </c>
      <c r="CC159" s="73" t="str">
        <f t="shared" si="160"/>
        <v/>
      </c>
      <c r="CD159" s="216" t="str">
        <f>IF(AND(CP159=""),"",IF(CP159=0,"",1+(MAX(CD$60:CD158))))</f>
        <v/>
      </c>
      <c r="CE159" s="72">
        <v>100</v>
      </c>
      <c r="CF159" s="69">
        <f t="shared" si="128"/>
        <v>0</v>
      </c>
      <c r="CG159" s="73">
        <f t="shared" si="129"/>
        <v>0</v>
      </c>
      <c r="CH159" s="73">
        <f t="shared" si="130"/>
        <v>0</v>
      </c>
      <c r="CI159" s="73">
        <f t="shared" si="131"/>
        <v>0</v>
      </c>
      <c r="CJ159" s="73">
        <f t="shared" si="132"/>
        <v>0</v>
      </c>
      <c r="CK159" s="73">
        <f t="shared" si="133"/>
        <v>0</v>
      </c>
      <c r="CL159" s="73">
        <f t="shared" si="134"/>
        <v>0</v>
      </c>
      <c r="CM159" s="73">
        <f t="shared" si="135"/>
        <v>0</v>
      </c>
      <c r="CN159" s="73">
        <f t="shared" si="136"/>
        <v>0</v>
      </c>
      <c r="CO159" s="73">
        <f t="shared" si="137"/>
        <v>0</v>
      </c>
      <c r="CP159" s="73" t="str">
        <f t="shared" si="161"/>
        <v/>
      </c>
      <c r="CQ159" s="216" t="str">
        <f>IF(AND(DC159=""),"",IF(DC159=0,"",1+(MAX(CQ$60:CQ158))))</f>
        <v/>
      </c>
      <c r="CR159" s="72">
        <v>100</v>
      </c>
      <c r="CS159" s="69">
        <f t="shared" si="166"/>
        <v>0</v>
      </c>
      <c r="CT159" s="73">
        <f t="shared" si="138"/>
        <v>0</v>
      </c>
      <c r="CU159" s="73">
        <f t="shared" si="139"/>
        <v>0</v>
      </c>
      <c r="CV159" s="73">
        <f t="shared" si="140"/>
        <v>0</v>
      </c>
      <c r="CW159" s="73">
        <f t="shared" si="141"/>
        <v>0</v>
      </c>
      <c r="CX159" s="73">
        <f t="shared" si="142"/>
        <v>0</v>
      </c>
      <c r="CY159" s="73">
        <f t="shared" si="143"/>
        <v>0</v>
      </c>
      <c r="CZ159" s="73">
        <f t="shared" si="144"/>
        <v>0</v>
      </c>
      <c r="DA159" s="73">
        <f t="shared" si="145"/>
        <v>0</v>
      </c>
      <c r="DB159" s="73">
        <f t="shared" si="146"/>
        <v>0</v>
      </c>
      <c r="DC159" s="73" t="str">
        <f t="shared" si="162"/>
        <v/>
      </c>
    </row>
    <row r="160" spans="1:108" s="216" customFormat="1" ht="15.75">
      <c r="A160" s="216">
        <f t="shared" si="163"/>
        <v>0</v>
      </c>
      <c r="B160" s="348">
        <f t="shared" si="164"/>
        <v>0</v>
      </c>
      <c r="C160" s="349">
        <v>101</v>
      </c>
      <c r="D160" s="377"/>
      <c r="E160" s="378"/>
      <c r="F160" s="379"/>
      <c r="G160" s="379"/>
      <c r="H160" s="378"/>
      <c r="I160" s="380"/>
      <c r="J160" s="381"/>
      <c r="K160" s="381"/>
      <c r="L160" s="381"/>
      <c r="M160" s="382"/>
      <c r="N160" s="521"/>
      <c r="AB160" s="216" t="str">
        <f>MID(H160,5,4)</f>
        <v/>
      </c>
      <c r="AC160" s="216">
        <f t="shared" si="165"/>
        <v>1</v>
      </c>
      <c r="AD160" s="216" t="str">
        <f>IF(AND(AP160=""),"",IF(AP160=0,"",1+(MAX(AD$60:AD159))))</f>
        <v/>
      </c>
      <c r="AE160" s="32">
        <v>101</v>
      </c>
      <c r="AF160" s="69">
        <f t="shared" si="116"/>
        <v>0</v>
      </c>
      <c r="AG160" s="73">
        <f t="shared" si="117"/>
        <v>0</v>
      </c>
      <c r="AH160" s="73">
        <f t="shared" si="118"/>
        <v>0</v>
      </c>
      <c r="AI160" s="73">
        <f t="shared" si="119"/>
        <v>0</v>
      </c>
      <c r="AJ160" s="73">
        <f t="shared" si="120"/>
        <v>0</v>
      </c>
      <c r="AK160" s="73">
        <f t="shared" si="121"/>
        <v>0</v>
      </c>
      <c r="AL160" s="73">
        <f t="shared" si="122"/>
        <v>0</v>
      </c>
      <c r="AM160" s="73">
        <f t="shared" si="123"/>
        <v>0</v>
      </c>
      <c r="AN160" s="73">
        <f t="shared" si="156"/>
        <v>0</v>
      </c>
      <c r="AO160" s="73">
        <f t="shared" si="124"/>
        <v>0</v>
      </c>
      <c r="AP160" s="73" t="str">
        <f t="shared" si="157"/>
        <v/>
      </c>
      <c r="AQ160" s="216" t="str">
        <f>IF(AND(BC160=""),"",IF(BC160=0,"",1+(MAX(AQ$60:AQ159))))</f>
        <v/>
      </c>
      <c r="AR160" s="72">
        <v>101</v>
      </c>
      <c r="AS160" s="347">
        <f t="shared" si="147"/>
        <v>0</v>
      </c>
      <c r="AT160" s="70">
        <f t="shared" si="148"/>
        <v>0</v>
      </c>
      <c r="AU160" s="70">
        <f t="shared" si="149"/>
        <v>0</v>
      </c>
      <c r="AV160" s="70">
        <f t="shared" si="150"/>
        <v>0</v>
      </c>
      <c r="AW160" s="70">
        <f t="shared" si="151"/>
        <v>0</v>
      </c>
      <c r="AX160" s="70">
        <f t="shared" si="152"/>
        <v>0</v>
      </c>
      <c r="AY160" s="70">
        <f t="shared" si="153"/>
        <v>0</v>
      </c>
      <c r="AZ160" s="70">
        <f t="shared" si="154"/>
        <v>0</v>
      </c>
      <c r="BA160" s="70">
        <f t="shared" si="155"/>
        <v>0</v>
      </c>
      <c r="BB160" s="70">
        <f t="shared" si="125"/>
        <v>0</v>
      </c>
      <c r="BC160" s="73" t="str">
        <f t="shared" si="158"/>
        <v/>
      </c>
      <c r="BD160" s="216" t="str">
        <f>IF(AND(BP160=""),"",IF(BP160=0,"",1+(MAX(BD$60:BD159))))</f>
        <v/>
      </c>
      <c r="BE160" s="32">
        <v>101</v>
      </c>
      <c r="BF160" s="69">
        <f t="shared" si="167"/>
        <v>0</v>
      </c>
      <c r="BG160" s="73">
        <f t="shared" si="168"/>
        <v>0</v>
      </c>
      <c r="BH160" s="73">
        <f t="shared" si="169"/>
        <v>0</v>
      </c>
      <c r="BI160" s="73">
        <f t="shared" si="170"/>
        <v>0</v>
      </c>
      <c r="BJ160" s="73">
        <f t="shared" si="171"/>
        <v>0</v>
      </c>
      <c r="BK160" s="73">
        <f t="shared" si="172"/>
        <v>0</v>
      </c>
      <c r="BL160" s="73">
        <f t="shared" si="173"/>
        <v>0</v>
      </c>
      <c r="BM160" s="73">
        <f t="shared" si="174"/>
        <v>0</v>
      </c>
      <c r="BN160" s="73">
        <f t="shared" si="175"/>
        <v>0</v>
      </c>
      <c r="BO160" s="73">
        <f t="shared" si="126"/>
        <v>0</v>
      </c>
      <c r="BP160" s="73" t="str">
        <f t="shared" si="159"/>
        <v/>
      </c>
      <c r="BQ160" s="216" t="str">
        <f>IF(AND(CC160=""),"",IF(CC160=0,"",1+(MAX(BQ$60:BQ159))))</f>
        <v/>
      </c>
      <c r="BR160" s="32">
        <v>101</v>
      </c>
      <c r="BS160" s="346">
        <f t="shared" si="176"/>
        <v>0</v>
      </c>
      <c r="BT160" s="73">
        <f t="shared" si="177"/>
        <v>0</v>
      </c>
      <c r="BU160" s="73">
        <f t="shared" si="178"/>
        <v>0</v>
      </c>
      <c r="BV160" s="73">
        <f t="shared" si="179"/>
        <v>0</v>
      </c>
      <c r="BW160" s="73">
        <f t="shared" si="180"/>
        <v>0</v>
      </c>
      <c r="BX160" s="73">
        <f t="shared" si="181"/>
        <v>0</v>
      </c>
      <c r="BY160" s="73">
        <f t="shared" si="182"/>
        <v>0</v>
      </c>
      <c r="BZ160" s="73">
        <f t="shared" si="183"/>
        <v>0</v>
      </c>
      <c r="CA160" s="73">
        <f t="shared" si="184"/>
        <v>0</v>
      </c>
      <c r="CB160" s="73">
        <f t="shared" si="127"/>
        <v>0</v>
      </c>
      <c r="CC160" s="73" t="str">
        <f t="shared" si="160"/>
        <v/>
      </c>
      <c r="CD160" s="216" t="str">
        <f>IF(AND(CP160=""),"",IF(CP160=0,"",1+(MAX(CD$60:CD159))))</f>
        <v/>
      </c>
      <c r="CE160" s="32">
        <v>101</v>
      </c>
      <c r="CF160" s="69">
        <f t="shared" si="128"/>
        <v>0</v>
      </c>
      <c r="CG160" s="73">
        <f t="shared" si="129"/>
        <v>0</v>
      </c>
      <c r="CH160" s="73">
        <f t="shared" si="130"/>
        <v>0</v>
      </c>
      <c r="CI160" s="73">
        <f t="shared" si="131"/>
        <v>0</v>
      </c>
      <c r="CJ160" s="73">
        <f t="shared" si="132"/>
        <v>0</v>
      </c>
      <c r="CK160" s="73">
        <f t="shared" si="133"/>
        <v>0</v>
      </c>
      <c r="CL160" s="73">
        <f t="shared" si="134"/>
        <v>0</v>
      </c>
      <c r="CM160" s="73">
        <f t="shared" si="135"/>
        <v>0</v>
      </c>
      <c r="CN160" s="73">
        <f t="shared" si="136"/>
        <v>0</v>
      </c>
      <c r="CO160" s="73">
        <f t="shared" si="137"/>
        <v>0</v>
      </c>
      <c r="CP160" s="73" t="str">
        <f t="shared" si="161"/>
        <v/>
      </c>
      <c r="CQ160" s="216" t="str">
        <f>IF(AND(DC160=""),"",IF(DC160=0,"",1+(MAX(CQ$60:CQ159))))</f>
        <v/>
      </c>
      <c r="CR160" s="32">
        <v>101</v>
      </c>
      <c r="CS160" s="69">
        <f t="shared" si="166"/>
        <v>0</v>
      </c>
      <c r="CT160" s="73">
        <f t="shared" si="138"/>
        <v>0</v>
      </c>
      <c r="CU160" s="73">
        <f t="shared" si="139"/>
        <v>0</v>
      </c>
      <c r="CV160" s="73">
        <f t="shared" si="140"/>
        <v>0</v>
      </c>
      <c r="CW160" s="73">
        <f t="shared" si="141"/>
        <v>0</v>
      </c>
      <c r="CX160" s="73">
        <f t="shared" si="142"/>
        <v>0</v>
      </c>
      <c r="CY160" s="73">
        <f t="shared" si="143"/>
        <v>0</v>
      </c>
      <c r="CZ160" s="73">
        <f t="shared" si="144"/>
        <v>0</v>
      </c>
      <c r="DA160" s="73">
        <f t="shared" si="145"/>
        <v>0</v>
      </c>
      <c r="DB160" s="73">
        <f t="shared" si="146"/>
        <v>0</v>
      </c>
      <c r="DC160" s="73" t="str">
        <f t="shared" si="162"/>
        <v/>
      </c>
      <c r="DD160" s="71"/>
    </row>
    <row r="161" spans="1:108" s="216" customFormat="1" ht="15.75">
      <c r="A161" s="216">
        <f t="shared" si="163"/>
        <v>0</v>
      </c>
      <c r="B161" s="348">
        <f t="shared" si="164"/>
        <v>0</v>
      </c>
      <c r="C161" s="349">
        <v>102</v>
      </c>
      <c r="D161" s="377"/>
      <c r="E161" s="378"/>
      <c r="F161" s="379"/>
      <c r="G161" s="379"/>
      <c r="H161" s="378"/>
      <c r="I161" s="380"/>
      <c r="J161" s="381"/>
      <c r="K161" s="381"/>
      <c r="L161" s="381"/>
      <c r="M161" s="382"/>
      <c r="N161" s="521"/>
      <c r="AB161" s="216" t="str">
        <f t="shared" ref="AB161:AB285" si="185">MID(H161,5,4)</f>
        <v/>
      </c>
      <c r="AC161" s="216">
        <f t="shared" si="165"/>
        <v>1</v>
      </c>
      <c r="AD161" s="216" t="str">
        <f>IF(AND(AP161=""),"",IF(AP161=0,"",1+(MAX(AD$60:AD160))))</f>
        <v/>
      </c>
      <c r="AE161" s="72">
        <v>102</v>
      </c>
      <c r="AF161" s="69">
        <f t="shared" ref="AF161:AF285" si="186">IF($M161="GAZETTED - REGULAR",D161,0)</f>
        <v>0</v>
      </c>
      <c r="AG161" s="73">
        <f t="shared" ref="AG161:AG285" si="187">IF($M161="GAZETTED - REGULAR",E161,0)</f>
        <v>0</v>
      </c>
      <c r="AH161" s="73">
        <f t="shared" ref="AH161:AH285" si="188">IF($M161="GAZETTED - REGULAR",F161,0)</f>
        <v>0</v>
      </c>
      <c r="AI161" s="73">
        <f t="shared" ref="AI161:AI285" si="189">IF($M161="GAZETTED - REGULAR",G161,0)</f>
        <v>0</v>
      </c>
      <c r="AJ161" s="73">
        <f t="shared" ref="AJ161:AJ285" si="190">IF($M161="GAZETTED - REGULAR",H161,0)</f>
        <v>0</v>
      </c>
      <c r="AK161" s="73">
        <f t="shared" ref="AK161:AK285" si="191">IF($M161="GAZETTED - REGULAR",I161,0)</f>
        <v>0</v>
      </c>
      <c r="AL161" s="73">
        <f t="shared" ref="AL161:AL285" si="192">IF($M161="GAZETTED - REGULAR",J161,0)</f>
        <v>0</v>
      </c>
      <c r="AM161" s="73">
        <f t="shared" ref="AM161:AM285" si="193">IF($M161="GAZETTED - REGULAR",K161,0)</f>
        <v>0</v>
      </c>
      <c r="AN161" s="73">
        <f t="shared" si="156"/>
        <v>0</v>
      </c>
      <c r="AO161" s="73">
        <f t="shared" ref="AO161:AO285" si="194">IF($M161="GAZETTED - REGULAR",M161,0)</f>
        <v>0</v>
      </c>
      <c r="AP161" s="73" t="str">
        <f t="shared" si="157"/>
        <v/>
      </c>
      <c r="AQ161" s="216" t="str">
        <f>IF(AND(BC161=""),"",IF(BC161=0,"",1+(MAX(AQ$60:AQ160))))</f>
        <v/>
      </c>
      <c r="AR161" s="72">
        <v>102</v>
      </c>
      <c r="AS161" s="347">
        <f t="shared" si="147"/>
        <v>0</v>
      </c>
      <c r="AT161" s="70">
        <f t="shared" si="148"/>
        <v>0</v>
      </c>
      <c r="AU161" s="70">
        <f t="shared" si="149"/>
        <v>0</v>
      </c>
      <c r="AV161" s="70">
        <f t="shared" si="150"/>
        <v>0</v>
      </c>
      <c r="AW161" s="70">
        <f t="shared" si="151"/>
        <v>0</v>
      </c>
      <c r="AX161" s="70">
        <f t="shared" si="152"/>
        <v>0</v>
      </c>
      <c r="AY161" s="70">
        <f t="shared" si="153"/>
        <v>0</v>
      </c>
      <c r="AZ161" s="70">
        <f t="shared" si="154"/>
        <v>0</v>
      </c>
      <c r="BA161" s="70">
        <f t="shared" si="155"/>
        <v>0</v>
      </c>
      <c r="BB161" s="70">
        <f t="shared" ref="BB161:BB285" si="195">IF($M161="NON GAZETTED - REGULAR",M161,0)</f>
        <v>0</v>
      </c>
      <c r="BC161" s="73" t="str">
        <f t="shared" si="158"/>
        <v/>
      </c>
      <c r="BD161" s="216" t="str">
        <f>IF(AND(BP161=""),"",IF(BP161=0,"",1+(MAX(BD$60:BD160))))</f>
        <v/>
      </c>
      <c r="BE161" s="72">
        <v>102</v>
      </c>
      <c r="BF161" s="69">
        <f t="shared" si="167"/>
        <v>0</v>
      </c>
      <c r="BG161" s="73">
        <f t="shared" si="168"/>
        <v>0</v>
      </c>
      <c r="BH161" s="73">
        <f t="shared" si="169"/>
        <v>0</v>
      </c>
      <c r="BI161" s="73">
        <f t="shared" si="170"/>
        <v>0</v>
      </c>
      <c r="BJ161" s="73">
        <f t="shared" si="171"/>
        <v>0</v>
      </c>
      <c r="BK161" s="73">
        <f t="shared" si="172"/>
        <v>0</v>
      </c>
      <c r="BL161" s="73">
        <f t="shared" si="173"/>
        <v>0</v>
      </c>
      <c r="BM161" s="73">
        <f t="shared" si="174"/>
        <v>0</v>
      </c>
      <c r="BN161" s="73">
        <f t="shared" si="175"/>
        <v>0</v>
      </c>
      <c r="BO161" s="73">
        <f t="shared" ref="BO161:BO285" si="196">IF($M161="GAZETTED - FIX PAY",M161,0)</f>
        <v>0</v>
      </c>
      <c r="BP161" s="73" t="str">
        <f t="shared" si="159"/>
        <v/>
      </c>
      <c r="BQ161" s="216" t="str">
        <f>IF(AND(CC161=""),"",IF(CC161=0,"",1+(MAX(BQ$60:BQ160))))</f>
        <v/>
      </c>
      <c r="BR161" s="72">
        <v>102</v>
      </c>
      <c r="BS161" s="346">
        <f t="shared" si="176"/>
        <v>0</v>
      </c>
      <c r="BT161" s="73">
        <f t="shared" si="177"/>
        <v>0</v>
      </c>
      <c r="BU161" s="73">
        <f t="shared" si="178"/>
        <v>0</v>
      </c>
      <c r="BV161" s="73">
        <f t="shared" si="179"/>
        <v>0</v>
      </c>
      <c r="BW161" s="73">
        <f t="shared" si="180"/>
        <v>0</v>
      </c>
      <c r="BX161" s="73">
        <f t="shared" si="181"/>
        <v>0</v>
      </c>
      <c r="BY161" s="73">
        <f t="shared" si="182"/>
        <v>0</v>
      </c>
      <c r="BZ161" s="73">
        <f t="shared" si="183"/>
        <v>0</v>
      </c>
      <c r="CA161" s="73">
        <f t="shared" si="184"/>
        <v>0</v>
      </c>
      <c r="CB161" s="73">
        <f t="shared" ref="CB161:CB285" si="197">IF($M161="NON GAZETTED - FIX PAY",M161,0)</f>
        <v>0</v>
      </c>
      <c r="CC161" s="73" t="str">
        <f t="shared" si="160"/>
        <v/>
      </c>
      <c r="CD161" s="216" t="str">
        <f>IF(AND(CP161=""),"",IF(CP161=0,"",1+(MAX(CD$60:CD160))))</f>
        <v/>
      </c>
      <c r="CE161" s="72">
        <v>102</v>
      </c>
      <c r="CF161" s="69">
        <f t="shared" ref="CF161:CF285" si="198">IF($M161="GAZETTED - SANVIDA",D161,0)</f>
        <v>0</v>
      </c>
      <c r="CG161" s="73">
        <f t="shared" ref="CG161:CG285" si="199">IF($M161="GAZETTED - SANVIDA",E161,0)</f>
        <v>0</v>
      </c>
      <c r="CH161" s="73">
        <f t="shared" ref="CH161:CH285" si="200">IF($M161="GAZETTED - SANVIDA",F161,0)</f>
        <v>0</v>
      </c>
      <c r="CI161" s="73">
        <f t="shared" ref="CI161:CI285" si="201">IF($M161="GAZETTED - SANVIDA",G161,0)</f>
        <v>0</v>
      </c>
      <c r="CJ161" s="73">
        <f t="shared" ref="CJ161:CJ285" si="202">IF($M161="GAZETTED - SANVIDA",H161,0)</f>
        <v>0</v>
      </c>
      <c r="CK161" s="73">
        <f t="shared" ref="CK161:CK285" si="203">IF($M161="GAZETTED - SANVIDA",I161,0)</f>
        <v>0</v>
      </c>
      <c r="CL161" s="73">
        <f t="shared" ref="CL161:CL285" si="204">IF($M161="GAZETTED - SANVIDA",J161,0)</f>
        <v>0</v>
      </c>
      <c r="CM161" s="73">
        <f t="shared" ref="CM161:CM285" si="205">IF($M161="GAZETTED - SANVIDA",K161,0)</f>
        <v>0</v>
      </c>
      <c r="CN161" s="73">
        <f t="shared" ref="CN161:CN285" si="206">IF($M161="GAZETTED - SANVIDA",L161,0)</f>
        <v>0</v>
      </c>
      <c r="CO161" s="73">
        <f t="shared" ref="CO161:CO285" si="207">IF($M161="GAZETTED - SANVIDA",M161,0)</f>
        <v>0</v>
      </c>
      <c r="CP161" s="73" t="str">
        <f t="shared" si="161"/>
        <v/>
      </c>
      <c r="CQ161" s="216" t="str">
        <f>IF(AND(DC161=""),"",IF(DC161=0,"",1+(MAX(CQ$60:CQ160))))</f>
        <v/>
      </c>
      <c r="CR161" s="72">
        <v>102</v>
      </c>
      <c r="CS161" s="69">
        <f t="shared" si="166"/>
        <v>0</v>
      </c>
      <c r="CT161" s="73">
        <f t="shared" ref="CT161:CT285" si="208">IF($M161="NON GAZETTED - SANVIDA",E161,0)</f>
        <v>0</v>
      </c>
      <c r="CU161" s="73">
        <f t="shared" ref="CU161:CU285" si="209">IF($M161="NON GAZETTED - SANVIDA",F161,0)</f>
        <v>0</v>
      </c>
      <c r="CV161" s="73">
        <f t="shared" ref="CV161:CV285" si="210">IF($M161="NON GAZETTED - SANVIDA",G161,0)</f>
        <v>0</v>
      </c>
      <c r="CW161" s="73">
        <f t="shared" ref="CW161:CW285" si="211">IF($M161="NON GAZETTED - SANVIDA",H161,0)</f>
        <v>0</v>
      </c>
      <c r="CX161" s="73">
        <f t="shared" ref="CX161:CX285" si="212">IF($M161="NON GAZETTED - SANVIDA",I161,0)</f>
        <v>0</v>
      </c>
      <c r="CY161" s="73">
        <f t="shared" ref="CY161:CY285" si="213">IF($M161="NON GAZETTED - SANVIDA",J161,0)</f>
        <v>0</v>
      </c>
      <c r="CZ161" s="73">
        <f t="shared" ref="CZ161:CZ285" si="214">IF($M161="NON GAZETTED - SANVIDA",K161,0)</f>
        <v>0</v>
      </c>
      <c r="DA161" s="73">
        <f t="shared" ref="DA161:DA285" si="215">IF($M161="NON GAZETTED - SANVIDA",L161,0)</f>
        <v>0</v>
      </c>
      <c r="DB161" s="73">
        <f t="shared" ref="DB161:DB285" si="216">IF($M161="NON GAZETTED - SANVIDA",M161,0)</f>
        <v>0</v>
      </c>
      <c r="DC161" s="73" t="str">
        <f t="shared" si="162"/>
        <v/>
      </c>
      <c r="DD161" s="71"/>
    </row>
    <row r="162" spans="1:108" s="216" customFormat="1" ht="15.75">
      <c r="A162" s="216">
        <f t="shared" si="163"/>
        <v>0</v>
      </c>
      <c r="B162" s="348">
        <f t="shared" si="164"/>
        <v>0</v>
      </c>
      <c r="C162" s="349">
        <v>103</v>
      </c>
      <c r="D162" s="377"/>
      <c r="E162" s="378"/>
      <c r="F162" s="379"/>
      <c r="G162" s="379"/>
      <c r="H162" s="378"/>
      <c r="I162" s="380"/>
      <c r="J162" s="381"/>
      <c r="K162" s="381"/>
      <c r="L162" s="381"/>
      <c r="M162" s="382"/>
      <c r="N162" s="521"/>
      <c r="AB162" s="216" t="str">
        <f t="shared" si="185"/>
        <v/>
      </c>
      <c r="AC162" s="216">
        <f t="shared" si="165"/>
        <v>1</v>
      </c>
      <c r="AD162" s="216" t="str">
        <f>IF(AND(AP162=""),"",IF(AP162=0,"",1+(MAX(AD$60:AD161))))</f>
        <v/>
      </c>
      <c r="AE162" s="32">
        <v>103</v>
      </c>
      <c r="AF162" s="69">
        <f t="shared" si="186"/>
        <v>0</v>
      </c>
      <c r="AG162" s="73">
        <f t="shared" si="187"/>
        <v>0</v>
      </c>
      <c r="AH162" s="73">
        <f t="shared" si="188"/>
        <v>0</v>
      </c>
      <c r="AI162" s="73">
        <f t="shared" si="189"/>
        <v>0</v>
      </c>
      <c r="AJ162" s="73">
        <f t="shared" si="190"/>
        <v>0</v>
      </c>
      <c r="AK162" s="73">
        <f t="shared" si="191"/>
        <v>0</v>
      </c>
      <c r="AL162" s="73">
        <f t="shared" si="192"/>
        <v>0</v>
      </c>
      <c r="AM162" s="73">
        <f t="shared" si="193"/>
        <v>0</v>
      </c>
      <c r="AN162" s="73">
        <f t="shared" ref="AN162:AN179" si="217">IF($M162="GAZETTED - REGULAR",L162,0)</f>
        <v>0</v>
      </c>
      <c r="AO162" s="73">
        <f t="shared" si="194"/>
        <v>0</v>
      </c>
      <c r="AP162" s="73" t="str">
        <f t="shared" si="157"/>
        <v/>
      </c>
      <c r="AQ162" s="216" t="str">
        <f>IF(AND(BC162=""),"",IF(BC162=0,"",1+(MAX(AQ$60:AQ161))))</f>
        <v/>
      </c>
      <c r="AR162" s="72">
        <v>103</v>
      </c>
      <c r="AS162" s="347">
        <f t="shared" ref="AS162:AS285" si="218">IF($M162="NON GAZETTED - REGULAR",D162,0)</f>
        <v>0</v>
      </c>
      <c r="AT162" s="70">
        <f t="shared" ref="AT162:AT285" si="219">IF($M162="NON GAZETTED - REGULAR",E162,0)</f>
        <v>0</v>
      </c>
      <c r="AU162" s="70">
        <f t="shared" ref="AU162:AU285" si="220">IF($M162="NON GAZETTED - REGULAR",F162,0)</f>
        <v>0</v>
      </c>
      <c r="AV162" s="70">
        <f t="shared" ref="AV162:AV285" si="221">IF($M162="NON GAZETTED - REGULAR",G162,0)</f>
        <v>0</v>
      </c>
      <c r="AW162" s="70">
        <f t="shared" ref="AW162:AW285" si="222">IF($M162="NON GAZETTED - REGULAR",H162,0)</f>
        <v>0</v>
      </c>
      <c r="AX162" s="70">
        <f t="shared" ref="AX162:AX285" si="223">IF($M162="NON GAZETTED - REGULAR",I162,0)</f>
        <v>0</v>
      </c>
      <c r="AY162" s="70">
        <f t="shared" ref="AY162:AY285" si="224">IF($M162="NON GAZETTED - REGULAR",J162,0)</f>
        <v>0</v>
      </c>
      <c r="AZ162" s="70">
        <f t="shared" ref="AZ162:AZ285" si="225">IF($M162="NON GAZETTED - REGULAR",K162,0)</f>
        <v>0</v>
      </c>
      <c r="BA162" s="70">
        <f t="shared" ref="BA162:BA285" si="226">IF($M162="NON GAZETTED - REGULAR",L162,0)</f>
        <v>0</v>
      </c>
      <c r="BB162" s="70">
        <f t="shared" si="195"/>
        <v>0</v>
      </c>
      <c r="BC162" s="73" t="str">
        <f t="shared" si="158"/>
        <v/>
      </c>
      <c r="BD162" s="216" t="str">
        <f>IF(AND(BP162=""),"",IF(BP162=0,"",1+(MAX(BD$60:BD161))))</f>
        <v/>
      </c>
      <c r="BE162" s="32">
        <v>103</v>
      </c>
      <c r="BF162" s="69">
        <f t="shared" si="167"/>
        <v>0</v>
      </c>
      <c r="BG162" s="73">
        <f t="shared" si="168"/>
        <v>0</v>
      </c>
      <c r="BH162" s="73">
        <f t="shared" si="169"/>
        <v>0</v>
      </c>
      <c r="BI162" s="73">
        <f t="shared" si="170"/>
        <v>0</v>
      </c>
      <c r="BJ162" s="73">
        <f t="shared" si="171"/>
        <v>0</v>
      </c>
      <c r="BK162" s="73">
        <f t="shared" si="172"/>
        <v>0</v>
      </c>
      <c r="BL162" s="73">
        <f t="shared" si="173"/>
        <v>0</v>
      </c>
      <c r="BM162" s="73">
        <f t="shared" si="174"/>
        <v>0</v>
      </c>
      <c r="BN162" s="73">
        <f t="shared" si="175"/>
        <v>0</v>
      </c>
      <c r="BO162" s="73">
        <f t="shared" si="196"/>
        <v>0</v>
      </c>
      <c r="BP162" s="73" t="str">
        <f t="shared" si="159"/>
        <v/>
      </c>
      <c r="BQ162" s="216" t="str">
        <f>IF(AND(CC162=""),"",IF(CC162=0,"",1+(MAX(BQ$60:BQ161))))</f>
        <v/>
      </c>
      <c r="BR162" s="32">
        <v>103</v>
      </c>
      <c r="BS162" s="346">
        <f t="shared" si="176"/>
        <v>0</v>
      </c>
      <c r="BT162" s="73">
        <f t="shared" si="177"/>
        <v>0</v>
      </c>
      <c r="BU162" s="73">
        <f t="shared" si="178"/>
        <v>0</v>
      </c>
      <c r="BV162" s="73">
        <f t="shared" si="179"/>
        <v>0</v>
      </c>
      <c r="BW162" s="73">
        <f t="shared" si="180"/>
        <v>0</v>
      </c>
      <c r="BX162" s="73">
        <f t="shared" si="181"/>
        <v>0</v>
      </c>
      <c r="BY162" s="73">
        <f t="shared" si="182"/>
        <v>0</v>
      </c>
      <c r="BZ162" s="73">
        <f t="shared" si="183"/>
        <v>0</v>
      </c>
      <c r="CA162" s="73">
        <f t="shared" si="184"/>
        <v>0</v>
      </c>
      <c r="CB162" s="73">
        <f t="shared" si="197"/>
        <v>0</v>
      </c>
      <c r="CC162" s="73" t="str">
        <f t="shared" si="160"/>
        <v/>
      </c>
      <c r="CD162" s="216" t="str">
        <f>IF(AND(CP162=""),"",IF(CP162=0,"",1+(MAX(CD$60:CD161))))</f>
        <v/>
      </c>
      <c r="CE162" s="32">
        <v>103</v>
      </c>
      <c r="CF162" s="69">
        <f t="shared" si="198"/>
        <v>0</v>
      </c>
      <c r="CG162" s="73">
        <f t="shared" si="199"/>
        <v>0</v>
      </c>
      <c r="CH162" s="73">
        <f t="shared" si="200"/>
        <v>0</v>
      </c>
      <c r="CI162" s="73">
        <f t="shared" si="201"/>
        <v>0</v>
      </c>
      <c r="CJ162" s="73">
        <f t="shared" si="202"/>
        <v>0</v>
      </c>
      <c r="CK162" s="73">
        <f t="shared" si="203"/>
        <v>0</v>
      </c>
      <c r="CL162" s="73">
        <f t="shared" si="204"/>
        <v>0</v>
      </c>
      <c r="CM162" s="73">
        <f t="shared" si="205"/>
        <v>0</v>
      </c>
      <c r="CN162" s="73">
        <f t="shared" si="206"/>
        <v>0</v>
      </c>
      <c r="CO162" s="73">
        <f t="shared" si="207"/>
        <v>0</v>
      </c>
      <c r="CP162" s="73" t="str">
        <f t="shared" si="161"/>
        <v/>
      </c>
      <c r="CQ162" s="216" t="str">
        <f>IF(AND(DC162=""),"",IF(DC162=0,"",1+(MAX(CQ$60:CQ161))))</f>
        <v/>
      </c>
      <c r="CR162" s="32">
        <v>103</v>
      </c>
      <c r="CS162" s="69">
        <f t="shared" si="166"/>
        <v>0</v>
      </c>
      <c r="CT162" s="73">
        <f t="shared" si="208"/>
        <v>0</v>
      </c>
      <c r="CU162" s="73">
        <f t="shared" si="209"/>
        <v>0</v>
      </c>
      <c r="CV162" s="73">
        <f t="shared" si="210"/>
        <v>0</v>
      </c>
      <c r="CW162" s="73">
        <f t="shared" si="211"/>
        <v>0</v>
      </c>
      <c r="CX162" s="73">
        <f t="shared" si="212"/>
        <v>0</v>
      </c>
      <c r="CY162" s="73">
        <f t="shared" si="213"/>
        <v>0</v>
      </c>
      <c r="CZ162" s="73">
        <f t="shared" si="214"/>
        <v>0</v>
      </c>
      <c r="DA162" s="73">
        <f t="shared" si="215"/>
        <v>0</v>
      </c>
      <c r="DB162" s="73">
        <f t="shared" si="216"/>
        <v>0</v>
      </c>
      <c r="DC162" s="73" t="str">
        <f t="shared" si="162"/>
        <v/>
      </c>
      <c r="DD162" s="71"/>
    </row>
    <row r="163" spans="1:108" s="216" customFormat="1" ht="15.75">
      <c r="A163" s="216">
        <f t="shared" si="163"/>
        <v>0</v>
      </c>
      <c r="B163" s="348">
        <f t="shared" si="164"/>
        <v>0</v>
      </c>
      <c r="C163" s="349">
        <v>104</v>
      </c>
      <c r="D163" s="377"/>
      <c r="E163" s="378"/>
      <c r="F163" s="379"/>
      <c r="G163" s="379"/>
      <c r="H163" s="378"/>
      <c r="I163" s="380"/>
      <c r="J163" s="381"/>
      <c r="K163" s="381"/>
      <c r="L163" s="381"/>
      <c r="M163" s="382"/>
      <c r="N163" s="521"/>
      <c r="AB163" s="216" t="str">
        <f t="shared" si="185"/>
        <v/>
      </c>
      <c r="AC163" s="216">
        <f t="shared" si="165"/>
        <v>1</v>
      </c>
      <c r="AD163" s="216" t="str">
        <f>IF(AND(AP163=""),"",IF(AP163=0,"",1+(MAX(AD$60:AD162))))</f>
        <v/>
      </c>
      <c r="AE163" s="72">
        <v>104</v>
      </c>
      <c r="AF163" s="69">
        <f t="shared" si="186"/>
        <v>0</v>
      </c>
      <c r="AG163" s="73">
        <f t="shared" si="187"/>
        <v>0</v>
      </c>
      <c r="AH163" s="73">
        <f t="shared" si="188"/>
        <v>0</v>
      </c>
      <c r="AI163" s="73">
        <f t="shared" si="189"/>
        <v>0</v>
      </c>
      <c r="AJ163" s="73">
        <f t="shared" si="190"/>
        <v>0</v>
      </c>
      <c r="AK163" s="73">
        <f t="shared" si="191"/>
        <v>0</v>
      </c>
      <c r="AL163" s="73">
        <f t="shared" si="192"/>
        <v>0</v>
      </c>
      <c r="AM163" s="73">
        <f t="shared" si="193"/>
        <v>0</v>
      </c>
      <c r="AN163" s="73">
        <f t="shared" si="217"/>
        <v>0</v>
      </c>
      <c r="AO163" s="73">
        <f t="shared" si="194"/>
        <v>0</v>
      </c>
      <c r="AP163" s="73" t="str">
        <f t="shared" si="157"/>
        <v/>
      </c>
      <c r="AQ163" s="216" t="str">
        <f>IF(AND(BC163=""),"",IF(BC163=0,"",1+(MAX(AQ$60:AQ162))))</f>
        <v/>
      </c>
      <c r="AR163" s="72">
        <v>104</v>
      </c>
      <c r="AS163" s="347">
        <f t="shared" si="218"/>
        <v>0</v>
      </c>
      <c r="AT163" s="70">
        <f t="shared" si="219"/>
        <v>0</v>
      </c>
      <c r="AU163" s="70">
        <f t="shared" si="220"/>
        <v>0</v>
      </c>
      <c r="AV163" s="70">
        <f t="shared" si="221"/>
        <v>0</v>
      </c>
      <c r="AW163" s="70">
        <f t="shared" si="222"/>
        <v>0</v>
      </c>
      <c r="AX163" s="70">
        <f t="shared" si="223"/>
        <v>0</v>
      </c>
      <c r="AY163" s="70">
        <f t="shared" si="224"/>
        <v>0</v>
      </c>
      <c r="AZ163" s="70">
        <f t="shared" si="225"/>
        <v>0</v>
      </c>
      <c r="BA163" s="70">
        <f t="shared" si="226"/>
        <v>0</v>
      </c>
      <c r="BB163" s="70">
        <f t="shared" si="195"/>
        <v>0</v>
      </c>
      <c r="BC163" s="73" t="str">
        <f t="shared" si="158"/>
        <v/>
      </c>
      <c r="BD163" s="216" t="str">
        <f>IF(AND(BP163=""),"",IF(BP163=0,"",1+(MAX(BD$60:BD162))))</f>
        <v/>
      </c>
      <c r="BE163" s="72">
        <v>104</v>
      </c>
      <c r="BF163" s="69">
        <f t="shared" si="167"/>
        <v>0</v>
      </c>
      <c r="BG163" s="73">
        <f t="shared" si="168"/>
        <v>0</v>
      </c>
      <c r="BH163" s="73">
        <f t="shared" si="169"/>
        <v>0</v>
      </c>
      <c r="BI163" s="73">
        <f t="shared" si="170"/>
        <v>0</v>
      </c>
      <c r="BJ163" s="73">
        <f t="shared" si="171"/>
        <v>0</v>
      </c>
      <c r="BK163" s="73">
        <f t="shared" si="172"/>
        <v>0</v>
      </c>
      <c r="BL163" s="73">
        <f t="shared" si="173"/>
        <v>0</v>
      </c>
      <c r="BM163" s="73">
        <f t="shared" si="174"/>
        <v>0</v>
      </c>
      <c r="BN163" s="73">
        <f t="shared" si="175"/>
        <v>0</v>
      </c>
      <c r="BO163" s="73">
        <f t="shared" si="196"/>
        <v>0</v>
      </c>
      <c r="BP163" s="73" t="str">
        <f t="shared" si="159"/>
        <v/>
      </c>
      <c r="BQ163" s="216" t="str">
        <f>IF(AND(CC163=""),"",IF(CC163=0,"",1+(MAX(BQ$60:BQ162))))</f>
        <v/>
      </c>
      <c r="BR163" s="72">
        <v>104</v>
      </c>
      <c r="BS163" s="346">
        <f t="shared" si="176"/>
        <v>0</v>
      </c>
      <c r="BT163" s="73">
        <f t="shared" si="177"/>
        <v>0</v>
      </c>
      <c r="BU163" s="73">
        <f t="shared" si="178"/>
        <v>0</v>
      </c>
      <c r="BV163" s="73">
        <f t="shared" si="179"/>
        <v>0</v>
      </c>
      <c r="BW163" s="73">
        <f t="shared" si="180"/>
        <v>0</v>
      </c>
      <c r="BX163" s="73">
        <f t="shared" si="181"/>
        <v>0</v>
      </c>
      <c r="BY163" s="73">
        <f t="shared" si="182"/>
        <v>0</v>
      </c>
      <c r="BZ163" s="73">
        <f t="shared" si="183"/>
        <v>0</v>
      </c>
      <c r="CA163" s="73">
        <f t="shared" si="184"/>
        <v>0</v>
      </c>
      <c r="CB163" s="73">
        <f t="shared" si="197"/>
        <v>0</v>
      </c>
      <c r="CC163" s="73" t="str">
        <f t="shared" si="160"/>
        <v/>
      </c>
      <c r="CD163" s="216" t="str">
        <f>IF(AND(CP163=""),"",IF(CP163=0,"",1+(MAX(CD$60:CD162))))</f>
        <v/>
      </c>
      <c r="CE163" s="72">
        <v>104</v>
      </c>
      <c r="CF163" s="69">
        <f t="shared" si="198"/>
        <v>0</v>
      </c>
      <c r="CG163" s="73">
        <f t="shared" si="199"/>
        <v>0</v>
      </c>
      <c r="CH163" s="73">
        <f t="shared" si="200"/>
        <v>0</v>
      </c>
      <c r="CI163" s="73">
        <f t="shared" si="201"/>
        <v>0</v>
      </c>
      <c r="CJ163" s="73">
        <f t="shared" si="202"/>
        <v>0</v>
      </c>
      <c r="CK163" s="73">
        <f t="shared" si="203"/>
        <v>0</v>
      </c>
      <c r="CL163" s="73">
        <f t="shared" si="204"/>
        <v>0</v>
      </c>
      <c r="CM163" s="73">
        <f t="shared" si="205"/>
        <v>0</v>
      </c>
      <c r="CN163" s="73">
        <f t="shared" si="206"/>
        <v>0</v>
      </c>
      <c r="CO163" s="73">
        <f t="shared" si="207"/>
        <v>0</v>
      </c>
      <c r="CP163" s="73" t="str">
        <f t="shared" si="161"/>
        <v/>
      </c>
      <c r="CQ163" s="216" t="str">
        <f>IF(AND(DC163=""),"",IF(DC163=0,"",1+(MAX(CQ$60:CQ162))))</f>
        <v/>
      </c>
      <c r="CR163" s="72">
        <v>104</v>
      </c>
      <c r="CS163" s="69">
        <f t="shared" si="166"/>
        <v>0</v>
      </c>
      <c r="CT163" s="73">
        <f t="shared" si="208"/>
        <v>0</v>
      </c>
      <c r="CU163" s="73">
        <f t="shared" si="209"/>
        <v>0</v>
      </c>
      <c r="CV163" s="73">
        <f t="shared" si="210"/>
        <v>0</v>
      </c>
      <c r="CW163" s="73">
        <f t="shared" si="211"/>
        <v>0</v>
      </c>
      <c r="CX163" s="73">
        <f t="shared" si="212"/>
        <v>0</v>
      </c>
      <c r="CY163" s="73">
        <f t="shared" si="213"/>
        <v>0</v>
      </c>
      <c r="CZ163" s="73">
        <f t="shared" si="214"/>
        <v>0</v>
      </c>
      <c r="DA163" s="73">
        <f t="shared" si="215"/>
        <v>0</v>
      </c>
      <c r="DB163" s="73">
        <f t="shared" si="216"/>
        <v>0</v>
      </c>
      <c r="DC163" s="73" t="str">
        <f t="shared" si="162"/>
        <v/>
      </c>
      <c r="DD163" s="71"/>
    </row>
    <row r="164" spans="1:108" s="216" customFormat="1" ht="15.75">
      <c r="A164" s="216">
        <f t="shared" si="163"/>
        <v>0</v>
      </c>
      <c r="B164" s="348">
        <f t="shared" si="164"/>
        <v>0</v>
      </c>
      <c r="C164" s="349">
        <v>105</v>
      </c>
      <c r="D164" s="377"/>
      <c r="E164" s="378"/>
      <c r="F164" s="379"/>
      <c r="G164" s="379"/>
      <c r="H164" s="378"/>
      <c r="I164" s="380"/>
      <c r="J164" s="381"/>
      <c r="K164" s="381"/>
      <c r="L164" s="381"/>
      <c r="M164" s="382"/>
      <c r="N164" s="521"/>
      <c r="AB164" s="216" t="str">
        <f t="shared" si="185"/>
        <v/>
      </c>
      <c r="AC164" s="216">
        <f t="shared" si="165"/>
        <v>1</v>
      </c>
      <c r="AD164" s="216" t="str">
        <f>IF(AND(AP164=""),"",IF(AP164=0,"",1+(MAX(AD$60:AD163))))</f>
        <v/>
      </c>
      <c r="AE164" s="32">
        <v>105</v>
      </c>
      <c r="AF164" s="69">
        <f t="shared" si="186"/>
        <v>0</v>
      </c>
      <c r="AG164" s="73">
        <f t="shared" si="187"/>
        <v>0</v>
      </c>
      <c r="AH164" s="73">
        <f t="shared" si="188"/>
        <v>0</v>
      </c>
      <c r="AI164" s="73">
        <f t="shared" si="189"/>
        <v>0</v>
      </c>
      <c r="AJ164" s="73">
        <f t="shared" si="190"/>
        <v>0</v>
      </c>
      <c r="AK164" s="73">
        <f t="shared" si="191"/>
        <v>0</v>
      </c>
      <c r="AL164" s="73">
        <f t="shared" si="192"/>
        <v>0</v>
      </c>
      <c r="AM164" s="73">
        <f t="shared" si="193"/>
        <v>0</v>
      </c>
      <c r="AN164" s="73">
        <f t="shared" si="217"/>
        <v>0</v>
      </c>
      <c r="AO164" s="73">
        <f t="shared" si="194"/>
        <v>0</v>
      </c>
      <c r="AP164" s="73" t="str">
        <f t="shared" si="157"/>
        <v/>
      </c>
      <c r="AQ164" s="216" t="str">
        <f>IF(AND(BC164=""),"",IF(BC164=0,"",1+(MAX(AQ$60:AQ163))))</f>
        <v/>
      </c>
      <c r="AR164" s="72">
        <v>105</v>
      </c>
      <c r="AS164" s="347">
        <f t="shared" si="218"/>
        <v>0</v>
      </c>
      <c r="AT164" s="70">
        <f t="shared" si="219"/>
        <v>0</v>
      </c>
      <c r="AU164" s="70">
        <f t="shared" si="220"/>
        <v>0</v>
      </c>
      <c r="AV164" s="70">
        <f t="shared" si="221"/>
        <v>0</v>
      </c>
      <c r="AW164" s="70">
        <f t="shared" si="222"/>
        <v>0</v>
      </c>
      <c r="AX164" s="70">
        <f t="shared" si="223"/>
        <v>0</v>
      </c>
      <c r="AY164" s="70">
        <f t="shared" si="224"/>
        <v>0</v>
      </c>
      <c r="AZ164" s="70">
        <f t="shared" si="225"/>
        <v>0</v>
      </c>
      <c r="BA164" s="70">
        <f t="shared" si="226"/>
        <v>0</v>
      </c>
      <c r="BB164" s="70">
        <f t="shared" si="195"/>
        <v>0</v>
      </c>
      <c r="BC164" s="73" t="str">
        <f t="shared" si="158"/>
        <v/>
      </c>
      <c r="BD164" s="216" t="str">
        <f>IF(AND(BP164=""),"",IF(BP164=0,"",1+(MAX(BD$60:BD163))))</f>
        <v/>
      </c>
      <c r="BE164" s="32">
        <v>105</v>
      </c>
      <c r="BF164" s="69">
        <f t="shared" si="167"/>
        <v>0</v>
      </c>
      <c r="BG164" s="73">
        <f t="shared" si="168"/>
        <v>0</v>
      </c>
      <c r="BH164" s="73">
        <f t="shared" si="169"/>
        <v>0</v>
      </c>
      <c r="BI164" s="73">
        <f t="shared" si="170"/>
        <v>0</v>
      </c>
      <c r="BJ164" s="73">
        <f t="shared" si="171"/>
        <v>0</v>
      </c>
      <c r="BK164" s="73">
        <f t="shared" si="172"/>
        <v>0</v>
      </c>
      <c r="BL164" s="73">
        <f t="shared" si="173"/>
        <v>0</v>
      </c>
      <c r="BM164" s="73">
        <f t="shared" si="174"/>
        <v>0</v>
      </c>
      <c r="BN164" s="73">
        <f t="shared" si="175"/>
        <v>0</v>
      </c>
      <c r="BO164" s="73">
        <f t="shared" si="196"/>
        <v>0</v>
      </c>
      <c r="BP164" s="73" t="str">
        <f t="shared" si="159"/>
        <v/>
      </c>
      <c r="BQ164" s="216" t="str">
        <f>IF(AND(CC164=""),"",IF(CC164=0,"",1+(MAX(BQ$60:BQ163))))</f>
        <v/>
      </c>
      <c r="BR164" s="32">
        <v>105</v>
      </c>
      <c r="BS164" s="346">
        <f t="shared" si="176"/>
        <v>0</v>
      </c>
      <c r="BT164" s="73">
        <f t="shared" si="177"/>
        <v>0</v>
      </c>
      <c r="BU164" s="73">
        <f t="shared" si="178"/>
        <v>0</v>
      </c>
      <c r="BV164" s="73">
        <f t="shared" si="179"/>
        <v>0</v>
      </c>
      <c r="BW164" s="73">
        <f t="shared" si="180"/>
        <v>0</v>
      </c>
      <c r="BX164" s="73">
        <f t="shared" si="181"/>
        <v>0</v>
      </c>
      <c r="BY164" s="73">
        <f t="shared" si="182"/>
        <v>0</v>
      </c>
      <c r="BZ164" s="73">
        <f t="shared" si="183"/>
        <v>0</v>
      </c>
      <c r="CA164" s="73">
        <f t="shared" si="184"/>
        <v>0</v>
      </c>
      <c r="CB164" s="73">
        <f t="shared" si="197"/>
        <v>0</v>
      </c>
      <c r="CC164" s="73" t="str">
        <f t="shared" si="160"/>
        <v/>
      </c>
      <c r="CD164" s="216" t="str">
        <f>IF(AND(CP164=""),"",IF(CP164=0,"",1+(MAX(CD$60:CD163))))</f>
        <v/>
      </c>
      <c r="CE164" s="32">
        <v>105</v>
      </c>
      <c r="CF164" s="69">
        <f t="shared" si="198"/>
        <v>0</v>
      </c>
      <c r="CG164" s="73">
        <f t="shared" si="199"/>
        <v>0</v>
      </c>
      <c r="CH164" s="73">
        <f t="shared" si="200"/>
        <v>0</v>
      </c>
      <c r="CI164" s="73">
        <f t="shared" si="201"/>
        <v>0</v>
      </c>
      <c r="CJ164" s="73">
        <f t="shared" si="202"/>
        <v>0</v>
      </c>
      <c r="CK164" s="73">
        <f t="shared" si="203"/>
        <v>0</v>
      </c>
      <c r="CL164" s="73">
        <f t="shared" si="204"/>
        <v>0</v>
      </c>
      <c r="CM164" s="73">
        <f t="shared" si="205"/>
        <v>0</v>
      </c>
      <c r="CN164" s="73">
        <f t="shared" si="206"/>
        <v>0</v>
      </c>
      <c r="CO164" s="73">
        <f t="shared" si="207"/>
        <v>0</v>
      </c>
      <c r="CP164" s="73" t="str">
        <f t="shared" si="161"/>
        <v/>
      </c>
      <c r="CQ164" s="216" t="str">
        <f>IF(AND(DC164=""),"",IF(DC164=0,"",1+(MAX(CQ$60:CQ163))))</f>
        <v/>
      </c>
      <c r="CR164" s="32">
        <v>105</v>
      </c>
      <c r="CS164" s="69">
        <f t="shared" si="166"/>
        <v>0</v>
      </c>
      <c r="CT164" s="73">
        <f t="shared" si="208"/>
        <v>0</v>
      </c>
      <c r="CU164" s="73">
        <f t="shared" si="209"/>
        <v>0</v>
      </c>
      <c r="CV164" s="73">
        <f t="shared" si="210"/>
        <v>0</v>
      </c>
      <c r="CW164" s="73">
        <f t="shared" si="211"/>
        <v>0</v>
      </c>
      <c r="CX164" s="73">
        <f t="shared" si="212"/>
        <v>0</v>
      </c>
      <c r="CY164" s="73">
        <f t="shared" si="213"/>
        <v>0</v>
      </c>
      <c r="CZ164" s="73">
        <f t="shared" si="214"/>
        <v>0</v>
      </c>
      <c r="DA164" s="73">
        <f t="shared" si="215"/>
        <v>0</v>
      </c>
      <c r="DB164" s="73">
        <f t="shared" si="216"/>
        <v>0</v>
      </c>
      <c r="DC164" s="73" t="str">
        <f t="shared" si="162"/>
        <v/>
      </c>
    </row>
    <row r="165" spans="1:108" s="216" customFormat="1" ht="15.75">
      <c r="A165" s="216">
        <f t="shared" si="163"/>
        <v>0</v>
      </c>
      <c r="B165" s="348">
        <f t="shared" si="164"/>
        <v>0</v>
      </c>
      <c r="C165" s="349">
        <v>106</v>
      </c>
      <c r="D165" s="377"/>
      <c r="E165" s="378"/>
      <c r="F165" s="379"/>
      <c r="G165" s="379"/>
      <c r="H165" s="378"/>
      <c r="I165" s="380"/>
      <c r="J165" s="381"/>
      <c r="K165" s="381"/>
      <c r="L165" s="381"/>
      <c r="M165" s="382"/>
      <c r="N165" s="521"/>
      <c r="AB165" s="216" t="str">
        <f t="shared" si="185"/>
        <v/>
      </c>
      <c r="AC165" s="216">
        <f t="shared" si="165"/>
        <v>1</v>
      </c>
      <c r="AD165" s="216" t="str">
        <f>IF(AND(AP165=""),"",IF(AP165=0,"",1+(MAX(AD$60:AD164))))</f>
        <v/>
      </c>
      <c r="AE165" s="72">
        <v>106</v>
      </c>
      <c r="AF165" s="69">
        <f t="shared" si="186"/>
        <v>0</v>
      </c>
      <c r="AG165" s="73">
        <f t="shared" si="187"/>
        <v>0</v>
      </c>
      <c r="AH165" s="73">
        <f t="shared" si="188"/>
        <v>0</v>
      </c>
      <c r="AI165" s="73">
        <f t="shared" si="189"/>
        <v>0</v>
      </c>
      <c r="AJ165" s="73">
        <f t="shared" si="190"/>
        <v>0</v>
      </c>
      <c r="AK165" s="73">
        <f t="shared" si="191"/>
        <v>0</v>
      </c>
      <c r="AL165" s="73">
        <f t="shared" si="192"/>
        <v>0</v>
      </c>
      <c r="AM165" s="73">
        <f t="shared" si="193"/>
        <v>0</v>
      </c>
      <c r="AN165" s="73">
        <f t="shared" si="217"/>
        <v>0</v>
      </c>
      <c r="AO165" s="73">
        <f t="shared" si="194"/>
        <v>0</v>
      </c>
      <c r="AP165" s="73" t="str">
        <f t="shared" si="157"/>
        <v/>
      </c>
      <c r="AQ165" s="216" t="str">
        <f>IF(AND(BC165=""),"",IF(BC165=0,"",1+(MAX(AQ$60:AQ164))))</f>
        <v/>
      </c>
      <c r="AR165" s="72">
        <v>106</v>
      </c>
      <c r="AS165" s="347">
        <f t="shared" si="218"/>
        <v>0</v>
      </c>
      <c r="AT165" s="70">
        <f t="shared" si="219"/>
        <v>0</v>
      </c>
      <c r="AU165" s="70">
        <f t="shared" si="220"/>
        <v>0</v>
      </c>
      <c r="AV165" s="70">
        <f t="shared" si="221"/>
        <v>0</v>
      </c>
      <c r="AW165" s="70">
        <f t="shared" si="222"/>
        <v>0</v>
      </c>
      <c r="AX165" s="70">
        <f t="shared" si="223"/>
        <v>0</v>
      </c>
      <c r="AY165" s="70">
        <f t="shared" si="224"/>
        <v>0</v>
      </c>
      <c r="AZ165" s="70">
        <f t="shared" si="225"/>
        <v>0</v>
      </c>
      <c r="BA165" s="70">
        <f t="shared" si="226"/>
        <v>0</v>
      </c>
      <c r="BB165" s="70">
        <f t="shared" si="195"/>
        <v>0</v>
      </c>
      <c r="BC165" s="73" t="str">
        <f t="shared" si="158"/>
        <v/>
      </c>
      <c r="BD165" s="216" t="str">
        <f>IF(AND(BP165=""),"",IF(BP165=0,"",1+(MAX(BD$60:BD164))))</f>
        <v/>
      </c>
      <c r="BE165" s="72">
        <v>106</v>
      </c>
      <c r="BF165" s="69">
        <f t="shared" si="167"/>
        <v>0</v>
      </c>
      <c r="BG165" s="73">
        <f t="shared" si="168"/>
        <v>0</v>
      </c>
      <c r="BH165" s="73">
        <f t="shared" si="169"/>
        <v>0</v>
      </c>
      <c r="BI165" s="73">
        <f t="shared" si="170"/>
        <v>0</v>
      </c>
      <c r="BJ165" s="73">
        <f t="shared" si="171"/>
        <v>0</v>
      </c>
      <c r="BK165" s="73">
        <f t="shared" si="172"/>
        <v>0</v>
      </c>
      <c r="BL165" s="73">
        <f t="shared" si="173"/>
        <v>0</v>
      </c>
      <c r="BM165" s="73">
        <f t="shared" si="174"/>
        <v>0</v>
      </c>
      <c r="BN165" s="73">
        <f t="shared" si="175"/>
        <v>0</v>
      </c>
      <c r="BO165" s="73">
        <f t="shared" si="196"/>
        <v>0</v>
      </c>
      <c r="BP165" s="73" t="str">
        <f t="shared" si="159"/>
        <v/>
      </c>
      <c r="BQ165" s="216" t="str">
        <f>IF(AND(CC165=""),"",IF(CC165=0,"",1+(MAX(BQ$60:BQ164))))</f>
        <v/>
      </c>
      <c r="BR165" s="72">
        <v>106</v>
      </c>
      <c r="BS165" s="346">
        <f t="shared" si="176"/>
        <v>0</v>
      </c>
      <c r="BT165" s="73">
        <f t="shared" si="177"/>
        <v>0</v>
      </c>
      <c r="BU165" s="73">
        <f t="shared" si="178"/>
        <v>0</v>
      </c>
      <c r="BV165" s="73">
        <f t="shared" si="179"/>
        <v>0</v>
      </c>
      <c r="BW165" s="73">
        <f t="shared" si="180"/>
        <v>0</v>
      </c>
      <c r="BX165" s="73">
        <f t="shared" si="181"/>
        <v>0</v>
      </c>
      <c r="BY165" s="73">
        <f t="shared" si="182"/>
        <v>0</v>
      </c>
      <c r="BZ165" s="73">
        <f t="shared" si="183"/>
        <v>0</v>
      </c>
      <c r="CA165" s="73">
        <f t="shared" si="184"/>
        <v>0</v>
      </c>
      <c r="CB165" s="73">
        <f t="shared" si="197"/>
        <v>0</v>
      </c>
      <c r="CC165" s="73" t="str">
        <f t="shared" si="160"/>
        <v/>
      </c>
      <c r="CD165" s="216" t="str">
        <f>IF(AND(CP165=""),"",IF(CP165=0,"",1+(MAX(CD$60:CD164))))</f>
        <v/>
      </c>
      <c r="CE165" s="72">
        <v>106</v>
      </c>
      <c r="CF165" s="69">
        <f t="shared" si="198"/>
        <v>0</v>
      </c>
      <c r="CG165" s="73">
        <f t="shared" si="199"/>
        <v>0</v>
      </c>
      <c r="CH165" s="73">
        <f t="shared" si="200"/>
        <v>0</v>
      </c>
      <c r="CI165" s="73">
        <f t="shared" si="201"/>
        <v>0</v>
      </c>
      <c r="CJ165" s="73">
        <f t="shared" si="202"/>
        <v>0</v>
      </c>
      <c r="CK165" s="73">
        <f t="shared" si="203"/>
        <v>0</v>
      </c>
      <c r="CL165" s="73">
        <f t="shared" si="204"/>
        <v>0</v>
      </c>
      <c r="CM165" s="73">
        <f t="shared" si="205"/>
        <v>0</v>
      </c>
      <c r="CN165" s="73">
        <f t="shared" si="206"/>
        <v>0</v>
      </c>
      <c r="CO165" s="73">
        <f t="shared" si="207"/>
        <v>0</v>
      </c>
      <c r="CP165" s="73" t="str">
        <f t="shared" si="161"/>
        <v/>
      </c>
      <c r="CQ165" s="216" t="str">
        <f>IF(AND(DC165=""),"",IF(DC165=0,"",1+(MAX(CQ$60:CQ164))))</f>
        <v/>
      </c>
      <c r="CR165" s="72">
        <v>106</v>
      </c>
      <c r="CS165" s="69">
        <f t="shared" si="166"/>
        <v>0</v>
      </c>
      <c r="CT165" s="73">
        <f t="shared" si="208"/>
        <v>0</v>
      </c>
      <c r="CU165" s="73">
        <f t="shared" si="209"/>
        <v>0</v>
      </c>
      <c r="CV165" s="73">
        <f t="shared" si="210"/>
        <v>0</v>
      </c>
      <c r="CW165" s="73">
        <f t="shared" si="211"/>
        <v>0</v>
      </c>
      <c r="CX165" s="73">
        <f t="shared" si="212"/>
        <v>0</v>
      </c>
      <c r="CY165" s="73">
        <f t="shared" si="213"/>
        <v>0</v>
      </c>
      <c r="CZ165" s="73">
        <f t="shared" si="214"/>
        <v>0</v>
      </c>
      <c r="DA165" s="73">
        <f t="shared" si="215"/>
        <v>0</v>
      </c>
      <c r="DB165" s="73">
        <f t="shared" si="216"/>
        <v>0</v>
      </c>
      <c r="DC165" s="73" t="str">
        <f t="shared" si="162"/>
        <v/>
      </c>
    </row>
    <row r="166" spans="1:108" s="216" customFormat="1" ht="15.75">
      <c r="A166" s="216">
        <f t="shared" si="163"/>
        <v>0</v>
      </c>
      <c r="B166" s="348">
        <f t="shared" si="164"/>
        <v>0</v>
      </c>
      <c r="C166" s="349">
        <v>107</v>
      </c>
      <c r="D166" s="377"/>
      <c r="E166" s="378"/>
      <c r="F166" s="379"/>
      <c r="G166" s="379"/>
      <c r="H166" s="378"/>
      <c r="I166" s="380"/>
      <c r="J166" s="381"/>
      <c r="K166" s="381"/>
      <c r="L166" s="381"/>
      <c r="M166" s="382"/>
      <c r="N166" s="521"/>
      <c r="AB166" s="216" t="str">
        <f t="shared" si="185"/>
        <v/>
      </c>
      <c r="AC166" s="216">
        <f t="shared" si="165"/>
        <v>1</v>
      </c>
      <c r="AD166" s="216" t="str">
        <f>IF(AND(AP166=""),"",IF(AP166=0,"",1+(MAX(AD$60:AD165))))</f>
        <v/>
      </c>
      <c r="AE166" s="32">
        <v>107</v>
      </c>
      <c r="AF166" s="69">
        <f t="shared" si="186"/>
        <v>0</v>
      </c>
      <c r="AG166" s="73">
        <f t="shared" si="187"/>
        <v>0</v>
      </c>
      <c r="AH166" s="73">
        <f t="shared" si="188"/>
        <v>0</v>
      </c>
      <c r="AI166" s="73">
        <f t="shared" si="189"/>
        <v>0</v>
      </c>
      <c r="AJ166" s="73">
        <f t="shared" si="190"/>
        <v>0</v>
      </c>
      <c r="AK166" s="73">
        <f t="shared" si="191"/>
        <v>0</v>
      </c>
      <c r="AL166" s="73">
        <f t="shared" si="192"/>
        <v>0</v>
      </c>
      <c r="AM166" s="73">
        <f t="shared" si="193"/>
        <v>0</v>
      </c>
      <c r="AN166" s="73">
        <f t="shared" si="217"/>
        <v>0</v>
      </c>
      <c r="AO166" s="73">
        <f t="shared" si="194"/>
        <v>0</v>
      </c>
      <c r="AP166" s="73" t="str">
        <f t="shared" si="157"/>
        <v/>
      </c>
      <c r="AQ166" s="216" t="str">
        <f>IF(AND(BC166=""),"",IF(BC166=0,"",1+(MAX(AQ$60:AQ165))))</f>
        <v/>
      </c>
      <c r="AR166" s="72">
        <v>107</v>
      </c>
      <c r="AS166" s="347">
        <f t="shared" si="218"/>
        <v>0</v>
      </c>
      <c r="AT166" s="70">
        <f t="shared" si="219"/>
        <v>0</v>
      </c>
      <c r="AU166" s="70">
        <f t="shared" si="220"/>
        <v>0</v>
      </c>
      <c r="AV166" s="70">
        <f t="shared" si="221"/>
        <v>0</v>
      </c>
      <c r="AW166" s="70">
        <f t="shared" si="222"/>
        <v>0</v>
      </c>
      <c r="AX166" s="70">
        <f t="shared" si="223"/>
        <v>0</v>
      </c>
      <c r="AY166" s="70">
        <f t="shared" si="224"/>
        <v>0</v>
      </c>
      <c r="AZ166" s="70">
        <f t="shared" si="225"/>
        <v>0</v>
      </c>
      <c r="BA166" s="70">
        <f t="shared" si="226"/>
        <v>0</v>
      </c>
      <c r="BB166" s="70">
        <f t="shared" si="195"/>
        <v>0</v>
      </c>
      <c r="BC166" s="73" t="str">
        <f t="shared" si="158"/>
        <v/>
      </c>
      <c r="BD166" s="216" t="str">
        <f>IF(AND(BP166=""),"",IF(BP166=0,"",1+(MAX(BD$60:BD165))))</f>
        <v/>
      </c>
      <c r="BE166" s="32">
        <v>107</v>
      </c>
      <c r="BF166" s="69">
        <f t="shared" si="167"/>
        <v>0</v>
      </c>
      <c r="BG166" s="73">
        <f t="shared" si="168"/>
        <v>0</v>
      </c>
      <c r="BH166" s="73">
        <f t="shared" si="169"/>
        <v>0</v>
      </c>
      <c r="BI166" s="73">
        <f t="shared" si="170"/>
        <v>0</v>
      </c>
      <c r="BJ166" s="73">
        <f t="shared" si="171"/>
        <v>0</v>
      </c>
      <c r="BK166" s="73">
        <f t="shared" si="172"/>
        <v>0</v>
      </c>
      <c r="BL166" s="73">
        <f t="shared" si="173"/>
        <v>0</v>
      </c>
      <c r="BM166" s="73">
        <f t="shared" si="174"/>
        <v>0</v>
      </c>
      <c r="BN166" s="73">
        <f t="shared" si="175"/>
        <v>0</v>
      </c>
      <c r="BO166" s="73">
        <f t="shared" si="196"/>
        <v>0</v>
      </c>
      <c r="BP166" s="73" t="str">
        <f t="shared" si="159"/>
        <v/>
      </c>
      <c r="BQ166" s="216" t="str">
        <f>IF(AND(CC166=""),"",IF(CC166=0,"",1+(MAX(BQ$60:BQ165))))</f>
        <v/>
      </c>
      <c r="BR166" s="32">
        <v>107</v>
      </c>
      <c r="BS166" s="346">
        <f t="shared" si="176"/>
        <v>0</v>
      </c>
      <c r="BT166" s="73">
        <f t="shared" si="177"/>
        <v>0</v>
      </c>
      <c r="BU166" s="73">
        <f t="shared" si="178"/>
        <v>0</v>
      </c>
      <c r="BV166" s="73">
        <f t="shared" si="179"/>
        <v>0</v>
      </c>
      <c r="BW166" s="73">
        <f t="shared" si="180"/>
        <v>0</v>
      </c>
      <c r="BX166" s="73">
        <f t="shared" si="181"/>
        <v>0</v>
      </c>
      <c r="BY166" s="73">
        <f t="shared" si="182"/>
        <v>0</v>
      </c>
      <c r="BZ166" s="73">
        <f t="shared" si="183"/>
        <v>0</v>
      </c>
      <c r="CA166" s="73">
        <f t="shared" si="184"/>
        <v>0</v>
      </c>
      <c r="CB166" s="73">
        <f t="shared" si="197"/>
        <v>0</v>
      </c>
      <c r="CC166" s="73" t="str">
        <f t="shared" si="160"/>
        <v/>
      </c>
      <c r="CD166" s="216" t="str">
        <f>IF(AND(CP166=""),"",IF(CP166=0,"",1+(MAX(CD$60:CD165))))</f>
        <v/>
      </c>
      <c r="CE166" s="32">
        <v>107</v>
      </c>
      <c r="CF166" s="69">
        <f t="shared" si="198"/>
        <v>0</v>
      </c>
      <c r="CG166" s="73">
        <f t="shared" si="199"/>
        <v>0</v>
      </c>
      <c r="CH166" s="73">
        <f t="shared" si="200"/>
        <v>0</v>
      </c>
      <c r="CI166" s="73">
        <f t="shared" si="201"/>
        <v>0</v>
      </c>
      <c r="CJ166" s="73">
        <f t="shared" si="202"/>
        <v>0</v>
      </c>
      <c r="CK166" s="73">
        <f t="shared" si="203"/>
        <v>0</v>
      </c>
      <c r="CL166" s="73">
        <f t="shared" si="204"/>
        <v>0</v>
      </c>
      <c r="CM166" s="73">
        <f t="shared" si="205"/>
        <v>0</v>
      </c>
      <c r="CN166" s="73">
        <f t="shared" si="206"/>
        <v>0</v>
      </c>
      <c r="CO166" s="73">
        <f t="shared" si="207"/>
        <v>0</v>
      </c>
      <c r="CP166" s="73" t="str">
        <f t="shared" si="161"/>
        <v/>
      </c>
      <c r="CQ166" s="216" t="str">
        <f>IF(AND(DC166=""),"",IF(DC166=0,"",1+(MAX(CQ$60:CQ165))))</f>
        <v/>
      </c>
      <c r="CR166" s="32">
        <v>107</v>
      </c>
      <c r="CS166" s="69">
        <f t="shared" si="166"/>
        <v>0</v>
      </c>
      <c r="CT166" s="73">
        <f t="shared" si="208"/>
        <v>0</v>
      </c>
      <c r="CU166" s="73">
        <f t="shared" si="209"/>
        <v>0</v>
      </c>
      <c r="CV166" s="73">
        <f t="shared" si="210"/>
        <v>0</v>
      </c>
      <c r="CW166" s="73">
        <f t="shared" si="211"/>
        <v>0</v>
      </c>
      <c r="CX166" s="73">
        <f t="shared" si="212"/>
        <v>0</v>
      </c>
      <c r="CY166" s="73">
        <f t="shared" si="213"/>
        <v>0</v>
      </c>
      <c r="CZ166" s="73">
        <f t="shared" si="214"/>
        <v>0</v>
      </c>
      <c r="DA166" s="73">
        <f t="shared" si="215"/>
        <v>0</v>
      </c>
      <c r="DB166" s="73">
        <f t="shared" si="216"/>
        <v>0</v>
      </c>
      <c r="DC166" s="73" t="str">
        <f t="shared" si="162"/>
        <v/>
      </c>
    </row>
    <row r="167" spans="1:108" s="216" customFormat="1" ht="15.75">
      <c r="A167" s="216">
        <f t="shared" si="163"/>
        <v>0</v>
      </c>
      <c r="B167" s="348">
        <f t="shared" si="164"/>
        <v>0</v>
      </c>
      <c r="C167" s="349">
        <v>108</v>
      </c>
      <c r="D167" s="377"/>
      <c r="E167" s="378"/>
      <c r="F167" s="379"/>
      <c r="G167" s="379"/>
      <c r="H167" s="378"/>
      <c r="I167" s="380"/>
      <c r="J167" s="381"/>
      <c r="K167" s="381"/>
      <c r="L167" s="381"/>
      <c r="M167" s="382"/>
      <c r="N167" s="521"/>
      <c r="AB167" s="216" t="str">
        <f t="shared" si="185"/>
        <v/>
      </c>
      <c r="AC167" s="216">
        <f t="shared" si="165"/>
        <v>1</v>
      </c>
      <c r="AD167" s="216" t="str">
        <f>IF(AND(AP167=""),"",IF(AP167=0,"",1+(MAX(AD$60:AD166))))</f>
        <v/>
      </c>
      <c r="AE167" s="72">
        <v>108</v>
      </c>
      <c r="AF167" s="69">
        <f t="shared" si="186"/>
        <v>0</v>
      </c>
      <c r="AG167" s="73">
        <f t="shared" si="187"/>
        <v>0</v>
      </c>
      <c r="AH167" s="73">
        <f t="shared" si="188"/>
        <v>0</v>
      </c>
      <c r="AI167" s="73">
        <f t="shared" si="189"/>
        <v>0</v>
      </c>
      <c r="AJ167" s="73">
        <f t="shared" si="190"/>
        <v>0</v>
      </c>
      <c r="AK167" s="73">
        <f t="shared" si="191"/>
        <v>0</v>
      </c>
      <c r="AL167" s="73">
        <f t="shared" si="192"/>
        <v>0</v>
      </c>
      <c r="AM167" s="73">
        <f t="shared" si="193"/>
        <v>0</v>
      </c>
      <c r="AN167" s="73">
        <f t="shared" si="217"/>
        <v>0</v>
      </c>
      <c r="AO167" s="73">
        <f t="shared" si="194"/>
        <v>0</v>
      </c>
      <c r="AP167" s="73" t="str">
        <f t="shared" si="157"/>
        <v/>
      </c>
      <c r="AQ167" s="216" t="str">
        <f>IF(AND(BC167=""),"",IF(BC167=0,"",1+(MAX(AQ$60:AQ166))))</f>
        <v/>
      </c>
      <c r="AR167" s="72">
        <v>108</v>
      </c>
      <c r="AS167" s="347">
        <f t="shared" si="218"/>
        <v>0</v>
      </c>
      <c r="AT167" s="70">
        <f t="shared" si="219"/>
        <v>0</v>
      </c>
      <c r="AU167" s="70">
        <f t="shared" si="220"/>
        <v>0</v>
      </c>
      <c r="AV167" s="70">
        <f t="shared" si="221"/>
        <v>0</v>
      </c>
      <c r="AW167" s="70">
        <f t="shared" si="222"/>
        <v>0</v>
      </c>
      <c r="AX167" s="70">
        <f t="shared" si="223"/>
        <v>0</v>
      </c>
      <c r="AY167" s="70">
        <f t="shared" si="224"/>
        <v>0</v>
      </c>
      <c r="AZ167" s="70">
        <f t="shared" si="225"/>
        <v>0</v>
      </c>
      <c r="BA167" s="70">
        <f t="shared" si="226"/>
        <v>0</v>
      </c>
      <c r="BB167" s="70">
        <f t="shared" si="195"/>
        <v>0</v>
      </c>
      <c r="BC167" s="73" t="str">
        <f t="shared" si="158"/>
        <v/>
      </c>
      <c r="BD167" s="216" t="str">
        <f>IF(AND(BP167=""),"",IF(BP167=0,"",1+(MAX(BD$60:BD166))))</f>
        <v/>
      </c>
      <c r="BE167" s="72">
        <v>108</v>
      </c>
      <c r="BF167" s="69">
        <f t="shared" si="167"/>
        <v>0</v>
      </c>
      <c r="BG167" s="73">
        <f t="shared" si="168"/>
        <v>0</v>
      </c>
      <c r="BH167" s="73">
        <f t="shared" si="169"/>
        <v>0</v>
      </c>
      <c r="BI167" s="73">
        <f t="shared" si="170"/>
        <v>0</v>
      </c>
      <c r="BJ167" s="73">
        <f t="shared" si="171"/>
        <v>0</v>
      </c>
      <c r="BK167" s="73">
        <f t="shared" si="172"/>
        <v>0</v>
      </c>
      <c r="BL167" s="73">
        <f t="shared" si="173"/>
        <v>0</v>
      </c>
      <c r="BM167" s="73">
        <f t="shared" si="174"/>
        <v>0</v>
      </c>
      <c r="BN167" s="73">
        <f t="shared" si="175"/>
        <v>0</v>
      </c>
      <c r="BO167" s="73">
        <f t="shared" si="196"/>
        <v>0</v>
      </c>
      <c r="BP167" s="73" t="str">
        <f t="shared" si="159"/>
        <v/>
      </c>
      <c r="BQ167" s="216" t="str">
        <f>IF(AND(CC167=""),"",IF(CC167=0,"",1+(MAX(BQ$60:BQ166))))</f>
        <v/>
      </c>
      <c r="BR167" s="72">
        <v>108</v>
      </c>
      <c r="BS167" s="346">
        <f t="shared" si="176"/>
        <v>0</v>
      </c>
      <c r="BT167" s="73">
        <f t="shared" si="177"/>
        <v>0</v>
      </c>
      <c r="BU167" s="73">
        <f t="shared" si="178"/>
        <v>0</v>
      </c>
      <c r="BV167" s="73">
        <f t="shared" si="179"/>
        <v>0</v>
      </c>
      <c r="BW167" s="73">
        <f t="shared" si="180"/>
        <v>0</v>
      </c>
      <c r="BX167" s="73">
        <f t="shared" si="181"/>
        <v>0</v>
      </c>
      <c r="BY167" s="73">
        <f t="shared" si="182"/>
        <v>0</v>
      </c>
      <c r="BZ167" s="73">
        <f t="shared" si="183"/>
        <v>0</v>
      </c>
      <c r="CA167" s="73">
        <f t="shared" si="184"/>
        <v>0</v>
      </c>
      <c r="CB167" s="73">
        <f t="shared" si="197"/>
        <v>0</v>
      </c>
      <c r="CC167" s="73" t="str">
        <f t="shared" si="160"/>
        <v/>
      </c>
      <c r="CD167" s="216" t="str">
        <f>IF(AND(CP167=""),"",IF(CP167=0,"",1+(MAX(CD$60:CD166))))</f>
        <v/>
      </c>
      <c r="CE167" s="72">
        <v>108</v>
      </c>
      <c r="CF167" s="69">
        <f t="shared" si="198"/>
        <v>0</v>
      </c>
      <c r="CG167" s="73">
        <f t="shared" si="199"/>
        <v>0</v>
      </c>
      <c r="CH167" s="73">
        <f t="shared" si="200"/>
        <v>0</v>
      </c>
      <c r="CI167" s="73">
        <f t="shared" si="201"/>
        <v>0</v>
      </c>
      <c r="CJ167" s="73">
        <f t="shared" si="202"/>
        <v>0</v>
      </c>
      <c r="CK167" s="73">
        <f t="shared" si="203"/>
        <v>0</v>
      </c>
      <c r="CL167" s="73">
        <f t="shared" si="204"/>
        <v>0</v>
      </c>
      <c r="CM167" s="73">
        <f t="shared" si="205"/>
        <v>0</v>
      </c>
      <c r="CN167" s="73">
        <f t="shared" si="206"/>
        <v>0</v>
      </c>
      <c r="CO167" s="73">
        <f t="shared" si="207"/>
        <v>0</v>
      </c>
      <c r="CP167" s="73" t="str">
        <f t="shared" si="161"/>
        <v/>
      </c>
      <c r="CQ167" s="216" t="str">
        <f>IF(AND(DC167=""),"",IF(DC167=0,"",1+(MAX(CQ$60:CQ166))))</f>
        <v/>
      </c>
      <c r="CR167" s="72">
        <v>108</v>
      </c>
      <c r="CS167" s="69">
        <f t="shared" si="166"/>
        <v>0</v>
      </c>
      <c r="CT167" s="73">
        <f t="shared" si="208"/>
        <v>0</v>
      </c>
      <c r="CU167" s="73">
        <f t="shared" si="209"/>
        <v>0</v>
      </c>
      <c r="CV167" s="73">
        <f t="shared" si="210"/>
        <v>0</v>
      </c>
      <c r="CW167" s="73">
        <f t="shared" si="211"/>
        <v>0</v>
      </c>
      <c r="CX167" s="73">
        <f t="shared" si="212"/>
        <v>0</v>
      </c>
      <c r="CY167" s="73">
        <f t="shared" si="213"/>
        <v>0</v>
      </c>
      <c r="CZ167" s="73">
        <f t="shared" si="214"/>
        <v>0</v>
      </c>
      <c r="DA167" s="73">
        <f t="shared" si="215"/>
        <v>0</v>
      </c>
      <c r="DB167" s="73">
        <f t="shared" si="216"/>
        <v>0</v>
      </c>
      <c r="DC167" s="73" t="str">
        <f t="shared" si="162"/>
        <v/>
      </c>
    </row>
    <row r="168" spans="1:108" s="216" customFormat="1" ht="15.75">
      <c r="A168" s="216">
        <f t="shared" si="163"/>
        <v>0</v>
      </c>
      <c r="B168" s="348">
        <f t="shared" si="164"/>
        <v>0</v>
      </c>
      <c r="C168" s="349">
        <v>109</v>
      </c>
      <c r="D168" s="377"/>
      <c r="E168" s="378"/>
      <c r="F168" s="379"/>
      <c r="G168" s="379"/>
      <c r="H168" s="378"/>
      <c r="I168" s="380"/>
      <c r="J168" s="381"/>
      <c r="K168" s="381"/>
      <c r="L168" s="381"/>
      <c r="M168" s="382"/>
      <c r="N168" s="521"/>
      <c r="AB168" s="216" t="str">
        <f t="shared" si="185"/>
        <v/>
      </c>
      <c r="AC168" s="216">
        <f t="shared" si="165"/>
        <v>1</v>
      </c>
      <c r="AD168" s="216" t="str">
        <f>IF(AND(AP168=""),"",IF(AP168=0,"",1+(MAX(AD$60:AD167))))</f>
        <v/>
      </c>
      <c r="AE168" s="32">
        <v>109</v>
      </c>
      <c r="AF168" s="69">
        <f t="shared" si="186"/>
        <v>0</v>
      </c>
      <c r="AG168" s="73">
        <f t="shared" si="187"/>
        <v>0</v>
      </c>
      <c r="AH168" s="73">
        <f t="shared" si="188"/>
        <v>0</v>
      </c>
      <c r="AI168" s="73">
        <f t="shared" si="189"/>
        <v>0</v>
      </c>
      <c r="AJ168" s="73">
        <f t="shared" si="190"/>
        <v>0</v>
      </c>
      <c r="AK168" s="73">
        <f t="shared" si="191"/>
        <v>0</v>
      </c>
      <c r="AL168" s="73">
        <f t="shared" si="192"/>
        <v>0</v>
      </c>
      <c r="AM168" s="73">
        <f t="shared" si="193"/>
        <v>0</v>
      </c>
      <c r="AN168" s="73">
        <f t="shared" si="217"/>
        <v>0</v>
      </c>
      <c r="AO168" s="73">
        <f t="shared" si="194"/>
        <v>0</v>
      </c>
      <c r="AP168" s="73" t="str">
        <f t="shared" si="157"/>
        <v/>
      </c>
      <c r="AQ168" s="216" t="str">
        <f>IF(AND(BC168=""),"",IF(BC168=0,"",1+(MAX(AQ$60:AQ167))))</f>
        <v/>
      </c>
      <c r="AR168" s="72">
        <v>109</v>
      </c>
      <c r="AS168" s="347">
        <f t="shared" si="218"/>
        <v>0</v>
      </c>
      <c r="AT168" s="70">
        <f t="shared" si="219"/>
        <v>0</v>
      </c>
      <c r="AU168" s="70">
        <f t="shared" si="220"/>
        <v>0</v>
      </c>
      <c r="AV168" s="70">
        <f t="shared" si="221"/>
        <v>0</v>
      </c>
      <c r="AW168" s="70">
        <f t="shared" si="222"/>
        <v>0</v>
      </c>
      <c r="AX168" s="70">
        <f t="shared" si="223"/>
        <v>0</v>
      </c>
      <c r="AY168" s="70">
        <f t="shared" si="224"/>
        <v>0</v>
      </c>
      <c r="AZ168" s="70">
        <f t="shared" si="225"/>
        <v>0</v>
      </c>
      <c r="BA168" s="70">
        <f t="shared" si="226"/>
        <v>0</v>
      </c>
      <c r="BB168" s="70">
        <f t="shared" si="195"/>
        <v>0</v>
      </c>
      <c r="BC168" s="73" t="str">
        <f t="shared" si="158"/>
        <v/>
      </c>
      <c r="BD168" s="216" t="str">
        <f>IF(AND(BP168=""),"",IF(BP168=0,"",1+(MAX(BD$60:BD167))))</f>
        <v/>
      </c>
      <c r="BE168" s="32">
        <v>109</v>
      </c>
      <c r="BF168" s="69">
        <f t="shared" si="167"/>
        <v>0</v>
      </c>
      <c r="BG168" s="73">
        <f t="shared" si="168"/>
        <v>0</v>
      </c>
      <c r="BH168" s="73">
        <f t="shared" si="169"/>
        <v>0</v>
      </c>
      <c r="BI168" s="73">
        <f t="shared" si="170"/>
        <v>0</v>
      </c>
      <c r="BJ168" s="73">
        <f t="shared" si="171"/>
        <v>0</v>
      </c>
      <c r="BK168" s="73">
        <f t="shared" si="172"/>
        <v>0</v>
      </c>
      <c r="BL168" s="73">
        <f t="shared" si="173"/>
        <v>0</v>
      </c>
      <c r="BM168" s="73">
        <f t="shared" si="174"/>
        <v>0</v>
      </c>
      <c r="BN168" s="73">
        <f t="shared" si="175"/>
        <v>0</v>
      </c>
      <c r="BO168" s="73">
        <f t="shared" si="196"/>
        <v>0</v>
      </c>
      <c r="BP168" s="73" t="str">
        <f t="shared" si="159"/>
        <v/>
      </c>
      <c r="BQ168" s="216" t="str">
        <f>IF(AND(CC168=""),"",IF(CC168=0,"",1+(MAX(BQ$60:BQ167))))</f>
        <v/>
      </c>
      <c r="BR168" s="32">
        <v>109</v>
      </c>
      <c r="BS168" s="346">
        <f t="shared" si="176"/>
        <v>0</v>
      </c>
      <c r="BT168" s="73">
        <f t="shared" si="177"/>
        <v>0</v>
      </c>
      <c r="BU168" s="73">
        <f t="shared" si="178"/>
        <v>0</v>
      </c>
      <c r="BV168" s="73">
        <f t="shared" si="179"/>
        <v>0</v>
      </c>
      <c r="BW168" s="73">
        <f t="shared" si="180"/>
        <v>0</v>
      </c>
      <c r="BX168" s="73">
        <f t="shared" si="181"/>
        <v>0</v>
      </c>
      <c r="BY168" s="73">
        <f t="shared" si="182"/>
        <v>0</v>
      </c>
      <c r="BZ168" s="73">
        <f t="shared" si="183"/>
        <v>0</v>
      </c>
      <c r="CA168" s="73">
        <f t="shared" si="184"/>
        <v>0</v>
      </c>
      <c r="CB168" s="73">
        <f t="shared" si="197"/>
        <v>0</v>
      </c>
      <c r="CC168" s="73" t="str">
        <f t="shared" si="160"/>
        <v/>
      </c>
      <c r="CD168" s="216" t="str">
        <f>IF(AND(CP168=""),"",IF(CP168=0,"",1+(MAX(CD$60:CD167))))</f>
        <v/>
      </c>
      <c r="CE168" s="32">
        <v>109</v>
      </c>
      <c r="CF168" s="69">
        <f t="shared" si="198"/>
        <v>0</v>
      </c>
      <c r="CG168" s="73">
        <f t="shared" si="199"/>
        <v>0</v>
      </c>
      <c r="CH168" s="73">
        <f t="shared" si="200"/>
        <v>0</v>
      </c>
      <c r="CI168" s="73">
        <f t="shared" si="201"/>
        <v>0</v>
      </c>
      <c r="CJ168" s="73">
        <f t="shared" si="202"/>
        <v>0</v>
      </c>
      <c r="CK168" s="73">
        <f t="shared" si="203"/>
        <v>0</v>
      </c>
      <c r="CL168" s="73">
        <f t="shared" si="204"/>
        <v>0</v>
      </c>
      <c r="CM168" s="73">
        <f t="shared" si="205"/>
        <v>0</v>
      </c>
      <c r="CN168" s="73">
        <f t="shared" si="206"/>
        <v>0</v>
      </c>
      <c r="CO168" s="73">
        <f t="shared" si="207"/>
        <v>0</v>
      </c>
      <c r="CP168" s="73" t="str">
        <f t="shared" si="161"/>
        <v/>
      </c>
      <c r="CQ168" s="216" t="str">
        <f>IF(AND(DC168=""),"",IF(DC168=0,"",1+(MAX(CQ$60:CQ167))))</f>
        <v/>
      </c>
      <c r="CR168" s="32">
        <v>109</v>
      </c>
      <c r="CS168" s="69">
        <f t="shared" si="166"/>
        <v>0</v>
      </c>
      <c r="CT168" s="73">
        <f t="shared" si="208"/>
        <v>0</v>
      </c>
      <c r="CU168" s="73">
        <f t="shared" si="209"/>
        <v>0</v>
      </c>
      <c r="CV168" s="73">
        <f t="shared" si="210"/>
        <v>0</v>
      </c>
      <c r="CW168" s="73">
        <f t="shared" si="211"/>
        <v>0</v>
      </c>
      <c r="CX168" s="73">
        <f t="shared" si="212"/>
        <v>0</v>
      </c>
      <c r="CY168" s="73">
        <f t="shared" si="213"/>
        <v>0</v>
      </c>
      <c r="CZ168" s="73">
        <f t="shared" si="214"/>
        <v>0</v>
      </c>
      <c r="DA168" s="73">
        <f t="shared" si="215"/>
        <v>0</v>
      </c>
      <c r="DB168" s="73">
        <f t="shared" si="216"/>
        <v>0</v>
      </c>
      <c r="DC168" s="73" t="str">
        <f t="shared" si="162"/>
        <v/>
      </c>
    </row>
    <row r="169" spans="1:108" s="216" customFormat="1" ht="15.75">
      <c r="A169" s="216">
        <f t="shared" si="163"/>
        <v>0</v>
      </c>
      <c r="B169" s="348">
        <f t="shared" si="164"/>
        <v>0</v>
      </c>
      <c r="C169" s="349">
        <v>110</v>
      </c>
      <c r="D169" s="377"/>
      <c r="E169" s="378"/>
      <c r="F169" s="379"/>
      <c r="G169" s="379"/>
      <c r="H169" s="378"/>
      <c r="I169" s="380"/>
      <c r="J169" s="381"/>
      <c r="K169" s="381"/>
      <c r="L169" s="381"/>
      <c r="M169" s="382"/>
      <c r="N169" s="521"/>
      <c r="AB169" s="216" t="str">
        <f t="shared" si="185"/>
        <v/>
      </c>
      <c r="AC169" s="216">
        <f t="shared" si="165"/>
        <v>1</v>
      </c>
      <c r="AD169" s="216" t="str">
        <f>IF(AND(AP169=""),"",IF(AP169=0,"",1+(MAX(AD$60:AD168))))</f>
        <v/>
      </c>
      <c r="AE169" s="72">
        <v>110</v>
      </c>
      <c r="AF169" s="69">
        <f t="shared" si="186"/>
        <v>0</v>
      </c>
      <c r="AG169" s="73">
        <f t="shared" si="187"/>
        <v>0</v>
      </c>
      <c r="AH169" s="73">
        <f t="shared" si="188"/>
        <v>0</v>
      </c>
      <c r="AI169" s="73">
        <f t="shared" si="189"/>
        <v>0</v>
      </c>
      <c r="AJ169" s="73">
        <f t="shared" si="190"/>
        <v>0</v>
      </c>
      <c r="AK169" s="73">
        <f t="shared" si="191"/>
        <v>0</v>
      </c>
      <c r="AL169" s="73">
        <f t="shared" si="192"/>
        <v>0</v>
      </c>
      <c r="AM169" s="73">
        <f t="shared" si="193"/>
        <v>0</v>
      </c>
      <c r="AN169" s="73">
        <f t="shared" si="217"/>
        <v>0</v>
      </c>
      <c r="AO169" s="73">
        <f t="shared" si="194"/>
        <v>0</v>
      </c>
      <c r="AP169" s="73" t="str">
        <f t="shared" si="157"/>
        <v/>
      </c>
      <c r="AQ169" s="216" t="str">
        <f>IF(AND(BC169=""),"",IF(BC169=0,"",1+(MAX(AQ$60:AQ168))))</f>
        <v/>
      </c>
      <c r="AR169" s="72">
        <v>110</v>
      </c>
      <c r="AS169" s="347">
        <f t="shared" si="218"/>
        <v>0</v>
      </c>
      <c r="AT169" s="70">
        <f t="shared" si="219"/>
        <v>0</v>
      </c>
      <c r="AU169" s="70">
        <f t="shared" si="220"/>
        <v>0</v>
      </c>
      <c r="AV169" s="70">
        <f t="shared" si="221"/>
        <v>0</v>
      </c>
      <c r="AW169" s="70">
        <f t="shared" si="222"/>
        <v>0</v>
      </c>
      <c r="AX169" s="70">
        <f t="shared" si="223"/>
        <v>0</v>
      </c>
      <c r="AY169" s="70">
        <f t="shared" si="224"/>
        <v>0</v>
      </c>
      <c r="AZ169" s="70">
        <f t="shared" si="225"/>
        <v>0</v>
      </c>
      <c r="BA169" s="70">
        <f t="shared" si="226"/>
        <v>0</v>
      </c>
      <c r="BB169" s="70">
        <f t="shared" si="195"/>
        <v>0</v>
      </c>
      <c r="BC169" s="73" t="str">
        <f t="shared" si="158"/>
        <v/>
      </c>
      <c r="BD169" s="216" t="str">
        <f>IF(AND(BP169=""),"",IF(BP169=0,"",1+(MAX(BD$60:BD168))))</f>
        <v/>
      </c>
      <c r="BE169" s="72">
        <v>110</v>
      </c>
      <c r="BF169" s="69">
        <f t="shared" si="167"/>
        <v>0</v>
      </c>
      <c r="BG169" s="73">
        <f t="shared" si="168"/>
        <v>0</v>
      </c>
      <c r="BH169" s="73">
        <f t="shared" si="169"/>
        <v>0</v>
      </c>
      <c r="BI169" s="73">
        <f t="shared" si="170"/>
        <v>0</v>
      </c>
      <c r="BJ169" s="73">
        <f t="shared" si="171"/>
        <v>0</v>
      </c>
      <c r="BK169" s="73">
        <f t="shared" si="172"/>
        <v>0</v>
      </c>
      <c r="BL169" s="73">
        <f t="shared" si="173"/>
        <v>0</v>
      </c>
      <c r="BM169" s="73">
        <f t="shared" si="174"/>
        <v>0</v>
      </c>
      <c r="BN169" s="73">
        <f t="shared" si="175"/>
        <v>0</v>
      </c>
      <c r="BO169" s="73">
        <f t="shared" si="196"/>
        <v>0</v>
      </c>
      <c r="BP169" s="73" t="str">
        <f t="shared" si="159"/>
        <v/>
      </c>
      <c r="BQ169" s="216" t="str">
        <f>IF(AND(CC169=""),"",IF(CC169=0,"",1+(MAX(BQ$60:BQ168))))</f>
        <v/>
      </c>
      <c r="BR169" s="72">
        <v>110</v>
      </c>
      <c r="BS169" s="346">
        <f t="shared" si="176"/>
        <v>0</v>
      </c>
      <c r="BT169" s="73">
        <f t="shared" si="177"/>
        <v>0</v>
      </c>
      <c r="BU169" s="73">
        <f t="shared" si="178"/>
        <v>0</v>
      </c>
      <c r="BV169" s="73">
        <f t="shared" si="179"/>
        <v>0</v>
      </c>
      <c r="BW169" s="73">
        <f t="shared" si="180"/>
        <v>0</v>
      </c>
      <c r="BX169" s="73">
        <f t="shared" si="181"/>
        <v>0</v>
      </c>
      <c r="BY169" s="73">
        <f t="shared" si="182"/>
        <v>0</v>
      </c>
      <c r="BZ169" s="73">
        <f t="shared" si="183"/>
        <v>0</v>
      </c>
      <c r="CA169" s="73">
        <f t="shared" si="184"/>
        <v>0</v>
      </c>
      <c r="CB169" s="73">
        <f t="shared" si="197"/>
        <v>0</v>
      </c>
      <c r="CC169" s="73" t="str">
        <f t="shared" si="160"/>
        <v/>
      </c>
      <c r="CD169" s="216" t="str">
        <f>IF(AND(CP169=""),"",IF(CP169=0,"",1+(MAX(CD$60:CD168))))</f>
        <v/>
      </c>
      <c r="CE169" s="72">
        <v>110</v>
      </c>
      <c r="CF169" s="69">
        <f t="shared" si="198"/>
        <v>0</v>
      </c>
      <c r="CG169" s="73">
        <f t="shared" si="199"/>
        <v>0</v>
      </c>
      <c r="CH169" s="73">
        <f t="shared" si="200"/>
        <v>0</v>
      </c>
      <c r="CI169" s="73">
        <f t="shared" si="201"/>
        <v>0</v>
      </c>
      <c r="CJ169" s="73">
        <f t="shared" si="202"/>
        <v>0</v>
      </c>
      <c r="CK169" s="73">
        <f t="shared" si="203"/>
        <v>0</v>
      </c>
      <c r="CL169" s="73">
        <f t="shared" si="204"/>
        <v>0</v>
      </c>
      <c r="CM169" s="73">
        <f t="shared" si="205"/>
        <v>0</v>
      </c>
      <c r="CN169" s="73">
        <f t="shared" si="206"/>
        <v>0</v>
      </c>
      <c r="CO169" s="73">
        <f t="shared" si="207"/>
        <v>0</v>
      </c>
      <c r="CP169" s="73" t="str">
        <f t="shared" si="161"/>
        <v/>
      </c>
      <c r="CQ169" s="216" t="str">
        <f>IF(AND(DC169=""),"",IF(DC169=0,"",1+(MAX(CQ$60:CQ168))))</f>
        <v/>
      </c>
      <c r="CR169" s="72">
        <v>110</v>
      </c>
      <c r="CS169" s="69">
        <f t="shared" si="166"/>
        <v>0</v>
      </c>
      <c r="CT169" s="73">
        <f t="shared" si="208"/>
        <v>0</v>
      </c>
      <c r="CU169" s="73">
        <f t="shared" si="209"/>
        <v>0</v>
      </c>
      <c r="CV169" s="73">
        <f t="shared" si="210"/>
        <v>0</v>
      </c>
      <c r="CW169" s="73">
        <f t="shared" si="211"/>
        <v>0</v>
      </c>
      <c r="CX169" s="73">
        <f t="shared" si="212"/>
        <v>0</v>
      </c>
      <c r="CY169" s="73">
        <f t="shared" si="213"/>
        <v>0</v>
      </c>
      <c r="CZ169" s="73">
        <f t="shared" si="214"/>
        <v>0</v>
      </c>
      <c r="DA169" s="73">
        <f t="shared" si="215"/>
        <v>0</v>
      </c>
      <c r="DB169" s="73">
        <f t="shared" si="216"/>
        <v>0</v>
      </c>
      <c r="DC169" s="73" t="str">
        <f t="shared" si="162"/>
        <v/>
      </c>
    </row>
    <row r="170" spans="1:108" s="216" customFormat="1" ht="15.75">
      <c r="A170" s="216">
        <f t="shared" si="163"/>
        <v>0</v>
      </c>
      <c r="B170" s="348">
        <f t="shared" si="164"/>
        <v>0</v>
      </c>
      <c r="C170" s="349">
        <v>111</v>
      </c>
      <c r="D170" s="377"/>
      <c r="E170" s="378"/>
      <c r="F170" s="379"/>
      <c r="G170" s="379"/>
      <c r="H170" s="378"/>
      <c r="I170" s="380"/>
      <c r="J170" s="381"/>
      <c r="K170" s="381"/>
      <c r="L170" s="381"/>
      <c r="M170" s="382"/>
      <c r="N170" s="521"/>
      <c r="AB170" s="216" t="str">
        <f t="shared" si="185"/>
        <v/>
      </c>
      <c r="AC170" s="216">
        <f t="shared" si="165"/>
        <v>1</v>
      </c>
      <c r="AD170" s="216" t="str">
        <f>IF(AND(AP170=""),"",IF(AP170=0,"",1+(MAX(AD$60:AD169))))</f>
        <v/>
      </c>
      <c r="AE170" s="32">
        <v>111</v>
      </c>
      <c r="AF170" s="69">
        <f t="shared" si="186"/>
        <v>0</v>
      </c>
      <c r="AG170" s="73">
        <f t="shared" si="187"/>
        <v>0</v>
      </c>
      <c r="AH170" s="73">
        <f t="shared" si="188"/>
        <v>0</v>
      </c>
      <c r="AI170" s="73">
        <f t="shared" si="189"/>
        <v>0</v>
      </c>
      <c r="AJ170" s="73">
        <f t="shared" si="190"/>
        <v>0</v>
      </c>
      <c r="AK170" s="73">
        <f t="shared" si="191"/>
        <v>0</v>
      </c>
      <c r="AL170" s="73">
        <f t="shared" si="192"/>
        <v>0</v>
      </c>
      <c r="AM170" s="73">
        <f t="shared" si="193"/>
        <v>0</v>
      </c>
      <c r="AN170" s="73">
        <f t="shared" si="217"/>
        <v>0</v>
      </c>
      <c r="AO170" s="73">
        <f t="shared" si="194"/>
        <v>0</v>
      </c>
      <c r="AP170" s="73" t="str">
        <f t="shared" si="157"/>
        <v/>
      </c>
      <c r="AQ170" s="216" t="str">
        <f>IF(AND(BC170=""),"",IF(BC170=0,"",1+(MAX(AQ$60:AQ169))))</f>
        <v/>
      </c>
      <c r="AR170" s="72">
        <v>111</v>
      </c>
      <c r="AS170" s="347">
        <f t="shared" si="218"/>
        <v>0</v>
      </c>
      <c r="AT170" s="70">
        <f t="shared" si="219"/>
        <v>0</v>
      </c>
      <c r="AU170" s="70">
        <f t="shared" si="220"/>
        <v>0</v>
      </c>
      <c r="AV170" s="70">
        <f t="shared" si="221"/>
        <v>0</v>
      </c>
      <c r="AW170" s="70">
        <f t="shared" si="222"/>
        <v>0</v>
      </c>
      <c r="AX170" s="70">
        <f t="shared" si="223"/>
        <v>0</v>
      </c>
      <c r="AY170" s="70">
        <f t="shared" si="224"/>
        <v>0</v>
      </c>
      <c r="AZ170" s="70">
        <f t="shared" si="225"/>
        <v>0</v>
      </c>
      <c r="BA170" s="70">
        <f t="shared" si="226"/>
        <v>0</v>
      </c>
      <c r="BB170" s="70">
        <f t="shared" si="195"/>
        <v>0</v>
      </c>
      <c r="BC170" s="73" t="str">
        <f t="shared" si="158"/>
        <v/>
      </c>
      <c r="BD170" s="216" t="str">
        <f>IF(AND(BP170=""),"",IF(BP170=0,"",1+(MAX(BD$60:BD169))))</f>
        <v/>
      </c>
      <c r="BE170" s="32">
        <v>111</v>
      </c>
      <c r="BF170" s="69">
        <f t="shared" si="167"/>
        <v>0</v>
      </c>
      <c r="BG170" s="73">
        <f t="shared" si="168"/>
        <v>0</v>
      </c>
      <c r="BH170" s="73">
        <f t="shared" si="169"/>
        <v>0</v>
      </c>
      <c r="BI170" s="73">
        <f t="shared" si="170"/>
        <v>0</v>
      </c>
      <c r="BJ170" s="73">
        <f t="shared" si="171"/>
        <v>0</v>
      </c>
      <c r="BK170" s="73">
        <f t="shared" si="172"/>
        <v>0</v>
      </c>
      <c r="BL170" s="73">
        <f t="shared" si="173"/>
        <v>0</v>
      </c>
      <c r="BM170" s="73">
        <f t="shared" si="174"/>
        <v>0</v>
      </c>
      <c r="BN170" s="73">
        <f t="shared" si="175"/>
        <v>0</v>
      </c>
      <c r="BO170" s="73">
        <f t="shared" si="196"/>
        <v>0</v>
      </c>
      <c r="BP170" s="73" t="str">
        <f t="shared" si="159"/>
        <v/>
      </c>
      <c r="BQ170" s="216" t="str">
        <f>IF(AND(CC170=""),"",IF(CC170=0,"",1+(MAX(BQ$60:BQ169))))</f>
        <v/>
      </c>
      <c r="BR170" s="32">
        <v>111</v>
      </c>
      <c r="BS170" s="346">
        <f t="shared" si="176"/>
        <v>0</v>
      </c>
      <c r="BT170" s="73">
        <f t="shared" si="177"/>
        <v>0</v>
      </c>
      <c r="BU170" s="73">
        <f t="shared" si="178"/>
        <v>0</v>
      </c>
      <c r="BV170" s="73">
        <f t="shared" si="179"/>
        <v>0</v>
      </c>
      <c r="BW170" s="73">
        <f t="shared" si="180"/>
        <v>0</v>
      </c>
      <c r="BX170" s="73">
        <f t="shared" si="181"/>
        <v>0</v>
      </c>
      <c r="BY170" s="73">
        <f t="shared" si="182"/>
        <v>0</v>
      </c>
      <c r="BZ170" s="73">
        <f t="shared" si="183"/>
        <v>0</v>
      </c>
      <c r="CA170" s="73">
        <f t="shared" si="184"/>
        <v>0</v>
      </c>
      <c r="CB170" s="73">
        <f t="shared" si="197"/>
        <v>0</v>
      </c>
      <c r="CC170" s="73" t="str">
        <f t="shared" si="160"/>
        <v/>
      </c>
      <c r="CD170" s="216" t="str">
        <f>IF(AND(CP170=""),"",IF(CP170=0,"",1+(MAX(CD$60:CD169))))</f>
        <v/>
      </c>
      <c r="CE170" s="32">
        <v>111</v>
      </c>
      <c r="CF170" s="69">
        <f t="shared" si="198"/>
        <v>0</v>
      </c>
      <c r="CG170" s="73">
        <f t="shared" si="199"/>
        <v>0</v>
      </c>
      <c r="CH170" s="73">
        <f t="shared" si="200"/>
        <v>0</v>
      </c>
      <c r="CI170" s="73">
        <f t="shared" si="201"/>
        <v>0</v>
      </c>
      <c r="CJ170" s="73">
        <f t="shared" si="202"/>
        <v>0</v>
      </c>
      <c r="CK170" s="73">
        <f t="shared" si="203"/>
        <v>0</v>
      </c>
      <c r="CL170" s="73">
        <f t="shared" si="204"/>
        <v>0</v>
      </c>
      <c r="CM170" s="73">
        <f t="shared" si="205"/>
        <v>0</v>
      </c>
      <c r="CN170" s="73">
        <f t="shared" si="206"/>
        <v>0</v>
      </c>
      <c r="CO170" s="73">
        <f t="shared" si="207"/>
        <v>0</v>
      </c>
      <c r="CP170" s="73" t="str">
        <f t="shared" si="161"/>
        <v/>
      </c>
      <c r="CQ170" s="216" t="str">
        <f>IF(AND(DC170=""),"",IF(DC170=0,"",1+(MAX(CQ$60:CQ169))))</f>
        <v/>
      </c>
      <c r="CR170" s="32">
        <v>111</v>
      </c>
      <c r="CS170" s="69">
        <f t="shared" si="166"/>
        <v>0</v>
      </c>
      <c r="CT170" s="73">
        <f t="shared" si="208"/>
        <v>0</v>
      </c>
      <c r="CU170" s="73">
        <f t="shared" si="209"/>
        <v>0</v>
      </c>
      <c r="CV170" s="73">
        <f t="shared" si="210"/>
        <v>0</v>
      </c>
      <c r="CW170" s="73">
        <f t="shared" si="211"/>
        <v>0</v>
      </c>
      <c r="CX170" s="73">
        <f t="shared" si="212"/>
        <v>0</v>
      </c>
      <c r="CY170" s="73">
        <f t="shared" si="213"/>
        <v>0</v>
      </c>
      <c r="CZ170" s="73">
        <f t="shared" si="214"/>
        <v>0</v>
      </c>
      <c r="DA170" s="73">
        <f t="shared" si="215"/>
        <v>0</v>
      </c>
      <c r="DB170" s="73">
        <f t="shared" si="216"/>
        <v>0</v>
      </c>
      <c r="DC170" s="73" t="str">
        <f t="shared" si="162"/>
        <v/>
      </c>
    </row>
    <row r="171" spans="1:108" s="216" customFormat="1" ht="15.75">
      <c r="A171" s="216">
        <f t="shared" si="163"/>
        <v>0</v>
      </c>
      <c r="B171" s="348">
        <f t="shared" si="164"/>
        <v>0</v>
      </c>
      <c r="C171" s="349">
        <v>112</v>
      </c>
      <c r="D171" s="377"/>
      <c r="E171" s="378"/>
      <c r="F171" s="379"/>
      <c r="G171" s="379"/>
      <c r="H171" s="378"/>
      <c r="I171" s="380"/>
      <c r="J171" s="381"/>
      <c r="K171" s="381"/>
      <c r="L171" s="381"/>
      <c r="M171" s="382"/>
      <c r="N171" s="521"/>
      <c r="AB171" s="216" t="str">
        <f t="shared" si="185"/>
        <v/>
      </c>
      <c r="AC171" s="216">
        <f t="shared" si="165"/>
        <v>1</v>
      </c>
      <c r="AD171" s="216" t="str">
        <f>IF(AND(AP171=""),"",IF(AP171=0,"",1+(MAX(AD$60:AD170))))</f>
        <v/>
      </c>
      <c r="AE171" s="72">
        <v>112</v>
      </c>
      <c r="AF171" s="69">
        <f t="shared" si="186"/>
        <v>0</v>
      </c>
      <c r="AG171" s="73">
        <f t="shared" si="187"/>
        <v>0</v>
      </c>
      <c r="AH171" s="73">
        <f t="shared" si="188"/>
        <v>0</v>
      </c>
      <c r="AI171" s="73">
        <f t="shared" si="189"/>
        <v>0</v>
      </c>
      <c r="AJ171" s="73">
        <f t="shared" si="190"/>
        <v>0</v>
      </c>
      <c r="AK171" s="73">
        <f t="shared" si="191"/>
        <v>0</v>
      </c>
      <c r="AL171" s="73">
        <f t="shared" si="192"/>
        <v>0</v>
      </c>
      <c r="AM171" s="73">
        <f t="shared" si="193"/>
        <v>0</v>
      </c>
      <c r="AN171" s="73">
        <f t="shared" si="217"/>
        <v>0</v>
      </c>
      <c r="AO171" s="73">
        <f t="shared" si="194"/>
        <v>0</v>
      </c>
      <c r="AP171" s="73" t="str">
        <f t="shared" si="157"/>
        <v/>
      </c>
      <c r="AQ171" s="216" t="str">
        <f>IF(AND(BC171=""),"",IF(BC171=0,"",1+(MAX(AQ$60:AQ170))))</f>
        <v/>
      </c>
      <c r="AR171" s="72">
        <v>112</v>
      </c>
      <c r="AS171" s="347">
        <f t="shared" si="218"/>
        <v>0</v>
      </c>
      <c r="AT171" s="70">
        <f t="shared" si="219"/>
        <v>0</v>
      </c>
      <c r="AU171" s="70">
        <f t="shared" si="220"/>
        <v>0</v>
      </c>
      <c r="AV171" s="70">
        <f t="shared" si="221"/>
        <v>0</v>
      </c>
      <c r="AW171" s="70">
        <f t="shared" si="222"/>
        <v>0</v>
      </c>
      <c r="AX171" s="70">
        <f t="shared" si="223"/>
        <v>0</v>
      </c>
      <c r="AY171" s="70">
        <f t="shared" si="224"/>
        <v>0</v>
      </c>
      <c r="AZ171" s="70">
        <f t="shared" si="225"/>
        <v>0</v>
      </c>
      <c r="BA171" s="70">
        <f t="shared" si="226"/>
        <v>0</v>
      </c>
      <c r="BB171" s="70">
        <f t="shared" si="195"/>
        <v>0</v>
      </c>
      <c r="BC171" s="73" t="str">
        <f t="shared" si="158"/>
        <v/>
      </c>
      <c r="BD171" s="216" t="str">
        <f>IF(AND(BP171=""),"",IF(BP171=0,"",1+(MAX(BD$60:BD170))))</f>
        <v/>
      </c>
      <c r="BE171" s="72">
        <v>112</v>
      </c>
      <c r="BF171" s="69">
        <f t="shared" si="167"/>
        <v>0</v>
      </c>
      <c r="BG171" s="73">
        <f t="shared" si="168"/>
        <v>0</v>
      </c>
      <c r="BH171" s="73">
        <f t="shared" si="169"/>
        <v>0</v>
      </c>
      <c r="BI171" s="73">
        <f t="shared" si="170"/>
        <v>0</v>
      </c>
      <c r="BJ171" s="73">
        <f t="shared" si="171"/>
        <v>0</v>
      </c>
      <c r="BK171" s="73">
        <f t="shared" si="172"/>
        <v>0</v>
      </c>
      <c r="BL171" s="73">
        <f t="shared" si="173"/>
        <v>0</v>
      </c>
      <c r="BM171" s="73">
        <f t="shared" si="174"/>
        <v>0</v>
      </c>
      <c r="BN171" s="73">
        <f t="shared" si="175"/>
        <v>0</v>
      </c>
      <c r="BO171" s="73">
        <f t="shared" si="196"/>
        <v>0</v>
      </c>
      <c r="BP171" s="73" t="str">
        <f t="shared" si="159"/>
        <v/>
      </c>
      <c r="BQ171" s="216" t="str">
        <f>IF(AND(CC171=""),"",IF(CC171=0,"",1+(MAX(BQ$60:BQ170))))</f>
        <v/>
      </c>
      <c r="BR171" s="72">
        <v>112</v>
      </c>
      <c r="BS171" s="346">
        <f t="shared" si="176"/>
        <v>0</v>
      </c>
      <c r="BT171" s="73">
        <f t="shared" si="177"/>
        <v>0</v>
      </c>
      <c r="BU171" s="73">
        <f t="shared" si="178"/>
        <v>0</v>
      </c>
      <c r="BV171" s="73">
        <f t="shared" si="179"/>
        <v>0</v>
      </c>
      <c r="BW171" s="73">
        <f t="shared" si="180"/>
        <v>0</v>
      </c>
      <c r="BX171" s="73">
        <f t="shared" si="181"/>
        <v>0</v>
      </c>
      <c r="BY171" s="73">
        <f t="shared" si="182"/>
        <v>0</v>
      </c>
      <c r="BZ171" s="73">
        <f t="shared" si="183"/>
        <v>0</v>
      </c>
      <c r="CA171" s="73">
        <f t="shared" si="184"/>
        <v>0</v>
      </c>
      <c r="CB171" s="73">
        <f t="shared" si="197"/>
        <v>0</v>
      </c>
      <c r="CC171" s="73" t="str">
        <f t="shared" si="160"/>
        <v/>
      </c>
      <c r="CD171" s="216" t="str">
        <f>IF(AND(CP171=""),"",IF(CP171=0,"",1+(MAX(CD$60:CD170))))</f>
        <v/>
      </c>
      <c r="CE171" s="72">
        <v>112</v>
      </c>
      <c r="CF171" s="69">
        <f t="shared" si="198"/>
        <v>0</v>
      </c>
      <c r="CG171" s="73">
        <f t="shared" si="199"/>
        <v>0</v>
      </c>
      <c r="CH171" s="73">
        <f t="shared" si="200"/>
        <v>0</v>
      </c>
      <c r="CI171" s="73">
        <f t="shared" si="201"/>
        <v>0</v>
      </c>
      <c r="CJ171" s="73">
        <f t="shared" si="202"/>
        <v>0</v>
      </c>
      <c r="CK171" s="73">
        <f t="shared" si="203"/>
        <v>0</v>
      </c>
      <c r="CL171" s="73">
        <f t="shared" si="204"/>
        <v>0</v>
      </c>
      <c r="CM171" s="73">
        <f t="shared" si="205"/>
        <v>0</v>
      </c>
      <c r="CN171" s="73">
        <f t="shared" si="206"/>
        <v>0</v>
      </c>
      <c r="CO171" s="73">
        <f t="shared" si="207"/>
        <v>0</v>
      </c>
      <c r="CP171" s="73" t="str">
        <f t="shared" si="161"/>
        <v/>
      </c>
      <c r="CQ171" s="216" t="str">
        <f>IF(AND(DC171=""),"",IF(DC171=0,"",1+(MAX(CQ$60:CQ170))))</f>
        <v/>
      </c>
      <c r="CR171" s="72">
        <v>112</v>
      </c>
      <c r="CS171" s="69">
        <f t="shared" si="166"/>
        <v>0</v>
      </c>
      <c r="CT171" s="73">
        <f t="shared" si="208"/>
        <v>0</v>
      </c>
      <c r="CU171" s="73">
        <f t="shared" si="209"/>
        <v>0</v>
      </c>
      <c r="CV171" s="73">
        <f t="shared" si="210"/>
        <v>0</v>
      </c>
      <c r="CW171" s="73">
        <f t="shared" si="211"/>
        <v>0</v>
      </c>
      <c r="CX171" s="73">
        <f t="shared" si="212"/>
        <v>0</v>
      </c>
      <c r="CY171" s="73">
        <f t="shared" si="213"/>
        <v>0</v>
      </c>
      <c r="CZ171" s="73">
        <f t="shared" si="214"/>
        <v>0</v>
      </c>
      <c r="DA171" s="73">
        <f t="shared" si="215"/>
        <v>0</v>
      </c>
      <c r="DB171" s="73">
        <f t="shared" si="216"/>
        <v>0</v>
      </c>
      <c r="DC171" s="73" t="str">
        <f t="shared" si="162"/>
        <v/>
      </c>
    </row>
    <row r="172" spans="1:108" s="216" customFormat="1" ht="15.75">
      <c r="A172" s="216">
        <f t="shared" si="163"/>
        <v>0</v>
      </c>
      <c r="B172" s="348">
        <f t="shared" si="164"/>
        <v>0</v>
      </c>
      <c r="C172" s="349">
        <v>113</v>
      </c>
      <c r="D172" s="377"/>
      <c r="E172" s="378"/>
      <c r="F172" s="379"/>
      <c r="G172" s="379"/>
      <c r="H172" s="378"/>
      <c r="I172" s="380"/>
      <c r="J172" s="381"/>
      <c r="K172" s="381"/>
      <c r="L172" s="381"/>
      <c r="M172" s="382"/>
      <c r="N172" s="521"/>
      <c r="AB172" s="216" t="str">
        <f t="shared" si="185"/>
        <v/>
      </c>
      <c r="AC172" s="216">
        <f t="shared" si="165"/>
        <v>1</v>
      </c>
      <c r="AD172" s="216" t="str">
        <f>IF(AND(AP172=""),"",IF(AP172=0,"",1+(MAX(AD$60:AD171))))</f>
        <v/>
      </c>
      <c r="AE172" s="32">
        <v>113</v>
      </c>
      <c r="AF172" s="69">
        <f t="shared" si="186"/>
        <v>0</v>
      </c>
      <c r="AG172" s="73">
        <f t="shared" si="187"/>
        <v>0</v>
      </c>
      <c r="AH172" s="73">
        <f t="shared" si="188"/>
        <v>0</v>
      </c>
      <c r="AI172" s="73">
        <f t="shared" si="189"/>
        <v>0</v>
      </c>
      <c r="AJ172" s="73">
        <f t="shared" si="190"/>
        <v>0</v>
      </c>
      <c r="AK172" s="73">
        <f t="shared" si="191"/>
        <v>0</v>
      </c>
      <c r="AL172" s="73">
        <f t="shared" si="192"/>
        <v>0</v>
      </c>
      <c r="AM172" s="73">
        <f t="shared" si="193"/>
        <v>0</v>
      </c>
      <c r="AN172" s="73">
        <f t="shared" si="217"/>
        <v>0</v>
      </c>
      <c r="AO172" s="73">
        <f t="shared" si="194"/>
        <v>0</v>
      </c>
      <c r="AP172" s="73" t="str">
        <f t="shared" si="157"/>
        <v/>
      </c>
      <c r="AQ172" s="216" t="str">
        <f>IF(AND(BC172=""),"",IF(BC172=0,"",1+(MAX(AQ$60:AQ171))))</f>
        <v/>
      </c>
      <c r="AR172" s="72">
        <v>113</v>
      </c>
      <c r="AS172" s="347">
        <f t="shared" si="218"/>
        <v>0</v>
      </c>
      <c r="AT172" s="70">
        <f t="shared" si="219"/>
        <v>0</v>
      </c>
      <c r="AU172" s="70">
        <f t="shared" si="220"/>
        <v>0</v>
      </c>
      <c r="AV172" s="70">
        <f t="shared" si="221"/>
        <v>0</v>
      </c>
      <c r="AW172" s="70">
        <f t="shared" si="222"/>
        <v>0</v>
      </c>
      <c r="AX172" s="70">
        <f t="shared" si="223"/>
        <v>0</v>
      </c>
      <c r="AY172" s="70">
        <f t="shared" si="224"/>
        <v>0</v>
      </c>
      <c r="AZ172" s="70">
        <f t="shared" si="225"/>
        <v>0</v>
      </c>
      <c r="BA172" s="70">
        <f t="shared" si="226"/>
        <v>0</v>
      </c>
      <c r="BB172" s="70">
        <f t="shared" si="195"/>
        <v>0</v>
      </c>
      <c r="BC172" s="73" t="str">
        <f t="shared" si="158"/>
        <v/>
      </c>
      <c r="BD172" s="216" t="str">
        <f>IF(AND(BP172=""),"",IF(BP172=0,"",1+(MAX(BD$60:BD171))))</f>
        <v/>
      </c>
      <c r="BE172" s="32">
        <v>113</v>
      </c>
      <c r="BF172" s="69">
        <f t="shared" si="167"/>
        <v>0</v>
      </c>
      <c r="BG172" s="73">
        <f t="shared" si="168"/>
        <v>0</v>
      </c>
      <c r="BH172" s="73">
        <f t="shared" si="169"/>
        <v>0</v>
      </c>
      <c r="BI172" s="73">
        <f t="shared" si="170"/>
        <v>0</v>
      </c>
      <c r="BJ172" s="73">
        <f t="shared" si="171"/>
        <v>0</v>
      </c>
      <c r="BK172" s="73">
        <f t="shared" si="172"/>
        <v>0</v>
      </c>
      <c r="BL172" s="73">
        <f t="shared" si="173"/>
        <v>0</v>
      </c>
      <c r="BM172" s="73">
        <f t="shared" si="174"/>
        <v>0</v>
      </c>
      <c r="BN172" s="73">
        <f t="shared" si="175"/>
        <v>0</v>
      </c>
      <c r="BO172" s="73">
        <f t="shared" si="196"/>
        <v>0</v>
      </c>
      <c r="BP172" s="73" t="str">
        <f t="shared" si="159"/>
        <v/>
      </c>
      <c r="BQ172" s="216" t="str">
        <f>IF(AND(CC172=""),"",IF(CC172=0,"",1+(MAX(BQ$60:BQ171))))</f>
        <v/>
      </c>
      <c r="BR172" s="32">
        <v>113</v>
      </c>
      <c r="BS172" s="346">
        <f t="shared" si="176"/>
        <v>0</v>
      </c>
      <c r="BT172" s="73">
        <f t="shared" si="177"/>
        <v>0</v>
      </c>
      <c r="BU172" s="73">
        <f t="shared" si="178"/>
        <v>0</v>
      </c>
      <c r="BV172" s="73">
        <f t="shared" si="179"/>
        <v>0</v>
      </c>
      <c r="BW172" s="73">
        <f t="shared" si="180"/>
        <v>0</v>
      </c>
      <c r="BX172" s="73">
        <f t="shared" si="181"/>
        <v>0</v>
      </c>
      <c r="BY172" s="73">
        <f t="shared" si="182"/>
        <v>0</v>
      </c>
      <c r="BZ172" s="73">
        <f t="shared" si="183"/>
        <v>0</v>
      </c>
      <c r="CA172" s="73">
        <f t="shared" si="184"/>
        <v>0</v>
      </c>
      <c r="CB172" s="73">
        <f t="shared" si="197"/>
        <v>0</v>
      </c>
      <c r="CC172" s="73" t="str">
        <f t="shared" si="160"/>
        <v/>
      </c>
      <c r="CD172" s="216" t="str">
        <f>IF(AND(CP172=""),"",IF(CP172=0,"",1+(MAX(CD$60:CD171))))</f>
        <v/>
      </c>
      <c r="CE172" s="32">
        <v>113</v>
      </c>
      <c r="CF172" s="69">
        <f t="shared" si="198"/>
        <v>0</v>
      </c>
      <c r="CG172" s="73">
        <f t="shared" si="199"/>
        <v>0</v>
      </c>
      <c r="CH172" s="73">
        <f t="shared" si="200"/>
        <v>0</v>
      </c>
      <c r="CI172" s="73">
        <f t="shared" si="201"/>
        <v>0</v>
      </c>
      <c r="CJ172" s="73">
        <f t="shared" si="202"/>
        <v>0</v>
      </c>
      <c r="CK172" s="73">
        <f t="shared" si="203"/>
        <v>0</v>
      </c>
      <c r="CL172" s="73">
        <f t="shared" si="204"/>
        <v>0</v>
      </c>
      <c r="CM172" s="73">
        <f t="shared" si="205"/>
        <v>0</v>
      </c>
      <c r="CN172" s="73">
        <f t="shared" si="206"/>
        <v>0</v>
      </c>
      <c r="CO172" s="73">
        <f t="shared" si="207"/>
        <v>0</v>
      </c>
      <c r="CP172" s="73" t="str">
        <f t="shared" si="161"/>
        <v/>
      </c>
      <c r="CQ172" s="216" t="str">
        <f>IF(AND(DC172=""),"",IF(DC172=0,"",1+(MAX(CQ$60:CQ171))))</f>
        <v/>
      </c>
      <c r="CR172" s="32">
        <v>113</v>
      </c>
      <c r="CS172" s="69">
        <f t="shared" si="166"/>
        <v>0</v>
      </c>
      <c r="CT172" s="73">
        <f t="shared" si="208"/>
        <v>0</v>
      </c>
      <c r="CU172" s="73">
        <f t="shared" si="209"/>
        <v>0</v>
      </c>
      <c r="CV172" s="73">
        <f t="shared" si="210"/>
        <v>0</v>
      </c>
      <c r="CW172" s="73">
        <f t="shared" si="211"/>
        <v>0</v>
      </c>
      <c r="CX172" s="73">
        <f t="shared" si="212"/>
        <v>0</v>
      </c>
      <c r="CY172" s="73">
        <f t="shared" si="213"/>
        <v>0</v>
      </c>
      <c r="CZ172" s="73">
        <f t="shared" si="214"/>
        <v>0</v>
      </c>
      <c r="DA172" s="73">
        <f t="shared" si="215"/>
        <v>0</v>
      </c>
      <c r="DB172" s="73">
        <f t="shared" si="216"/>
        <v>0</v>
      </c>
      <c r="DC172" s="73" t="str">
        <f t="shared" si="162"/>
        <v/>
      </c>
    </row>
    <row r="173" spans="1:108" s="216" customFormat="1" ht="15.75">
      <c r="A173" s="216">
        <f t="shared" si="163"/>
        <v>0</v>
      </c>
      <c r="B173" s="348">
        <f t="shared" si="164"/>
        <v>0</v>
      </c>
      <c r="C173" s="349">
        <v>114</v>
      </c>
      <c r="D173" s="377"/>
      <c r="E173" s="378"/>
      <c r="F173" s="379"/>
      <c r="G173" s="379"/>
      <c r="H173" s="378"/>
      <c r="I173" s="380"/>
      <c r="J173" s="381"/>
      <c r="K173" s="381"/>
      <c r="L173" s="381"/>
      <c r="M173" s="382"/>
      <c r="N173" s="521"/>
      <c r="AB173" s="216" t="str">
        <f t="shared" si="185"/>
        <v/>
      </c>
      <c r="AC173" s="216">
        <f t="shared" si="165"/>
        <v>1</v>
      </c>
      <c r="AD173" s="216" t="str">
        <f>IF(AND(AP173=""),"",IF(AP173=0,"",1+(MAX(AD$60:AD172))))</f>
        <v/>
      </c>
      <c r="AE173" s="72">
        <v>114</v>
      </c>
      <c r="AF173" s="69">
        <f t="shared" si="186"/>
        <v>0</v>
      </c>
      <c r="AG173" s="73">
        <f t="shared" si="187"/>
        <v>0</v>
      </c>
      <c r="AH173" s="73">
        <f t="shared" si="188"/>
        <v>0</v>
      </c>
      <c r="AI173" s="73">
        <f t="shared" si="189"/>
        <v>0</v>
      </c>
      <c r="AJ173" s="73">
        <f t="shared" si="190"/>
        <v>0</v>
      </c>
      <c r="AK173" s="73">
        <f t="shared" si="191"/>
        <v>0</v>
      </c>
      <c r="AL173" s="73">
        <f t="shared" si="192"/>
        <v>0</v>
      </c>
      <c r="AM173" s="73">
        <f t="shared" si="193"/>
        <v>0</v>
      </c>
      <c r="AN173" s="73">
        <f t="shared" si="217"/>
        <v>0</v>
      </c>
      <c r="AO173" s="73">
        <f t="shared" si="194"/>
        <v>0</v>
      </c>
      <c r="AP173" s="73" t="str">
        <f t="shared" si="157"/>
        <v/>
      </c>
      <c r="AQ173" s="216" t="str">
        <f>IF(AND(BC173=""),"",IF(BC173=0,"",1+(MAX(AQ$60:AQ172))))</f>
        <v/>
      </c>
      <c r="AR173" s="72">
        <v>114</v>
      </c>
      <c r="AS173" s="347">
        <f t="shared" si="218"/>
        <v>0</v>
      </c>
      <c r="AT173" s="70">
        <f t="shared" si="219"/>
        <v>0</v>
      </c>
      <c r="AU173" s="70">
        <f t="shared" si="220"/>
        <v>0</v>
      </c>
      <c r="AV173" s="70">
        <f t="shared" si="221"/>
        <v>0</v>
      </c>
      <c r="AW173" s="70">
        <f t="shared" si="222"/>
        <v>0</v>
      </c>
      <c r="AX173" s="70">
        <f t="shared" si="223"/>
        <v>0</v>
      </c>
      <c r="AY173" s="70">
        <f t="shared" si="224"/>
        <v>0</v>
      </c>
      <c r="AZ173" s="70">
        <f t="shared" si="225"/>
        <v>0</v>
      </c>
      <c r="BA173" s="70">
        <f t="shared" si="226"/>
        <v>0</v>
      </c>
      <c r="BB173" s="70">
        <f t="shared" si="195"/>
        <v>0</v>
      </c>
      <c r="BC173" s="73" t="str">
        <f t="shared" si="158"/>
        <v/>
      </c>
      <c r="BD173" s="216" t="str">
        <f>IF(AND(BP173=""),"",IF(BP173=0,"",1+(MAX(BD$60:BD172))))</f>
        <v/>
      </c>
      <c r="BE173" s="72">
        <v>114</v>
      </c>
      <c r="BF173" s="69">
        <f t="shared" si="167"/>
        <v>0</v>
      </c>
      <c r="BG173" s="73">
        <f t="shared" si="168"/>
        <v>0</v>
      </c>
      <c r="BH173" s="73">
        <f t="shared" si="169"/>
        <v>0</v>
      </c>
      <c r="BI173" s="73">
        <f t="shared" si="170"/>
        <v>0</v>
      </c>
      <c r="BJ173" s="73">
        <f t="shared" si="171"/>
        <v>0</v>
      </c>
      <c r="BK173" s="73">
        <f t="shared" si="172"/>
        <v>0</v>
      </c>
      <c r="BL173" s="73">
        <f t="shared" si="173"/>
        <v>0</v>
      </c>
      <c r="BM173" s="73">
        <f t="shared" si="174"/>
        <v>0</v>
      </c>
      <c r="BN173" s="73">
        <f t="shared" si="175"/>
        <v>0</v>
      </c>
      <c r="BO173" s="73">
        <f t="shared" si="196"/>
        <v>0</v>
      </c>
      <c r="BP173" s="73" t="str">
        <f t="shared" si="159"/>
        <v/>
      </c>
      <c r="BQ173" s="216" t="str">
        <f>IF(AND(CC173=""),"",IF(CC173=0,"",1+(MAX(BQ$60:BQ172))))</f>
        <v/>
      </c>
      <c r="BR173" s="72">
        <v>114</v>
      </c>
      <c r="BS173" s="346">
        <f t="shared" si="176"/>
        <v>0</v>
      </c>
      <c r="BT173" s="73">
        <f t="shared" si="177"/>
        <v>0</v>
      </c>
      <c r="BU173" s="73">
        <f t="shared" si="178"/>
        <v>0</v>
      </c>
      <c r="BV173" s="73">
        <f t="shared" si="179"/>
        <v>0</v>
      </c>
      <c r="BW173" s="73">
        <f t="shared" si="180"/>
        <v>0</v>
      </c>
      <c r="BX173" s="73">
        <f t="shared" si="181"/>
        <v>0</v>
      </c>
      <c r="BY173" s="73">
        <f t="shared" si="182"/>
        <v>0</v>
      </c>
      <c r="BZ173" s="73">
        <f t="shared" si="183"/>
        <v>0</v>
      </c>
      <c r="CA173" s="73">
        <f t="shared" si="184"/>
        <v>0</v>
      </c>
      <c r="CB173" s="73">
        <f t="shared" si="197"/>
        <v>0</v>
      </c>
      <c r="CC173" s="73" t="str">
        <f t="shared" si="160"/>
        <v/>
      </c>
      <c r="CD173" s="216" t="str">
        <f>IF(AND(CP173=""),"",IF(CP173=0,"",1+(MAX(CD$60:CD172))))</f>
        <v/>
      </c>
      <c r="CE173" s="72">
        <v>114</v>
      </c>
      <c r="CF173" s="69">
        <f t="shared" si="198"/>
        <v>0</v>
      </c>
      <c r="CG173" s="73">
        <f t="shared" si="199"/>
        <v>0</v>
      </c>
      <c r="CH173" s="73">
        <f t="shared" si="200"/>
        <v>0</v>
      </c>
      <c r="CI173" s="73">
        <f t="shared" si="201"/>
        <v>0</v>
      </c>
      <c r="CJ173" s="73">
        <f t="shared" si="202"/>
        <v>0</v>
      </c>
      <c r="CK173" s="73">
        <f t="shared" si="203"/>
        <v>0</v>
      </c>
      <c r="CL173" s="73">
        <f t="shared" si="204"/>
        <v>0</v>
      </c>
      <c r="CM173" s="73">
        <f t="shared" si="205"/>
        <v>0</v>
      </c>
      <c r="CN173" s="73">
        <f t="shared" si="206"/>
        <v>0</v>
      </c>
      <c r="CO173" s="73">
        <f t="shared" si="207"/>
        <v>0</v>
      </c>
      <c r="CP173" s="73" t="str">
        <f t="shared" si="161"/>
        <v/>
      </c>
      <c r="CQ173" s="216" t="str">
        <f>IF(AND(DC173=""),"",IF(DC173=0,"",1+(MAX(CQ$60:CQ172))))</f>
        <v/>
      </c>
      <c r="CR173" s="72">
        <v>114</v>
      </c>
      <c r="CS173" s="69">
        <f t="shared" si="166"/>
        <v>0</v>
      </c>
      <c r="CT173" s="73">
        <f t="shared" si="208"/>
        <v>0</v>
      </c>
      <c r="CU173" s="73">
        <f t="shared" si="209"/>
        <v>0</v>
      </c>
      <c r="CV173" s="73">
        <f t="shared" si="210"/>
        <v>0</v>
      </c>
      <c r="CW173" s="73">
        <f t="shared" si="211"/>
        <v>0</v>
      </c>
      <c r="CX173" s="73">
        <f t="shared" si="212"/>
        <v>0</v>
      </c>
      <c r="CY173" s="73">
        <f t="shared" si="213"/>
        <v>0</v>
      </c>
      <c r="CZ173" s="73">
        <f t="shared" si="214"/>
        <v>0</v>
      </c>
      <c r="DA173" s="73">
        <f t="shared" si="215"/>
        <v>0</v>
      </c>
      <c r="DB173" s="73">
        <f t="shared" si="216"/>
        <v>0</v>
      </c>
      <c r="DC173" s="73" t="str">
        <f t="shared" si="162"/>
        <v/>
      </c>
    </row>
    <row r="174" spans="1:108" s="216" customFormat="1" ht="15.75">
      <c r="A174" s="216">
        <f t="shared" si="163"/>
        <v>0</v>
      </c>
      <c r="B174" s="348">
        <f t="shared" si="164"/>
        <v>0</v>
      </c>
      <c r="C174" s="349">
        <v>115</v>
      </c>
      <c r="D174" s="377"/>
      <c r="E174" s="378"/>
      <c r="F174" s="379"/>
      <c r="G174" s="379"/>
      <c r="H174" s="378"/>
      <c r="I174" s="380"/>
      <c r="J174" s="381"/>
      <c r="K174" s="381"/>
      <c r="L174" s="381"/>
      <c r="M174" s="382"/>
      <c r="N174" s="521"/>
      <c r="AB174" s="216" t="str">
        <f t="shared" si="185"/>
        <v/>
      </c>
      <c r="AC174" s="216">
        <f t="shared" si="165"/>
        <v>1</v>
      </c>
      <c r="AD174" s="216" t="str">
        <f>IF(AND(AP174=""),"",IF(AP174=0,"",1+(MAX(AD$60:AD173))))</f>
        <v/>
      </c>
      <c r="AE174" s="32">
        <v>115</v>
      </c>
      <c r="AF174" s="69">
        <f t="shared" si="186"/>
        <v>0</v>
      </c>
      <c r="AG174" s="73">
        <f t="shared" si="187"/>
        <v>0</v>
      </c>
      <c r="AH174" s="73">
        <f t="shared" si="188"/>
        <v>0</v>
      </c>
      <c r="AI174" s="73">
        <f t="shared" si="189"/>
        <v>0</v>
      </c>
      <c r="AJ174" s="73">
        <f t="shared" si="190"/>
        <v>0</v>
      </c>
      <c r="AK174" s="73">
        <f t="shared" si="191"/>
        <v>0</v>
      </c>
      <c r="AL174" s="73">
        <f t="shared" si="192"/>
        <v>0</v>
      </c>
      <c r="AM174" s="73">
        <f t="shared" si="193"/>
        <v>0</v>
      </c>
      <c r="AN174" s="73">
        <f t="shared" si="217"/>
        <v>0</v>
      </c>
      <c r="AO174" s="73">
        <f t="shared" si="194"/>
        <v>0</v>
      </c>
      <c r="AP174" s="73" t="str">
        <f t="shared" si="157"/>
        <v/>
      </c>
      <c r="AQ174" s="216" t="str">
        <f>IF(AND(BC174=""),"",IF(BC174=0,"",1+(MAX(AQ$60:AQ173))))</f>
        <v/>
      </c>
      <c r="AR174" s="72">
        <v>115</v>
      </c>
      <c r="AS174" s="347">
        <f t="shared" si="218"/>
        <v>0</v>
      </c>
      <c r="AT174" s="70">
        <f t="shared" si="219"/>
        <v>0</v>
      </c>
      <c r="AU174" s="70">
        <f t="shared" si="220"/>
        <v>0</v>
      </c>
      <c r="AV174" s="70">
        <f t="shared" si="221"/>
        <v>0</v>
      </c>
      <c r="AW174" s="70">
        <f t="shared" si="222"/>
        <v>0</v>
      </c>
      <c r="AX174" s="70">
        <f t="shared" si="223"/>
        <v>0</v>
      </c>
      <c r="AY174" s="70">
        <f t="shared" si="224"/>
        <v>0</v>
      </c>
      <c r="AZ174" s="70">
        <f t="shared" si="225"/>
        <v>0</v>
      </c>
      <c r="BA174" s="70">
        <f t="shared" si="226"/>
        <v>0</v>
      </c>
      <c r="BB174" s="70">
        <f t="shared" si="195"/>
        <v>0</v>
      </c>
      <c r="BC174" s="73" t="str">
        <f t="shared" si="158"/>
        <v/>
      </c>
      <c r="BD174" s="216" t="str">
        <f>IF(AND(BP174=""),"",IF(BP174=0,"",1+(MAX(BD$60:BD173))))</f>
        <v/>
      </c>
      <c r="BE174" s="32">
        <v>115</v>
      </c>
      <c r="BF174" s="69">
        <f t="shared" si="167"/>
        <v>0</v>
      </c>
      <c r="BG174" s="73">
        <f t="shared" si="168"/>
        <v>0</v>
      </c>
      <c r="BH174" s="73">
        <f t="shared" si="169"/>
        <v>0</v>
      </c>
      <c r="BI174" s="73">
        <f t="shared" si="170"/>
        <v>0</v>
      </c>
      <c r="BJ174" s="73">
        <f t="shared" si="171"/>
        <v>0</v>
      </c>
      <c r="BK174" s="73">
        <f t="shared" si="172"/>
        <v>0</v>
      </c>
      <c r="BL174" s="73">
        <f t="shared" si="173"/>
        <v>0</v>
      </c>
      <c r="BM174" s="73">
        <f t="shared" si="174"/>
        <v>0</v>
      </c>
      <c r="BN174" s="73">
        <f t="shared" si="175"/>
        <v>0</v>
      </c>
      <c r="BO174" s="73">
        <f t="shared" si="196"/>
        <v>0</v>
      </c>
      <c r="BP174" s="73" t="str">
        <f t="shared" si="159"/>
        <v/>
      </c>
      <c r="BQ174" s="216" t="str">
        <f>IF(AND(CC174=""),"",IF(CC174=0,"",1+(MAX(BQ$60:BQ173))))</f>
        <v/>
      </c>
      <c r="BR174" s="32">
        <v>115</v>
      </c>
      <c r="BS174" s="346">
        <f t="shared" si="176"/>
        <v>0</v>
      </c>
      <c r="BT174" s="73">
        <f t="shared" si="177"/>
        <v>0</v>
      </c>
      <c r="BU174" s="73">
        <f t="shared" si="178"/>
        <v>0</v>
      </c>
      <c r="BV174" s="73">
        <f t="shared" si="179"/>
        <v>0</v>
      </c>
      <c r="BW174" s="73">
        <f t="shared" si="180"/>
        <v>0</v>
      </c>
      <c r="BX174" s="73">
        <f t="shared" si="181"/>
        <v>0</v>
      </c>
      <c r="BY174" s="73">
        <f t="shared" si="182"/>
        <v>0</v>
      </c>
      <c r="BZ174" s="73">
        <f t="shared" si="183"/>
        <v>0</v>
      </c>
      <c r="CA174" s="73">
        <f t="shared" si="184"/>
        <v>0</v>
      </c>
      <c r="CB174" s="73">
        <f t="shared" si="197"/>
        <v>0</v>
      </c>
      <c r="CC174" s="73" t="str">
        <f t="shared" si="160"/>
        <v/>
      </c>
      <c r="CD174" s="216" t="str">
        <f>IF(AND(CP174=""),"",IF(CP174=0,"",1+(MAX(CD$60:CD173))))</f>
        <v/>
      </c>
      <c r="CE174" s="32">
        <v>115</v>
      </c>
      <c r="CF174" s="69">
        <f t="shared" si="198"/>
        <v>0</v>
      </c>
      <c r="CG174" s="73">
        <f t="shared" si="199"/>
        <v>0</v>
      </c>
      <c r="CH174" s="73">
        <f t="shared" si="200"/>
        <v>0</v>
      </c>
      <c r="CI174" s="73">
        <f t="shared" si="201"/>
        <v>0</v>
      </c>
      <c r="CJ174" s="73">
        <f t="shared" si="202"/>
        <v>0</v>
      </c>
      <c r="CK174" s="73">
        <f t="shared" si="203"/>
        <v>0</v>
      </c>
      <c r="CL174" s="73">
        <f t="shared" si="204"/>
        <v>0</v>
      </c>
      <c r="CM174" s="73">
        <f t="shared" si="205"/>
        <v>0</v>
      </c>
      <c r="CN174" s="73">
        <f t="shared" si="206"/>
        <v>0</v>
      </c>
      <c r="CO174" s="73">
        <f t="shared" si="207"/>
        <v>0</v>
      </c>
      <c r="CP174" s="73" t="str">
        <f t="shared" si="161"/>
        <v/>
      </c>
      <c r="CQ174" s="216" t="str">
        <f>IF(AND(DC174=""),"",IF(DC174=0,"",1+(MAX(CQ$60:CQ173))))</f>
        <v/>
      </c>
      <c r="CR174" s="32">
        <v>115</v>
      </c>
      <c r="CS174" s="69">
        <f t="shared" si="166"/>
        <v>0</v>
      </c>
      <c r="CT174" s="73">
        <f t="shared" si="208"/>
        <v>0</v>
      </c>
      <c r="CU174" s="73">
        <f t="shared" si="209"/>
        <v>0</v>
      </c>
      <c r="CV174" s="73">
        <f t="shared" si="210"/>
        <v>0</v>
      </c>
      <c r="CW174" s="73">
        <f t="shared" si="211"/>
        <v>0</v>
      </c>
      <c r="CX174" s="73">
        <f t="shared" si="212"/>
        <v>0</v>
      </c>
      <c r="CY174" s="73">
        <f t="shared" si="213"/>
        <v>0</v>
      </c>
      <c r="CZ174" s="73">
        <f t="shared" si="214"/>
        <v>0</v>
      </c>
      <c r="DA174" s="73">
        <f t="shared" si="215"/>
        <v>0</v>
      </c>
      <c r="DB174" s="73">
        <f t="shared" si="216"/>
        <v>0</v>
      </c>
      <c r="DC174" s="73" t="str">
        <f t="shared" si="162"/>
        <v/>
      </c>
    </row>
    <row r="175" spans="1:108" s="216" customFormat="1" ht="15.75">
      <c r="A175" s="216">
        <f t="shared" si="163"/>
        <v>0</v>
      </c>
      <c r="B175" s="348">
        <f t="shared" si="164"/>
        <v>0</v>
      </c>
      <c r="C175" s="349">
        <v>116</v>
      </c>
      <c r="D175" s="377"/>
      <c r="E175" s="378"/>
      <c r="F175" s="379"/>
      <c r="G175" s="379"/>
      <c r="H175" s="378"/>
      <c r="I175" s="380"/>
      <c r="J175" s="381"/>
      <c r="K175" s="381"/>
      <c r="L175" s="381"/>
      <c r="M175" s="382"/>
      <c r="N175" s="521"/>
      <c r="AB175" s="216" t="str">
        <f t="shared" si="185"/>
        <v/>
      </c>
      <c r="AC175" s="216">
        <f t="shared" si="165"/>
        <v>1</v>
      </c>
      <c r="AD175" s="216" t="str">
        <f>IF(AND(AP175=""),"",IF(AP175=0,"",1+(MAX(AD$60:AD174))))</f>
        <v/>
      </c>
      <c r="AE175" s="72">
        <v>116</v>
      </c>
      <c r="AF175" s="69">
        <f t="shared" si="186"/>
        <v>0</v>
      </c>
      <c r="AG175" s="73">
        <f t="shared" si="187"/>
        <v>0</v>
      </c>
      <c r="AH175" s="73">
        <f t="shared" si="188"/>
        <v>0</v>
      </c>
      <c r="AI175" s="73">
        <f t="shared" si="189"/>
        <v>0</v>
      </c>
      <c r="AJ175" s="73">
        <f t="shared" si="190"/>
        <v>0</v>
      </c>
      <c r="AK175" s="73">
        <f t="shared" si="191"/>
        <v>0</v>
      </c>
      <c r="AL175" s="73">
        <f t="shared" si="192"/>
        <v>0</v>
      </c>
      <c r="AM175" s="73">
        <f t="shared" si="193"/>
        <v>0</v>
      </c>
      <c r="AN175" s="73">
        <f t="shared" si="217"/>
        <v>0</v>
      </c>
      <c r="AO175" s="73">
        <f t="shared" si="194"/>
        <v>0</v>
      </c>
      <c r="AP175" s="73" t="str">
        <f t="shared" si="157"/>
        <v/>
      </c>
      <c r="AQ175" s="216" t="str">
        <f>IF(AND(BC175=""),"",IF(BC175=0,"",1+(MAX(AQ$60:AQ174))))</f>
        <v/>
      </c>
      <c r="AR175" s="72">
        <v>116</v>
      </c>
      <c r="AS175" s="347">
        <f t="shared" si="218"/>
        <v>0</v>
      </c>
      <c r="AT175" s="70">
        <f t="shared" si="219"/>
        <v>0</v>
      </c>
      <c r="AU175" s="70">
        <f t="shared" si="220"/>
        <v>0</v>
      </c>
      <c r="AV175" s="70">
        <f t="shared" si="221"/>
        <v>0</v>
      </c>
      <c r="AW175" s="70">
        <f t="shared" si="222"/>
        <v>0</v>
      </c>
      <c r="AX175" s="70">
        <f t="shared" si="223"/>
        <v>0</v>
      </c>
      <c r="AY175" s="70">
        <f t="shared" si="224"/>
        <v>0</v>
      </c>
      <c r="AZ175" s="70">
        <f t="shared" si="225"/>
        <v>0</v>
      </c>
      <c r="BA175" s="70">
        <f t="shared" si="226"/>
        <v>0</v>
      </c>
      <c r="BB175" s="70">
        <f t="shared" si="195"/>
        <v>0</v>
      </c>
      <c r="BC175" s="73" t="str">
        <f t="shared" si="158"/>
        <v/>
      </c>
      <c r="BD175" s="216" t="str">
        <f>IF(AND(BP175=""),"",IF(BP175=0,"",1+(MAX(BD$60:BD174))))</f>
        <v/>
      </c>
      <c r="BE175" s="72">
        <v>116</v>
      </c>
      <c r="BF175" s="69">
        <f t="shared" si="167"/>
        <v>0</v>
      </c>
      <c r="BG175" s="73">
        <f t="shared" si="168"/>
        <v>0</v>
      </c>
      <c r="BH175" s="73">
        <f t="shared" si="169"/>
        <v>0</v>
      </c>
      <c r="BI175" s="73">
        <f t="shared" si="170"/>
        <v>0</v>
      </c>
      <c r="BJ175" s="73">
        <f t="shared" si="171"/>
        <v>0</v>
      </c>
      <c r="BK175" s="73">
        <f t="shared" si="172"/>
        <v>0</v>
      </c>
      <c r="BL175" s="73">
        <f t="shared" si="173"/>
        <v>0</v>
      </c>
      <c r="BM175" s="73">
        <f t="shared" si="174"/>
        <v>0</v>
      </c>
      <c r="BN175" s="73">
        <f t="shared" si="175"/>
        <v>0</v>
      </c>
      <c r="BO175" s="73">
        <f t="shared" si="196"/>
        <v>0</v>
      </c>
      <c r="BP175" s="73" t="str">
        <f t="shared" si="159"/>
        <v/>
      </c>
      <c r="BQ175" s="216" t="str">
        <f>IF(AND(CC175=""),"",IF(CC175=0,"",1+(MAX(BQ$60:BQ174))))</f>
        <v/>
      </c>
      <c r="BR175" s="72">
        <v>116</v>
      </c>
      <c r="BS175" s="346">
        <f t="shared" si="176"/>
        <v>0</v>
      </c>
      <c r="BT175" s="73">
        <f t="shared" si="177"/>
        <v>0</v>
      </c>
      <c r="BU175" s="73">
        <f t="shared" si="178"/>
        <v>0</v>
      </c>
      <c r="BV175" s="73">
        <f t="shared" si="179"/>
        <v>0</v>
      </c>
      <c r="BW175" s="73">
        <f t="shared" si="180"/>
        <v>0</v>
      </c>
      <c r="BX175" s="73">
        <f t="shared" si="181"/>
        <v>0</v>
      </c>
      <c r="BY175" s="73">
        <f t="shared" si="182"/>
        <v>0</v>
      </c>
      <c r="BZ175" s="73">
        <f t="shared" si="183"/>
        <v>0</v>
      </c>
      <c r="CA175" s="73">
        <f t="shared" si="184"/>
        <v>0</v>
      </c>
      <c r="CB175" s="73">
        <f t="shared" si="197"/>
        <v>0</v>
      </c>
      <c r="CC175" s="73" t="str">
        <f t="shared" si="160"/>
        <v/>
      </c>
      <c r="CD175" s="216" t="str">
        <f>IF(AND(CP175=""),"",IF(CP175=0,"",1+(MAX(CD$60:CD174))))</f>
        <v/>
      </c>
      <c r="CE175" s="72">
        <v>116</v>
      </c>
      <c r="CF175" s="69">
        <f t="shared" si="198"/>
        <v>0</v>
      </c>
      <c r="CG175" s="73">
        <f t="shared" si="199"/>
        <v>0</v>
      </c>
      <c r="CH175" s="73">
        <f t="shared" si="200"/>
        <v>0</v>
      </c>
      <c r="CI175" s="73">
        <f t="shared" si="201"/>
        <v>0</v>
      </c>
      <c r="CJ175" s="73">
        <f t="shared" si="202"/>
        <v>0</v>
      </c>
      <c r="CK175" s="73">
        <f t="shared" si="203"/>
        <v>0</v>
      </c>
      <c r="CL175" s="73">
        <f t="shared" si="204"/>
        <v>0</v>
      </c>
      <c r="CM175" s="73">
        <f t="shared" si="205"/>
        <v>0</v>
      </c>
      <c r="CN175" s="73">
        <f t="shared" si="206"/>
        <v>0</v>
      </c>
      <c r="CO175" s="73">
        <f t="shared" si="207"/>
        <v>0</v>
      </c>
      <c r="CP175" s="73" t="str">
        <f t="shared" si="161"/>
        <v/>
      </c>
      <c r="CQ175" s="216" t="str">
        <f>IF(AND(DC175=""),"",IF(DC175=0,"",1+(MAX(CQ$60:CQ174))))</f>
        <v/>
      </c>
      <c r="CR175" s="72">
        <v>116</v>
      </c>
      <c r="CS175" s="69">
        <f t="shared" si="166"/>
        <v>0</v>
      </c>
      <c r="CT175" s="73">
        <f t="shared" si="208"/>
        <v>0</v>
      </c>
      <c r="CU175" s="73">
        <f t="shared" si="209"/>
        <v>0</v>
      </c>
      <c r="CV175" s="73">
        <f t="shared" si="210"/>
        <v>0</v>
      </c>
      <c r="CW175" s="73">
        <f t="shared" si="211"/>
        <v>0</v>
      </c>
      <c r="CX175" s="73">
        <f t="shared" si="212"/>
        <v>0</v>
      </c>
      <c r="CY175" s="73">
        <f t="shared" si="213"/>
        <v>0</v>
      </c>
      <c r="CZ175" s="73">
        <f t="shared" si="214"/>
        <v>0</v>
      </c>
      <c r="DA175" s="73">
        <f t="shared" si="215"/>
        <v>0</v>
      </c>
      <c r="DB175" s="73">
        <f t="shared" si="216"/>
        <v>0</v>
      </c>
      <c r="DC175" s="73" t="str">
        <f t="shared" si="162"/>
        <v/>
      </c>
    </row>
    <row r="176" spans="1:108" s="216" customFormat="1" ht="15.75">
      <c r="A176" s="216">
        <f t="shared" si="163"/>
        <v>0</v>
      </c>
      <c r="B176" s="348">
        <f t="shared" si="164"/>
        <v>0</v>
      </c>
      <c r="C176" s="349">
        <v>117</v>
      </c>
      <c r="D176" s="377"/>
      <c r="E176" s="378"/>
      <c r="F176" s="379"/>
      <c r="G176" s="379"/>
      <c r="H176" s="378"/>
      <c r="I176" s="380"/>
      <c r="J176" s="381"/>
      <c r="K176" s="381"/>
      <c r="L176" s="381"/>
      <c r="M176" s="382"/>
      <c r="N176" s="521"/>
      <c r="AB176" s="216" t="str">
        <f t="shared" si="185"/>
        <v/>
      </c>
      <c r="AC176" s="216">
        <f t="shared" si="165"/>
        <v>1</v>
      </c>
      <c r="AD176" s="216" t="str">
        <f>IF(AND(AP176=""),"",IF(AP176=0,"",1+(MAX(AD$60:AD175))))</f>
        <v/>
      </c>
      <c r="AE176" s="32">
        <v>117</v>
      </c>
      <c r="AF176" s="69">
        <f t="shared" si="186"/>
        <v>0</v>
      </c>
      <c r="AG176" s="73">
        <f t="shared" si="187"/>
        <v>0</v>
      </c>
      <c r="AH176" s="73">
        <f t="shared" si="188"/>
        <v>0</v>
      </c>
      <c r="AI176" s="73">
        <f t="shared" si="189"/>
        <v>0</v>
      </c>
      <c r="AJ176" s="73">
        <f t="shared" si="190"/>
        <v>0</v>
      </c>
      <c r="AK176" s="73">
        <f t="shared" si="191"/>
        <v>0</v>
      </c>
      <c r="AL176" s="73">
        <f t="shared" si="192"/>
        <v>0</v>
      </c>
      <c r="AM176" s="73">
        <f t="shared" si="193"/>
        <v>0</v>
      </c>
      <c r="AN176" s="73">
        <f t="shared" si="217"/>
        <v>0</v>
      </c>
      <c r="AO176" s="73">
        <f t="shared" si="194"/>
        <v>0</v>
      </c>
      <c r="AP176" s="73" t="str">
        <f t="shared" si="157"/>
        <v/>
      </c>
      <c r="AQ176" s="216" t="str">
        <f>IF(AND(BC176=""),"",IF(BC176=0,"",1+(MAX(AQ$60:AQ175))))</f>
        <v/>
      </c>
      <c r="AR176" s="72">
        <v>117</v>
      </c>
      <c r="AS176" s="347">
        <f t="shared" si="218"/>
        <v>0</v>
      </c>
      <c r="AT176" s="70">
        <f t="shared" si="219"/>
        <v>0</v>
      </c>
      <c r="AU176" s="70">
        <f t="shared" si="220"/>
        <v>0</v>
      </c>
      <c r="AV176" s="70">
        <f t="shared" si="221"/>
        <v>0</v>
      </c>
      <c r="AW176" s="70">
        <f t="shared" si="222"/>
        <v>0</v>
      </c>
      <c r="AX176" s="70">
        <f t="shared" si="223"/>
        <v>0</v>
      </c>
      <c r="AY176" s="70">
        <f t="shared" si="224"/>
        <v>0</v>
      </c>
      <c r="AZ176" s="70">
        <f t="shared" si="225"/>
        <v>0</v>
      </c>
      <c r="BA176" s="70">
        <f t="shared" si="226"/>
        <v>0</v>
      </c>
      <c r="BB176" s="70">
        <f t="shared" si="195"/>
        <v>0</v>
      </c>
      <c r="BC176" s="73" t="str">
        <f t="shared" si="158"/>
        <v/>
      </c>
      <c r="BD176" s="216" t="str">
        <f>IF(AND(BP176=""),"",IF(BP176=0,"",1+(MAX(BD$60:BD175))))</f>
        <v/>
      </c>
      <c r="BE176" s="32">
        <v>117</v>
      </c>
      <c r="BF176" s="69">
        <f t="shared" si="167"/>
        <v>0</v>
      </c>
      <c r="BG176" s="73">
        <f t="shared" si="168"/>
        <v>0</v>
      </c>
      <c r="BH176" s="73">
        <f t="shared" si="169"/>
        <v>0</v>
      </c>
      <c r="BI176" s="73">
        <f t="shared" si="170"/>
        <v>0</v>
      </c>
      <c r="BJ176" s="73">
        <f t="shared" si="171"/>
        <v>0</v>
      </c>
      <c r="BK176" s="73">
        <f t="shared" si="172"/>
        <v>0</v>
      </c>
      <c r="BL176" s="73">
        <f t="shared" si="173"/>
        <v>0</v>
      </c>
      <c r="BM176" s="73">
        <f t="shared" si="174"/>
        <v>0</v>
      </c>
      <c r="BN176" s="73">
        <f t="shared" si="175"/>
        <v>0</v>
      </c>
      <c r="BO176" s="73">
        <f t="shared" si="196"/>
        <v>0</v>
      </c>
      <c r="BP176" s="73" t="str">
        <f t="shared" si="159"/>
        <v/>
      </c>
      <c r="BQ176" s="216" t="str">
        <f>IF(AND(CC176=""),"",IF(CC176=0,"",1+(MAX(BQ$60:BQ175))))</f>
        <v/>
      </c>
      <c r="BR176" s="32">
        <v>117</v>
      </c>
      <c r="BS176" s="346">
        <f t="shared" si="176"/>
        <v>0</v>
      </c>
      <c r="BT176" s="73">
        <f t="shared" si="177"/>
        <v>0</v>
      </c>
      <c r="BU176" s="73">
        <f t="shared" si="178"/>
        <v>0</v>
      </c>
      <c r="BV176" s="73">
        <f t="shared" si="179"/>
        <v>0</v>
      </c>
      <c r="BW176" s="73">
        <f t="shared" si="180"/>
        <v>0</v>
      </c>
      <c r="BX176" s="73">
        <f t="shared" si="181"/>
        <v>0</v>
      </c>
      <c r="BY176" s="73">
        <f t="shared" si="182"/>
        <v>0</v>
      </c>
      <c r="BZ176" s="73">
        <f t="shared" si="183"/>
        <v>0</v>
      </c>
      <c r="CA176" s="73">
        <f t="shared" si="184"/>
        <v>0</v>
      </c>
      <c r="CB176" s="73">
        <f t="shared" si="197"/>
        <v>0</v>
      </c>
      <c r="CC176" s="73" t="str">
        <f t="shared" si="160"/>
        <v/>
      </c>
      <c r="CD176" s="216" t="str">
        <f>IF(AND(CP176=""),"",IF(CP176=0,"",1+(MAX(CD$60:CD175))))</f>
        <v/>
      </c>
      <c r="CE176" s="32">
        <v>117</v>
      </c>
      <c r="CF176" s="69">
        <f t="shared" si="198"/>
        <v>0</v>
      </c>
      <c r="CG176" s="73">
        <f t="shared" si="199"/>
        <v>0</v>
      </c>
      <c r="CH176" s="73">
        <f t="shared" si="200"/>
        <v>0</v>
      </c>
      <c r="CI176" s="73">
        <f t="shared" si="201"/>
        <v>0</v>
      </c>
      <c r="CJ176" s="73">
        <f t="shared" si="202"/>
        <v>0</v>
      </c>
      <c r="CK176" s="73">
        <f t="shared" si="203"/>
        <v>0</v>
      </c>
      <c r="CL176" s="73">
        <f t="shared" si="204"/>
        <v>0</v>
      </c>
      <c r="CM176" s="73">
        <f t="shared" si="205"/>
        <v>0</v>
      </c>
      <c r="CN176" s="73">
        <f t="shared" si="206"/>
        <v>0</v>
      </c>
      <c r="CO176" s="73">
        <f t="shared" si="207"/>
        <v>0</v>
      </c>
      <c r="CP176" s="73" t="str">
        <f t="shared" si="161"/>
        <v/>
      </c>
      <c r="CQ176" s="216" t="str">
        <f>IF(AND(DC176=""),"",IF(DC176=0,"",1+(MAX(CQ$60:CQ175))))</f>
        <v/>
      </c>
      <c r="CR176" s="32">
        <v>117</v>
      </c>
      <c r="CS176" s="69">
        <f t="shared" si="166"/>
        <v>0</v>
      </c>
      <c r="CT176" s="73">
        <f t="shared" si="208"/>
        <v>0</v>
      </c>
      <c r="CU176" s="73">
        <f t="shared" si="209"/>
        <v>0</v>
      </c>
      <c r="CV176" s="73">
        <f t="shared" si="210"/>
        <v>0</v>
      </c>
      <c r="CW176" s="73">
        <f t="shared" si="211"/>
        <v>0</v>
      </c>
      <c r="CX176" s="73">
        <f t="shared" si="212"/>
        <v>0</v>
      </c>
      <c r="CY176" s="73">
        <f t="shared" si="213"/>
        <v>0</v>
      </c>
      <c r="CZ176" s="73">
        <f t="shared" si="214"/>
        <v>0</v>
      </c>
      <c r="DA176" s="73">
        <f t="shared" si="215"/>
        <v>0</v>
      </c>
      <c r="DB176" s="73">
        <f t="shared" si="216"/>
        <v>0</v>
      </c>
      <c r="DC176" s="73" t="str">
        <f t="shared" si="162"/>
        <v/>
      </c>
    </row>
    <row r="177" spans="1:108" s="216" customFormat="1" ht="22.15" customHeight="1">
      <c r="A177" s="216">
        <f t="shared" si="163"/>
        <v>0</v>
      </c>
      <c r="B177" s="348">
        <f t="shared" si="164"/>
        <v>0</v>
      </c>
      <c r="C177" s="349">
        <v>118</v>
      </c>
      <c r="D177" s="377"/>
      <c r="E177" s="378"/>
      <c r="F177" s="379"/>
      <c r="G177" s="379"/>
      <c r="H177" s="378"/>
      <c r="I177" s="380"/>
      <c r="J177" s="381"/>
      <c r="K177" s="381"/>
      <c r="L177" s="381"/>
      <c r="M177" s="382"/>
      <c r="N177" s="521"/>
      <c r="AB177" s="216" t="str">
        <f t="shared" si="185"/>
        <v/>
      </c>
      <c r="AC177" s="216">
        <f t="shared" si="165"/>
        <v>1</v>
      </c>
      <c r="AD177" s="216" t="str">
        <f>IF(AND(AP177=""),"",IF(AP177=0,"",1+(MAX(AD$60:AD176))))</f>
        <v/>
      </c>
      <c r="AE177" s="72">
        <v>118</v>
      </c>
      <c r="AF177" s="69">
        <f t="shared" si="186"/>
        <v>0</v>
      </c>
      <c r="AG177" s="73">
        <f t="shared" si="187"/>
        <v>0</v>
      </c>
      <c r="AH177" s="73">
        <f t="shared" si="188"/>
        <v>0</v>
      </c>
      <c r="AI177" s="73">
        <f t="shared" si="189"/>
        <v>0</v>
      </c>
      <c r="AJ177" s="73">
        <f t="shared" si="190"/>
        <v>0</v>
      </c>
      <c r="AK177" s="73">
        <f t="shared" si="191"/>
        <v>0</v>
      </c>
      <c r="AL177" s="73">
        <f t="shared" si="192"/>
        <v>0</v>
      </c>
      <c r="AM177" s="73">
        <f t="shared" si="193"/>
        <v>0</v>
      </c>
      <c r="AN177" s="73">
        <f t="shared" si="217"/>
        <v>0</v>
      </c>
      <c r="AO177" s="73">
        <f t="shared" si="194"/>
        <v>0</v>
      </c>
      <c r="AP177" s="73" t="str">
        <f t="shared" si="157"/>
        <v/>
      </c>
      <c r="AQ177" s="216" t="str">
        <f>IF(AND(BC177=""),"",IF(BC177=0,"",1+(MAX(AQ$60:AQ176))))</f>
        <v/>
      </c>
      <c r="AR177" s="72">
        <v>118</v>
      </c>
      <c r="AS177" s="347">
        <f t="shared" si="218"/>
        <v>0</v>
      </c>
      <c r="AT177" s="70">
        <f t="shared" si="219"/>
        <v>0</v>
      </c>
      <c r="AU177" s="70">
        <f t="shared" si="220"/>
        <v>0</v>
      </c>
      <c r="AV177" s="70">
        <f t="shared" si="221"/>
        <v>0</v>
      </c>
      <c r="AW177" s="70">
        <f t="shared" si="222"/>
        <v>0</v>
      </c>
      <c r="AX177" s="70">
        <f t="shared" si="223"/>
        <v>0</v>
      </c>
      <c r="AY177" s="70">
        <f t="shared" si="224"/>
        <v>0</v>
      </c>
      <c r="AZ177" s="70">
        <f t="shared" si="225"/>
        <v>0</v>
      </c>
      <c r="BA177" s="70">
        <f t="shared" si="226"/>
        <v>0</v>
      </c>
      <c r="BB177" s="70">
        <f t="shared" si="195"/>
        <v>0</v>
      </c>
      <c r="BC177" s="73" t="str">
        <f t="shared" si="158"/>
        <v/>
      </c>
      <c r="BD177" s="216" t="str">
        <f>IF(AND(BP177=""),"",IF(BP177=0,"",1+(MAX(BD$60:BD176))))</f>
        <v/>
      </c>
      <c r="BE177" s="72">
        <v>118</v>
      </c>
      <c r="BF177" s="69">
        <f t="shared" si="167"/>
        <v>0</v>
      </c>
      <c r="BG177" s="73">
        <f t="shared" si="168"/>
        <v>0</v>
      </c>
      <c r="BH177" s="73">
        <f t="shared" si="169"/>
        <v>0</v>
      </c>
      <c r="BI177" s="73">
        <f t="shared" si="170"/>
        <v>0</v>
      </c>
      <c r="BJ177" s="73">
        <f t="shared" si="171"/>
        <v>0</v>
      </c>
      <c r="BK177" s="73">
        <f t="shared" si="172"/>
        <v>0</v>
      </c>
      <c r="BL177" s="73">
        <f t="shared" si="173"/>
        <v>0</v>
      </c>
      <c r="BM177" s="73">
        <f t="shared" si="174"/>
        <v>0</v>
      </c>
      <c r="BN177" s="73">
        <f t="shared" si="175"/>
        <v>0</v>
      </c>
      <c r="BO177" s="73">
        <f t="shared" si="196"/>
        <v>0</v>
      </c>
      <c r="BP177" s="73" t="str">
        <f t="shared" si="159"/>
        <v/>
      </c>
      <c r="BQ177" s="216" t="str">
        <f>IF(AND(CC177=""),"",IF(CC177=0,"",1+(MAX(BQ$60:BQ176))))</f>
        <v/>
      </c>
      <c r="BR177" s="72">
        <v>118</v>
      </c>
      <c r="BS177" s="346">
        <f t="shared" si="176"/>
        <v>0</v>
      </c>
      <c r="BT177" s="73">
        <f t="shared" si="177"/>
        <v>0</v>
      </c>
      <c r="BU177" s="73">
        <f t="shared" si="178"/>
        <v>0</v>
      </c>
      <c r="BV177" s="73">
        <f t="shared" si="179"/>
        <v>0</v>
      </c>
      <c r="BW177" s="73">
        <f t="shared" si="180"/>
        <v>0</v>
      </c>
      <c r="BX177" s="73">
        <f t="shared" si="181"/>
        <v>0</v>
      </c>
      <c r="BY177" s="73">
        <f t="shared" si="182"/>
        <v>0</v>
      </c>
      <c r="BZ177" s="73">
        <f t="shared" si="183"/>
        <v>0</v>
      </c>
      <c r="CA177" s="73">
        <f t="shared" si="184"/>
        <v>0</v>
      </c>
      <c r="CB177" s="73">
        <f t="shared" si="197"/>
        <v>0</v>
      </c>
      <c r="CC177" s="73" t="str">
        <f t="shared" si="160"/>
        <v/>
      </c>
      <c r="CD177" s="216" t="str">
        <f>IF(AND(CP177=""),"",IF(CP177=0,"",1+(MAX(CD$60:CD176))))</f>
        <v/>
      </c>
      <c r="CE177" s="72">
        <v>118</v>
      </c>
      <c r="CF177" s="69">
        <f t="shared" si="198"/>
        <v>0</v>
      </c>
      <c r="CG177" s="73">
        <f t="shared" si="199"/>
        <v>0</v>
      </c>
      <c r="CH177" s="73">
        <f t="shared" si="200"/>
        <v>0</v>
      </c>
      <c r="CI177" s="73">
        <f t="shared" si="201"/>
        <v>0</v>
      </c>
      <c r="CJ177" s="73">
        <f t="shared" si="202"/>
        <v>0</v>
      </c>
      <c r="CK177" s="73">
        <f t="shared" si="203"/>
        <v>0</v>
      </c>
      <c r="CL177" s="73">
        <f t="shared" si="204"/>
        <v>0</v>
      </c>
      <c r="CM177" s="73">
        <f t="shared" si="205"/>
        <v>0</v>
      </c>
      <c r="CN177" s="73">
        <f t="shared" si="206"/>
        <v>0</v>
      </c>
      <c r="CO177" s="73">
        <f t="shared" si="207"/>
        <v>0</v>
      </c>
      <c r="CP177" s="73" t="str">
        <f t="shared" si="161"/>
        <v/>
      </c>
      <c r="CQ177" s="216" t="str">
        <f>IF(AND(DC177=""),"",IF(DC177=0,"",1+(MAX(CQ$60:CQ176))))</f>
        <v/>
      </c>
      <c r="CR177" s="72">
        <v>118</v>
      </c>
      <c r="CS177" s="69">
        <f t="shared" ref="CS177:CS285" si="227">IF($M177="NON GAZETTED - SANVIDA",D177,0)</f>
        <v>0</v>
      </c>
      <c r="CT177" s="73">
        <f t="shared" si="208"/>
        <v>0</v>
      </c>
      <c r="CU177" s="73">
        <f t="shared" si="209"/>
        <v>0</v>
      </c>
      <c r="CV177" s="73">
        <f t="shared" si="210"/>
        <v>0</v>
      </c>
      <c r="CW177" s="73">
        <f t="shared" si="211"/>
        <v>0</v>
      </c>
      <c r="CX177" s="73">
        <f t="shared" si="212"/>
        <v>0</v>
      </c>
      <c r="CY177" s="73">
        <f t="shared" si="213"/>
        <v>0</v>
      </c>
      <c r="CZ177" s="73">
        <f t="shared" si="214"/>
        <v>0</v>
      </c>
      <c r="DA177" s="73">
        <f t="shared" si="215"/>
        <v>0</v>
      </c>
      <c r="DB177" s="73">
        <f t="shared" si="216"/>
        <v>0</v>
      </c>
      <c r="DC177" s="73" t="str">
        <f t="shared" si="162"/>
        <v/>
      </c>
    </row>
    <row r="178" spans="1:108" s="216" customFormat="1" ht="15.75">
      <c r="A178" s="216">
        <f t="shared" si="163"/>
        <v>0</v>
      </c>
      <c r="B178" s="348">
        <f t="shared" si="164"/>
        <v>0</v>
      </c>
      <c r="C178" s="349">
        <v>119</v>
      </c>
      <c r="D178" s="377"/>
      <c r="E178" s="378"/>
      <c r="F178" s="379"/>
      <c r="G178" s="379"/>
      <c r="H178" s="378"/>
      <c r="I178" s="380"/>
      <c r="J178" s="381"/>
      <c r="K178" s="381"/>
      <c r="L178" s="381"/>
      <c r="M178" s="382"/>
      <c r="N178" s="521"/>
      <c r="AB178" s="216" t="str">
        <f t="shared" si="185"/>
        <v/>
      </c>
      <c r="AC178" s="216">
        <f t="shared" si="165"/>
        <v>1</v>
      </c>
      <c r="AD178" s="216" t="str">
        <f>IF(AND(AP178=""),"",IF(AP178=0,"",1+(MAX(AD$60:AD177))))</f>
        <v/>
      </c>
      <c r="AE178" s="32">
        <v>119</v>
      </c>
      <c r="AF178" s="69">
        <f t="shared" si="186"/>
        <v>0</v>
      </c>
      <c r="AG178" s="73">
        <f t="shared" si="187"/>
        <v>0</v>
      </c>
      <c r="AH178" s="73">
        <f t="shared" si="188"/>
        <v>0</v>
      </c>
      <c r="AI178" s="73">
        <f t="shared" si="189"/>
        <v>0</v>
      </c>
      <c r="AJ178" s="73">
        <f t="shared" si="190"/>
        <v>0</v>
      </c>
      <c r="AK178" s="73">
        <f t="shared" si="191"/>
        <v>0</v>
      </c>
      <c r="AL178" s="73">
        <f t="shared" si="192"/>
        <v>0</v>
      </c>
      <c r="AM178" s="73">
        <f t="shared" si="193"/>
        <v>0</v>
      </c>
      <c r="AN178" s="73">
        <f t="shared" si="217"/>
        <v>0</v>
      </c>
      <c r="AO178" s="73">
        <f t="shared" si="194"/>
        <v>0</v>
      </c>
      <c r="AP178" s="73" t="str">
        <f t="shared" si="157"/>
        <v/>
      </c>
      <c r="AQ178" s="216" t="str">
        <f>IF(AND(BC178=""),"",IF(BC178=0,"",1+(MAX(AQ$60:AQ177))))</f>
        <v/>
      </c>
      <c r="AR178" s="72">
        <v>119</v>
      </c>
      <c r="AS178" s="347">
        <f t="shared" si="218"/>
        <v>0</v>
      </c>
      <c r="AT178" s="70">
        <f t="shared" si="219"/>
        <v>0</v>
      </c>
      <c r="AU178" s="70">
        <f t="shared" si="220"/>
        <v>0</v>
      </c>
      <c r="AV178" s="70">
        <f t="shared" si="221"/>
        <v>0</v>
      </c>
      <c r="AW178" s="70">
        <f t="shared" si="222"/>
        <v>0</v>
      </c>
      <c r="AX178" s="70">
        <f t="shared" si="223"/>
        <v>0</v>
      </c>
      <c r="AY178" s="70">
        <f t="shared" si="224"/>
        <v>0</v>
      </c>
      <c r="AZ178" s="70">
        <f t="shared" si="225"/>
        <v>0</v>
      </c>
      <c r="BA178" s="70">
        <f t="shared" si="226"/>
        <v>0</v>
      </c>
      <c r="BB178" s="70">
        <f t="shared" si="195"/>
        <v>0</v>
      </c>
      <c r="BC178" s="73" t="str">
        <f t="shared" si="158"/>
        <v/>
      </c>
      <c r="BD178" s="216" t="str">
        <f>IF(AND(BP178=""),"",IF(BP178=0,"",1+(MAX(BD$60:BD177))))</f>
        <v/>
      </c>
      <c r="BE178" s="32">
        <v>119</v>
      </c>
      <c r="BF178" s="69">
        <f t="shared" si="167"/>
        <v>0</v>
      </c>
      <c r="BG178" s="73">
        <f t="shared" si="168"/>
        <v>0</v>
      </c>
      <c r="BH178" s="73">
        <f t="shared" si="169"/>
        <v>0</v>
      </c>
      <c r="BI178" s="73">
        <f t="shared" si="170"/>
        <v>0</v>
      </c>
      <c r="BJ178" s="73">
        <f t="shared" si="171"/>
        <v>0</v>
      </c>
      <c r="BK178" s="73">
        <f t="shared" si="172"/>
        <v>0</v>
      </c>
      <c r="BL178" s="73">
        <f t="shared" si="173"/>
        <v>0</v>
      </c>
      <c r="BM178" s="73">
        <f t="shared" si="174"/>
        <v>0</v>
      </c>
      <c r="BN178" s="73">
        <f t="shared" si="175"/>
        <v>0</v>
      </c>
      <c r="BO178" s="73">
        <f t="shared" si="196"/>
        <v>0</v>
      </c>
      <c r="BP178" s="73" t="str">
        <f t="shared" si="159"/>
        <v/>
      </c>
      <c r="BQ178" s="216" t="str">
        <f>IF(AND(CC178=""),"",IF(CC178=0,"",1+(MAX(BQ$60:BQ177))))</f>
        <v/>
      </c>
      <c r="BR178" s="32">
        <v>119</v>
      </c>
      <c r="BS178" s="346">
        <f t="shared" si="176"/>
        <v>0</v>
      </c>
      <c r="BT178" s="73">
        <f t="shared" si="177"/>
        <v>0</v>
      </c>
      <c r="BU178" s="73">
        <f t="shared" si="178"/>
        <v>0</v>
      </c>
      <c r="BV178" s="73">
        <f t="shared" si="179"/>
        <v>0</v>
      </c>
      <c r="BW178" s="73">
        <f t="shared" si="180"/>
        <v>0</v>
      </c>
      <c r="BX178" s="73">
        <f t="shared" si="181"/>
        <v>0</v>
      </c>
      <c r="BY178" s="73">
        <f t="shared" si="182"/>
        <v>0</v>
      </c>
      <c r="BZ178" s="73">
        <f t="shared" si="183"/>
        <v>0</v>
      </c>
      <c r="CA178" s="73">
        <f t="shared" si="184"/>
        <v>0</v>
      </c>
      <c r="CB178" s="73">
        <f t="shared" si="197"/>
        <v>0</v>
      </c>
      <c r="CC178" s="73" t="str">
        <f t="shared" si="160"/>
        <v/>
      </c>
      <c r="CD178" s="216" t="str">
        <f>IF(AND(CP178=""),"",IF(CP178=0,"",1+(MAX(CD$60:CD177))))</f>
        <v/>
      </c>
      <c r="CE178" s="32">
        <v>119</v>
      </c>
      <c r="CF178" s="69">
        <f t="shared" si="198"/>
        <v>0</v>
      </c>
      <c r="CG178" s="73">
        <f t="shared" si="199"/>
        <v>0</v>
      </c>
      <c r="CH178" s="73">
        <f t="shared" si="200"/>
        <v>0</v>
      </c>
      <c r="CI178" s="73">
        <f t="shared" si="201"/>
        <v>0</v>
      </c>
      <c r="CJ178" s="73">
        <f t="shared" si="202"/>
        <v>0</v>
      </c>
      <c r="CK178" s="73">
        <f t="shared" si="203"/>
        <v>0</v>
      </c>
      <c r="CL178" s="73">
        <f t="shared" si="204"/>
        <v>0</v>
      </c>
      <c r="CM178" s="73">
        <f t="shared" si="205"/>
        <v>0</v>
      </c>
      <c r="CN178" s="73">
        <f t="shared" si="206"/>
        <v>0</v>
      </c>
      <c r="CO178" s="73">
        <f t="shared" si="207"/>
        <v>0</v>
      </c>
      <c r="CP178" s="73" t="str">
        <f t="shared" si="161"/>
        <v/>
      </c>
      <c r="CQ178" s="216" t="str">
        <f>IF(AND(DC178=""),"",IF(DC178=0,"",1+(MAX(CQ$60:CQ177))))</f>
        <v/>
      </c>
      <c r="CR178" s="32">
        <v>119</v>
      </c>
      <c r="CS178" s="69">
        <f t="shared" si="227"/>
        <v>0</v>
      </c>
      <c r="CT178" s="73">
        <f t="shared" si="208"/>
        <v>0</v>
      </c>
      <c r="CU178" s="73">
        <f t="shared" si="209"/>
        <v>0</v>
      </c>
      <c r="CV178" s="73">
        <f t="shared" si="210"/>
        <v>0</v>
      </c>
      <c r="CW178" s="73">
        <f t="shared" si="211"/>
        <v>0</v>
      </c>
      <c r="CX178" s="73">
        <f t="shared" si="212"/>
        <v>0</v>
      </c>
      <c r="CY178" s="73">
        <f t="shared" si="213"/>
        <v>0</v>
      </c>
      <c r="CZ178" s="73">
        <f t="shared" si="214"/>
        <v>0</v>
      </c>
      <c r="DA178" s="73">
        <f t="shared" si="215"/>
        <v>0</v>
      </c>
      <c r="DB178" s="73">
        <f t="shared" si="216"/>
        <v>0</v>
      </c>
      <c r="DC178" s="73" t="str">
        <f t="shared" si="162"/>
        <v/>
      </c>
      <c r="DD178" s="71"/>
    </row>
    <row r="179" spans="1:108" s="216" customFormat="1" ht="15.75">
      <c r="A179" s="216">
        <f t="shared" si="163"/>
        <v>0</v>
      </c>
      <c r="B179" s="348">
        <f t="shared" si="164"/>
        <v>0</v>
      </c>
      <c r="C179" s="349">
        <v>120</v>
      </c>
      <c r="D179" s="377"/>
      <c r="E179" s="378"/>
      <c r="F179" s="379"/>
      <c r="G179" s="379"/>
      <c r="H179" s="378"/>
      <c r="I179" s="380"/>
      <c r="J179" s="381"/>
      <c r="K179" s="381"/>
      <c r="L179" s="381"/>
      <c r="M179" s="382"/>
      <c r="N179" s="521"/>
      <c r="AB179" s="216" t="str">
        <f t="shared" si="185"/>
        <v/>
      </c>
      <c r="AC179" s="216">
        <f t="shared" si="165"/>
        <v>1</v>
      </c>
      <c r="AD179" s="216" t="str">
        <f>IF(AND(AP179=""),"",IF(AP179=0,"",1+(MAX(AD$60:AD178))))</f>
        <v/>
      </c>
      <c r="AE179" s="72">
        <v>120</v>
      </c>
      <c r="AF179" s="69">
        <f t="shared" si="186"/>
        <v>0</v>
      </c>
      <c r="AG179" s="73">
        <f t="shared" si="187"/>
        <v>0</v>
      </c>
      <c r="AH179" s="73">
        <f t="shared" si="188"/>
        <v>0</v>
      </c>
      <c r="AI179" s="73">
        <f t="shared" si="189"/>
        <v>0</v>
      </c>
      <c r="AJ179" s="73">
        <f t="shared" si="190"/>
        <v>0</v>
      </c>
      <c r="AK179" s="73">
        <f t="shared" si="191"/>
        <v>0</v>
      </c>
      <c r="AL179" s="73">
        <f t="shared" si="192"/>
        <v>0</v>
      </c>
      <c r="AM179" s="73">
        <f t="shared" si="193"/>
        <v>0</v>
      </c>
      <c r="AN179" s="73">
        <f t="shared" si="217"/>
        <v>0</v>
      </c>
      <c r="AO179" s="73">
        <f t="shared" si="194"/>
        <v>0</v>
      </c>
      <c r="AP179" s="73" t="str">
        <f t="shared" si="157"/>
        <v/>
      </c>
      <c r="AQ179" s="216" t="str">
        <f>IF(AND(BC179=""),"",IF(BC179=0,"",1+(MAX(AQ$60:AQ178))))</f>
        <v/>
      </c>
      <c r="AR179" s="72">
        <v>120</v>
      </c>
      <c r="AS179" s="347">
        <f t="shared" si="218"/>
        <v>0</v>
      </c>
      <c r="AT179" s="70">
        <f t="shared" si="219"/>
        <v>0</v>
      </c>
      <c r="AU179" s="70">
        <f t="shared" si="220"/>
        <v>0</v>
      </c>
      <c r="AV179" s="70">
        <f t="shared" si="221"/>
        <v>0</v>
      </c>
      <c r="AW179" s="70">
        <f t="shared" si="222"/>
        <v>0</v>
      </c>
      <c r="AX179" s="70">
        <f t="shared" si="223"/>
        <v>0</v>
      </c>
      <c r="AY179" s="70">
        <f t="shared" si="224"/>
        <v>0</v>
      </c>
      <c r="AZ179" s="70">
        <f t="shared" si="225"/>
        <v>0</v>
      </c>
      <c r="BA179" s="70">
        <f t="shared" si="226"/>
        <v>0</v>
      </c>
      <c r="BB179" s="70">
        <f t="shared" si="195"/>
        <v>0</v>
      </c>
      <c r="BC179" s="73" t="str">
        <f t="shared" si="158"/>
        <v/>
      </c>
      <c r="BD179" s="216" t="str">
        <f>IF(AND(BP179=""),"",IF(BP179=0,"",1+(MAX(BD$60:BD178))))</f>
        <v/>
      </c>
      <c r="BE179" s="72">
        <v>120</v>
      </c>
      <c r="BF179" s="69">
        <f t="shared" si="167"/>
        <v>0</v>
      </c>
      <c r="BG179" s="73">
        <f t="shared" si="168"/>
        <v>0</v>
      </c>
      <c r="BH179" s="73">
        <f t="shared" si="169"/>
        <v>0</v>
      </c>
      <c r="BI179" s="73">
        <f t="shared" si="170"/>
        <v>0</v>
      </c>
      <c r="BJ179" s="73">
        <f t="shared" si="171"/>
        <v>0</v>
      </c>
      <c r="BK179" s="73">
        <f t="shared" si="172"/>
        <v>0</v>
      </c>
      <c r="BL179" s="73">
        <f t="shared" si="173"/>
        <v>0</v>
      </c>
      <c r="BM179" s="73">
        <f t="shared" si="174"/>
        <v>0</v>
      </c>
      <c r="BN179" s="73">
        <f t="shared" si="175"/>
        <v>0</v>
      </c>
      <c r="BO179" s="73">
        <f t="shared" si="196"/>
        <v>0</v>
      </c>
      <c r="BP179" s="73" t="str">
        <f t="shared" si="159"/>
        <v/>
      </c>
      <c r="BQ179" s="216" t="str">
        <f>IF(AND(CC179=""),"",IF(CC179=0,"",1+(MAX(BQ$60:BQ178))))</f>
        <v/>
      </c>
      <c r="BR179" s="72">
        <v>120</v>
      </c>
      <c r="BS179" s="346">
        <f t="shared" si="176"/>
        <v>0</v>
      </c>
      <c r="BT179" s="73">
        <f t="shared" si="177"/>
        <v>0</v>
      </c>
      <c r="BU179" s="73">
        <f t="shared" si="178"/>
        <v>0</v>
      </c>
      <c r="BV179" s="73">
        <f t="shared" si="179"/>
        <v>0</v>
      </c>
      <c r="BW179" s="73">
        <f t="shared" si="180"/>
        <v>0</v>
      </c>
      <c r="BX179" s="73">
        <f t="shared" si="181"/>
        <v>0</v>
      </c>
      <c r="BY179" s="73">
        <f t="shared" si="182"/>
        <v>0</v>
      </c>
      <c r="BZ179" s="73">
        <f t="shared" si="183"/>
        <v>0</v>
      </c>
      <c r="CA179" s="73">
        <f t="shared" si="184"/>
        <v>0</v>
      </c>
      <c r="CB179" s="73">
        <f t="shared" si="197"/>
        <v>0</v>
      </c>
      <c r="CC179" s="73" t="str">
        <f t="shared" si="160"/>
        <v/>
      </c>
      <c r="CD179" s="216" t="str">
        <f>IF(AND(CP179=""),"",IF(CP179=0,"",1+(MAX(CD$60:CD178))))</f>
        <v/>
      </c>
      <c r="CE179" s="72">
        <v>120</v>
      </c>
      <c r="CF179" s="69">
        <f t="shared" si="198"/>
        <v>0</v>
      </c>
      <c r="CG179" s="73">
        <f t="shared" si="199"/>
        <v>0</v>
      </c>
      <c r="CH179" s="73">
        <f t="shared" si="200"/>
        <v>0</v>
      </c>
      <c r="CI179" s="73">
        <f t="shared" si="201"/>
        <v>0</v>
      </c>
      <c r="CJ179" s="73">
        <f t="shared" si="202"/>
        <v>0</v>
      </c>
      <c r="CK179" s="73">
        <f t="shared" si="203"/>
        <v>0</v>
      </c>
      <c r="CL179" s="73">
        <f t="shared" si="204"/>
        <v>0</v>
      </c>
      <c r="CM179" s="73">
        <f t="shared" si="205"/>
        <v>0</v>
      </c>
      <c r="CN179" s="73">
        <f t="shared" si="206"/>
        <v>0</v>
      </c>
      <c r="CO179" s="73">
        <f t="shared" si="207"/>
        <v>0</v>
      </c>
      <c r="CP179" s="73" t="str">
        <f t="shared" si="161"/>
        <v/>
      </c>
      <c r="CQ179" s="216" t="str">
        <f>IF(AND(DC179=""),"",IF(DC179=0,"",1+(MAX(CQ$60:CQ178))))</f>
        <v/>
      </c>
      <c r="CR179" s="72">
        <v>120</v>
      </c>
      <c r="CS179" s="69">
        <f t="shared" si="227"/>
        <v>0</v>
      </c>
      <c r="CT179" s="73">
        <f t="shared" si="208"/>
        <v>0</v>
      </c>
      <c r="CU179" s="73">
        <f t="shared" si="209"/>
        <v>0</v>
      </c>
      <c r="CV179" s="73">
        <f t="shared" si="210"/>
        <v>0</v>
      </c>
      <c r="CW179" s="73">
        <f t="shared" si="211"/>
        <v>0</v>
      </c>
      <c r="CX179" s="73">
        <f t="shared" si="212"/>
        <v>0</v>
      </c>
      <c r="CY179" s="73">
        <f t="shared" si="213"/>
        <v>0</v>
      </c>
      <c r="CZ179" s="73">
        <f t="shared" si="214"/>
        <v>0</v>
      </c>
      <c r="DA179" s="73">
        <f t="shared" si="215"/>
        <v>0</v>
      </c>
      <c r="DB179" s="73">
        <f t="shared" si="216"/>
        <v>0</v>
      </c>
      <c r="DC179" s="73" t="str">
        <f t="shared" si="162"/>
        <v/>
      </c>
      <c r="DD179" s="71"/>
    </row>
    <row r="180" spans="1:108" s="216" customFormat="1" ht="15.75">
      <c r="A180" s="216">
        <f t="shared" si="163"/>
        <v>0</v>
      </c>
      <c r="B180" s="348">
        <f t="shared" si="164"/>
        <v>0</v>
      </c>
      <c r="C180" s="349">
        <v>121</v>
      </c>
      <c r="D180" s="377"/>
      <c r="E180" s="378"/>
      <c r="F180" s="379"/>
      <c r="G180" s="379"/>
      <c r="H180" s="378"/>
      <c r="I180" s="380"/>
      <c r="J180" s="381"/>
      <c r="K180" s="381"/>
      <c r="L180" s="381"/>
      <c r="M180" s="382"/>
      <c r="N180" s="521"/>
      <c r="AB180" s="216" t="str">
        <f t="shared" si="185"/>
        <v/>
      </c>
      <c r="AC180" s="216">
        <f t="shared" si="165"/>
        <v>1</v>
      </c>
      <c r="AD180" s="216" t="str">
        <f>IF(AND(AP180=""),"",IF(AP180=0,"",1+(MAX(AD$60:AD179))))</f>
        <v/>
      </c>
      <c r="AE180" s="32">
        <v>121</v>
      </c>
      <c r="AF180" s="69">
        <f t="shared" si="186"/>
        <v>0</v>
      </c>
      <c r="AG180" s="73">
        <f t="shared" si="187"/>
        <v>0</v>
      </c>
      <c r="AH180" s="73">
        <f t="shared" si="188"/>
        <v>0</v>
      </c>
      <c r="AI180" s="73">
        <f t="shared" si="189"/>
        <v>0</v>
      </c>
      <c r="AJ180" s="73">
        <f t="shared" si="190"/>
        <v>0</v>
      </c>
      <c r="AK180" s="73">
        <f t="shared" si="191"/>
        <v>0</v>
      </c>
      <c r="AL180" s="73">
        <f t="shared" si="192"/>
        <v>0</v>
      </c>
      <c r="AM180" s="73">
        <f t="shared" si="193"/>
        <v>0</v>
      </c>
      <c r="AN180" s="73">
        <f t="shared" ref="AN180:AN228" si="228">IF($M180="GAZETTED - REGULAR",L180,0)</f>
        <v>0</v>
      </c>
      <c r="AO180" s="73">
        <f t="shared" si="194"/>
        <v>0</v>
      </c>
      <c r="AP180" s="73" t="str">
        <f t="shared" si="157"/>
        <v/>
      </c>
      <c r="AQ180" s="216" t="str">
        <f>IF(AND(BC180=""),"",IF(BC180=0,"",1+(MAX(AQ$60:AQ179))))</f>
        <v/>
      </c>
      <c r="AR180" s="72">
        <v>121</v>
      </c>
      <c r="AS180" s="347">
        <f t="shared" si="218"/>
        <v>0</v>
      </c>
      <c r="AT180" s="70">
        <f t="shared" si="219"/>
        <v>0</v>
      </c>
      <c r="AU180" s="70">
        <f t="shared" si="220"/>
        <v>0</v>
      </c>
      <c r="AV180" s="70">
        <f t="shared" si="221"/>
        <v>0</v>
      </c>
      <c r="AW180" s="70">
        <f t="shared" si="222"/>
        <v>0</v>
      </c>
      <c r="AX180" s="70">
        <f t="shared" si="223"/>
        <v>0</v>
      </c>
      <c r="AY180" s="70">
        <f t="shared" si="224"/>
        <v>0</v>
      </c>
      <c r="AZ180" s="70">
        <f t="shared" si="225"/>
        <v>0</v>
      </c>
      <c r="BA180" s="70">
        <f t="shared" si="226"/>
        <v>0</v>
      </c>
      <c r="BB180" s="70">
        <f t="shared" si="195"/>
        <v>0</v>
      </c>
      <c r="BC180" s="73" t="str">
        <f t="shared" si="158"/>
        <v/>
      </c>
      <c r="BD180" s="216" t="str">
        <f>IF(AND(BP180=""),"",IF(BP180=0,"",1+(MAX(BD$60:BD179))))</f>
        <v/>
      </c>
      <c r="BE180" s="32">
        <v>121</v>
      </c>
      <c r="BF180" s="69">
        <f t="shared" si="167"/>
        <v>0</v>
      </c>
      <c r="BG180" s="73">
        <f t="shared" si="168"/>
        <v>0</v>
      </c>
      <c r="BH180" s="73">
        <f t="shared" si="169"/>
        <v>0</v>
      </c>
      <c r="BI180" s="73">
        <f t="shared" si="170"/>
        <v>0</v>
      </c>
      <c r="BJ180" s="73">
        <f t="shared" si="171"/>
        <v>0</v>
      </c>
      <c r="BK180" s="73">
        <f t="shared" si="172"/>
        <v>0</v>
      </c>
      <c r="BL180" s="73">
        <f t="shared" si="173"/>
        <v>0</v>
      </c>
      <c r="BM180" s="73">
        <f t="shared" si="174"/>
        <v>0</v>
      </c>
      <c r="BN180" s="73">
        <f t="shared" si="175"/>
        <v>0</v>
      </c>
      <c r="BO180" s="73">
        <f t="shared" si="196"/>
        <v>0</v>
      </c>
      <c r="BP180" s="73" t="str">
        <f t="shared" si="159"/>
        <v/>
      </c>
      <c r="BQ180" s="216" t="str">
        <f>IF(AND(CC180=""),"",IF(CC180=0,"",1+(MAX(BQ$60:BQ179))))</f>
        <v/>
      </c>
      <c r="BR180" s="32">
        <v>121</v>
      </c>
      <c r="BS180" s="346">
        <f t="shared" si="176"/>
        <v>0</v>
      </c>
      <c r="BT180" s="73">
        <f t="shared" si="177"/>
        <v>0</v>
      </c>
      <c r="BU180" s="73">
        <f t="shared" si="178"/>
        <v>0</v>
      </c>
      <c r="BV180" s="73">
        <f t="shared" si="179"/>
        <v>0</v>
      </c>
      <c r="BW180" s="73">
        <f t="shared" si="180"/>
        <v>0</v>
      </c>
      <c r="BX180" s="73">
        <f t="shared" si="181"/>
        <v>0</v>
      </c>
      <c r="BY180" s="73">
        <f t="shared" si="182"/>
        <v>0</v>
      </c>
      <c r="BZ180" s="73">
        <f t="shared" si="183"/>
        <v>0</v>
      </c>
      <c r="CA180" s="73">
        <f t="shared" si="184"/>
        <v>0</v>
      </c>
      <c r="CB180" s="73">
        <f t="shared" si="197"/>
        <v>0</v>
      </c>
      <c r="CC180" s="73" t="str">
        <f t="shared" si="160"/>
        <v/>
      </c>
      <c r="CD180" s="216" t="str">
        <f>IF(AND(CP180=""),"",IF(CP180=0,"",1+(MAX(CD$60:CD179))))</f>
        <v/>
      </c>
      <c r="CE180" s="32">
        <v>121</v>
      </c>
      <c r="CF180" s="69">
        <f t="shared" si="198"/>
        <v>0</v>
      </c>
      <c r="CG180" s="73">
        <f t="shared" si="199"/>
        <v>0</v>
      </c>
      <c r="CH180" s="73">
        <f t="shared" si="200"/>
        <v>0</v>
      </c>
      <c r="CI180" s="73">
        <f t="shared" si="201"/>
        <v>0</v>
      </c>
      <c r="CJ180" s="73">
        <f t="shared" si="202"/>
        <v>0</v>
      </c>
      <c r="CK180" s="73">
        <f t="shared" si="203"/>
        <v>0</v>
      </c>
      <c r="CL180" s="73">
        <f t="shared" si="204"/>
        <v>0</v>
      </c>
      <c r="CM180" s="73">
        <f t="shared" si="205"/>
        <v>0</v>
      </c>
      <c r="CN180" s="73">
        <f t="shared" si="206"/>
        <v>0</v>
      </c>
      <c r="CO180" s="73">
        <f t="shared" si="207"/>
        <v>0</v>
      </c>
      <c r="CP180" s="73" t="str">
        <f t="shared" si="161"/>
        <v/>
      </c>
      <c r="CQ180" s="216" t="str">
        <f>IF(AND(DC180=""),"",IF(DC180=0,"",1+(MAX(CQ$60:CQ179))))</f>
        <v/>
      </c>
      <c r="CR180" s="32">
        <v>121</v>
      </c>
      <c r="CS180" s="69">
        <f t="shared" si="227"/>
        <v>0</v>
      </c>
      <c r="CT180" s="73">
        <f t="shared" si="208"/>
        <v>0</v>
      </c>
      <c r="CU180" s="73">
        <f t="shared" si="209"/>
        <v>0</v>
      </c>
      <c r="CV180" s="73">
        <f t="shared" si="210"/>
        <v>0</v>
      </c>
      <c r="CW180" s="73">
        <f t="shared" si="211"/>
        <v>0</v>
      </c>
      <c r="CX180" s="73">
        <f t="shared" si="212"/>
        <v>0</v>
      </c>
      <c r="CY180" s="73">
        <f t="shared" si="213"/>
        <v>0</v>
      </c>
      <c r="CZ180" s="73">
        <f t="shared" si="214"/>
        <v>0</v>
      </c>
      <c r="DA180" s="73">
        <f t="shared" si="215"/>
        <v>0</v>
      </c>
      <c r="DB180" s="73">
        <f t="shared" si="216"/>
        <v>0</v>
      </c>
      <c r="DC180" s="73" t="str">
        <f t="shared" si="162"/>
        <v/>
      </c>
      <c r="DD180" s="71"/>
    </row>
    <row r="181" spans="1:108" s="216" customFormat="1" ht="15.75">
      <c r="A181" s="216">
        <f t="shared" si="163"/>
        <v>0</v>
      </c>
      <c r="B181" s="348">
        <f t="shared" si="164"/>
        <v>0</v>
      </c>
      <c r="C181" s="349">
        <v>122</v>
      </c>
      <c r="D181" s="377"/>
      <c r="E181" s="378"/>
      <c r="F181" s="379"/>
      <c r="G181" s="379"/>
      <c r="H181" s="378"/>
      <c r="I181" s="380"/>
      <c r="J181" s="381"/>
      <c r="K181" s="381"/>
      <c r="L181" s="381"/>
      <c r="M181" s="382"/>
      <c r="N181" s="521"/>
      <c r="AB181" s="216" t="str">
        <f t="shared" si="185"/>
        <v/>
      </c>
      <c r="AC181" s="216">
        <f t="shared" si="165"/>
        <v>1</v>
      </c>
      <c r="AD181" s="216" t="str">
        <f>IF(AND(AP181=""),"",IF(AP181=0,"",1+(MAX(AD$60:AD180))))</f>
        <v/>
      </c>
      <c r="AE181" s="72">
        <v>122</v>
      </c>
      <c r="AF181" s="69">
        <f t="shared" si="186"/>
        <v>0</v>
      </c>
      <c r="AG181" s="73">
        <f t="shared" si="187"/>
        <v>0</v>
      </c>
      <c r="AH181" s="73">
        <f t="shared" si="188"/>
        <v>0</v>
      </c>
      <c r="AI181" s="73">
        <f t="shared" si="189"/>
        <v>0</v>
      </c>
      <c r="AJ181" s="73">
        <f t="shared" si="190"/>
        <v>0</v>
      </c>
      <c r="AK181" s="73">
        <f t="shared" si="191"/>
        <v>0</v>
      </c>
      <c r="AL181" s="73">
        <f t="shared" si="192"/>
        <v>0</v>
      </c>
      <c r="AM181" s="73">
        <f t="shared" si="193"/>
        <v>0</v>
      </c>
      <c r="AN181" s="73">
        <f t="shared" si="228"/>
        <v>0</v>
      </c>
      <c r="AO181" s="73">
        <f t="shared" si="194"/>
        <v>0</v>
      </c>
      <c r="AP181" s="73" t="str">
        <f t="shared" si="157"/>
        <v/>
      </c>
      <c r="AQ181" s="216" t="str">
        <f>IF(AND(BC181=""),"",IF(BC181=0,"",1+(MAX(AQ$60:AQ180))))</f>
        <v/>
      </c>
      <c r="AR181" s="72">
        <v>122</v>
      </c>
      <c r="AS181" s="347">
        <f t="shared" si="218"/>
        <v>0</v>
      </c>
      <c r="AT181" s="70">
        <f t="shared" si="219"/>
        <v>0</v>
      </c>
      <c r="AU181" s="70">
        <f t="shared" si="220"/>
        <v>0</v>
      </c>
      <c r="AV181" s="70">
        <f t="shared" si="221"/>
        <v>0</v>
      </c>
      <c r="AW181" s="70">
        <f t="shared" si="222"/>
        <v>0</v>
      </c>
      <c r="AX181" s="70">
        <f t="shared" si="223"/>
        <v>0</v>
      </c>
      <c r="AY181" s="70">
        <f t="shared" si="224"/>
        <v>0</v>
      </c>
      <c r="AZ181" s="70">
        <f t="shared" si="225"/>
        <v>0</v>
      </c>
      <c r="BA181" s="70">
        <f t="shared" si="226"/>
        <v>0</v>
      </c>
      <c r="BB181" s="70">
        <f t="shared" si="195"/>
        <v>0</v>
      </c>
      <c r="BC181" s="73" t="str">
        <f t="shared" si="158"/>
        <v/>
      </c>
      <c r="BD181" s="216" t="str">
        <f>IF(AND(BP181=""),"",IF(BP181=0,"",1+(MAX(BD$60:BD180))))</f>
        <v/>
      </c>
      <c r="BE181" s="72">
        <v>122</v>
      </c>
      <c r="BF181" s="69">
        <f t="shared" si="167"/>
        <v>0</v>
      </c>
      <c r="BG181" s="73">
        <f t="shared" si="168"/>
        <v>0</v>
      </c>
      <c r="BH181" s="73">
        <f t="shared" si="169"/>
        <v>0</v>
      </c>
      <c r="BI181" s="73">
        <f t="shared" si="170"/>
        <v>0</v>
      </c>
      <c r="BJ181" s="73">
        <f t="shared" si="171"/>
        <v>0</v>
      </c>
      <c r="BK181" s="73">
        <f t="shared" si="172"/>
        <v>0</v>
      </c>
      <c r="BL181" s="73">
        <f t="shared" si="173"/>
        <v>0</v>
      </c>
      <c r="BM181" s="73">
        <f t="shared" si="174"/>
        <v>0</v>
      </c>
      <c r="BN181" s="73">
        <f t="shared" si="175"/>
        <v>0</v>
      </c>
      <c r="BO181" s="73">
        <f t="shared" si="196"/>
        <v>0</v>
      </c>
      <c r="BP181" s="73" t="str">
        <f t="shared" si="159"/>
        <v/>
      </c>
      <c r="BQ181" s="216" t="str">
        <f>IF(AND(CC181=""),"",IF(CC181=0,"",1+(MAX(BQ$60:BQ180))))</f>
        <v/>
      </c>
      <c r="BR181" s="72">
        <v>122</v>
      </c>
      <c r="BS181" s="346">
        <f t="shared" si="176"/>
        <v>0</v>
      </c>
      <c r="BT181" s="73">
        <f t="shared" si="177"/>
        <v>0</v>
      </c>
      <c r="BU181" s="73">
        <f t="shared" si="178"/>
        <v>0</v>
      </c>
      <c r="BV181" s="73">
        <f t="shared" si="179"/>
        <v>0</v>
      </c>
      <c r="BW181" s="73">
        <f t="shared" si="180"/>
        <v>0</v>
      </c>
      <c r="BX181" s="73">
        <f t="shared" si="181"/>
        <v>0</v>
      </c>
      <c r="BY181" s="73">
        <f t="shared" si="182"/>
        <v>0</v>
      </c>
      <c r="BZ181" s="73">
        <f t="shared" si="183"/>
        <v>0</v>
      </c>
      <c r="CA181" s="73">
        <f t="shared" si="184"/>
        <v>0</v>
      </c>
      <c r="CB181" s="73">
        <f t="shared" si="197"/>
        <v>0</v>
      </c>
      <c r="CC181" s="73" t="str">
        <f t="shared" si="160"/>
        <v/>
      </c>
      <c r="CD181" s="216" t="str">
        <f>IF(AND(CP181=""),"",IF(CP181=0,"",1+(MAX(CD$60:CD180))))</f>
        <v/>
      </c>
      <c r="CE181" s="72">
        <v>122</v>
      </c>
      <c r="CF181" s="69">
        <f t="shared" si="198"/>
        <v>0</v>
      </c>
      <c r="CG181" s="73">
        <f t="shared" si="199"/>
        <v>0</v>
      </c>
      <c r="CH181" s="73">
        <f t="shared" si="200"/>
        <v>0</v>
      </c>
      <c r="CI181" s="73">
        <f t="shared" si="201"/>
        <v>0</v>
      </c>
      <c r="CJ181" s="73">
        <f t="shared" si="202"/>
        <v>0</v>
      </c>
      <c r="CK181" s="73">
        <f t="shared" si="203"/>
        <v>0</v>
      </c>
      <c r="CL181" s="73">
        <f t="shared" si="204"/>
        <v>0</v>
      </c>
      <c r="CM181" s="73">
        <f t="shared" si="205"/>
        <v>0</v>
      </c>
      <c r="CN181" s="73">
        <f t="shared" si="206"/>
        <v>0</v>
      </c>
      <c r="CO181" s="73">
        <f t="shared" si="207"/>
        <v>0</v>
      </c>
      <c r="CP181" s="73" t="str">
        <f t="shared" si="161"/>
        <v/>
      </c>
      <c r="CQ181" s="216" t="str">
        <f>IF(AND(DC181=""),"",IF(DC181=0,"",1+(MAX(CQ$60:CQ180))))</f>
        <v/>
      </c>
      <c r="CR181" s="72">
        <v>122</v>
      </c>
      <c r="CS181" s="69">
        <f t="shared" si="227"/>
        <v>0</v>
      </c>
      <c r="CT181" s="73">
        <f t="shared" si="208"/>
        <v>0</v>
      </c>
      <c r="CU181" s="73">
        <f t="shared" si="209"/>
        <v>0</v>
      </c>
      <c r="CV181" s="73">
        <f t="shared" si="210"/>
        <v>0</v>
      </c>
      <c r="CW181" s="73">
        <f t="shared" si="211"/>
        <v>0</v>
      </c>
      <c r="CX181" s="73">
        <f t="shared" si="212"/>
        <v>0</v>
      </c>
      <c r="CY181" s="73">
        <f t="shared" si="213"/>
        <v>0</v>
      </c>
      <c r="CZ181" s="73">
        <f t="shared" si="214"/>
        <v>0</v>
      </c>
      <c r="DA181" s="73">
        <f t="shared" si="215"/>
        <v>0</v>
      </c>
      <c r="DB181" s="73">
        <f t="shared" si="216"/>
        <v>0</v>
      </c>
      <c r="DC181" s="73" t="str">
        <f t="shared" si="162"/>
        <v/>
      </c>
    </row>
    <row r="182" spans="1:108" s="216" customFormat="1" ht="15.75">
      <c r="A182" s="216">
        <f t="shared" si="163"/>
        <v>0</v>
      </c>
      <c r="B182" s="348">
        <f t="shared" si="164"/>
        <v>0</v>
      </c>
      <c r="C182" s="349">
        <v>123</v>
      </c>
      <c r="D182" s="377"/>
      <c r="E182" s="378"/>
      <c r="F182" s="379"/>
      <c r="G182" s="379"/>
      <c r="H182" s="378"/>
      <c r="I182" s="380"/>
      <c r="J182" s="381"/>
      <c r="K182" s="381"/>
      <c r="L182" s="381"/>
      <c r="M182" s="382"/>
      <c r="N182" s="521"/>
      <c r="AB182" s="216" t="str">
        <f t="shared" si="185"/>
        <v/>
      </c>
      <c r="AC182" s="216">
        <f t="shared" si="165"/>
        <v>1</v>
      </c>
      <c r="AD182" s="216" t="str">
        <f>IF(AND(AP182=""),"",IF(AP182=0,"",1+(MAX(AD$60:AD181))))</f>
        <v/>
      </c>
      <c r="AE182" s="32">
        <v>123</v>
      </c>
      <c r="AF182" s="69">
        <f t="shared" si="186"/>
        <v>0</v>
      </c>
      <c r="AG182" s="73">
        <f t="shared" si="187"/>
        <v>0</v>
      </c>
      <c r="AH182" s="73">
        <f t="shared" si="188"/>
        <v>0</v>
      </c>
      <c r="AI182" s="73">
        <f t="shared" si="189"/>
        <v>0</v>
      </c>
      <c r="AJ182" s="73">
        <f t="shared" si="190"/>
        <v>0</v>
      </c>
      <c r="AK182" s="73">
        <f t="shared" si="191"/>
        <v>0</v>
      </c>
      <c r="AL182" s="73">
        <f t="shared" si="192"/>
        <v>0</v>
      </c>
      <c r="AM182" s="73">
        <f t="shared" si="193"/>
        <v>0</v>
      </c>
      <c r="AN182" s="73">
        <f t="shared" si="228"/>
        <v>0</v>
      </c>
      <c r="AO182" s="73">
        <f t="shared" si="194"/>
        <v>0</v>
      </c>
      <c r="AP182" s="73" t="str">
        <f t="shared" si="157"/>
        <v/>
      </c>
      <c r="AQ182" s="216" t="str">
        <f>IF(AND(BC182=""),"",IF(BC182=0,"",1+(MAX(AQ$60:AQ181))))</f>
        <v/>
      </c>
      <c r="AR182" s="72">
        <v>123</v>
      </c>
      <c r="AS182" s="347">
        <f t="shared" si="218"/>
        <v>0</v>
      </c>
      <c r="AT182" s="70">
        <f t="shared" si="219"/>
        <v>0</v>
      </c>
      <c r="AU182" s="70">
        <f t="shared" si="220"/>
        <v>0</v>
      </c>
      <c r="AV182" s="70">
        <f t="shared" si="221"/>
        <v>0</v>
      </c>
      <c r="AW182" s="70">
        <f t="shared" si="222"/>
        <v>0</v>
      </c>
      <c r="AX182" s="70">
        <f t="shared" si="223"/>
        <v>0</v>
      </c>
      <c r="AY182" s="70">
        <f t="shared" si="224"/>
        <v>0</v>
      </c>
      <c r="AZ182" s="70">
        <f t="shared" si="225"/>
        <v>0</v>
      </c>
      <c r="BA182" s="70">
        <f t="shared" si="226"/>
        <v>0</v>
      </c>
      <c r="BB182" s="70">
        <f t="shared" si="195"/>
        <v>0</v>
      </c>
      <c r="BC182" s="73" t="str">
        <f t="shared" si="158"/>
        <v/>
      </c>
      <c r="BD182" s="216" t="str">
        <f>IF(AND(BP182=""),"",IF(BP182=0,"",1+(MAX(BD$60:BD181))))</f>
        <v/>
      </c>
      <c r="BE182" s="32">
        <v>123</v>
      </c>
      <c r="BF182" s="69">
        <f t="shared" si="167"/>
        <v>0</v>
      </c>
      <c r="BG182" s="73">
        <f t="shared" si="168"/>
        <v>0</v>
      </c>
      <c r="BH182" s="73">
        <f t="shared" si="169"/>
        <v>0</v>
      </c>
      <c r="BI182" s="73">
        <f t="shared" si="170"/>
        <v>0</v>
      </c>
      <c r="BJ182" s="73">
        <f t="shared" si="171"/>
        <v>0</v>
      </c>
      <c r="BK182" s="73">
        <f t="shared" si="172"/>
        <v>0</v>
      </c>
      <c r="BL182" s="73">
        <f t="shared" si="173"/>
        <v>0</v>
      </c>
      <c r="BM182" s="73">
        <f t="shared" si="174"/>
        <v>0</v>
      </c>
      <c r="BN182" s="73">
        <f t="shared" si="175"/>
        <v>0</v>
      </c>
      <c r="BO182" s="73">
        <f t="shared" si="196"/>
        <v>0</v>
      </c>
      <c r="BP182" s="73" t="str">
        <f t="shared" si="159"/>
        <v/>
      </c>
      <c r="BQ182" s="216" t="str">
        <f>IF(AND(CC182=""),"",IF(CC182=0,"",1+(MAX(BQ$60:BQ181))))</f>
        <v/>
      </c>
      <c r="BR182" s="32">
        <v>123</v>
      </c>
      <c r="BS182" s="346">
        <f t="shared" si="176"/>
        <v>0</v>
      </c>
      <c r="BT182" s="73">
        <f t="shared" si="177"/>
        <v>0</v>
      </c>
      <c r="BU182" s="73">
        <f t="shared" si="178"/>
        <v>0</v>
      </c>
      <c r="BV182" s="73">
        <f t="shared" si="179"/>
        <v>0</v>
      </c>
      <c r="BW182" s="73">
        <f t="shared" si="180"/>
        <v>0</v>
      </c>
      <c r="BX182" s="73">
        <f t="shared" si="181"/>
        <v>0</v>
      </c>
      <c r="BY182" s="73">
        <f t="shared" si="182"/>
        <v>0</v>
      </c>
      <c r="BZ182" s="73">
        <f t="shared" si="183"/>
        <v>0</v>
      </c>
      <c r="CA182" s="73">
        <f t="shared" si="184"/>
        <v>0</v>
      </c>
      <c r="CB182" s="73">
        <f t="shared" si="197"/>
        <v>0</v>
      </c>
      <c r="CC182" s="73" t="str">
        <f t="shared" si="160"/>
        <v/>
      </c>
      <c r="CD182" s="216" t="str">
        <f>IF(AND(CP182=""),"",IF(CP182=0,"",1+(MAX(CD$60:CD181))))</f>
        <v/>
      </c>
      <c r="CE182" s="32">
        <v>123</v>
      </c>
      <c r="CF182" s="69">
        <f t="shared" si="198"/>
        <v>0</v>
      </c>
      <c r="CG182" s="73">
        <f t="shared" si="199"/>
        <v>0</v>
      </c>
      <c r="CH182" s="73">
        <f t="shared" si="200"/>
        <v>0</v>
      </c>
      <c r="CI182" s="73">
        <f t="shared" si="201"/>
        <v>0</v>
      </c>
      <c r="CJ182" s="73">
        <f t="shared" si="202"/>
        <v>0</v>
      </c>
      <c r="CK182" s="73">
        <f t="shared" si="203"/>
        <v>0</v>
      </c>
      <c r="CL182" s="73">
        <f t="shared" si="204"/>
        <v>0</v>
      </c>
      <c r="CM182" s="73">
        <f t="shared" si="205"/>
        <v>0</v>
      </c>
      <c r="CN182" s="73">
        <f t="shared" si="206"/>
        <v>0</v>
      </c>
      <c r="CO182" s="73">
        <f t="shared" si="207"/>
        <v>0</v>
      </c>
      <c r="CP182" s="73" t="str">
        <f t="shared" si="161"/>
        <v/>
      </c>
      <c r="CQ182" s="216" t="str">
        <f>IF(AND(DC182=""),"",IF(DC182=0,"",1+(MAX(CQ$60:CQ181))))</f>
        <v/>
      </c>
      <c r="CR182" s="32">
        <v>123</v>
      </c>
      <c r="CS182" s="69">
        <f t="shared" si="227"/>
        <v>0</v>
      </c>
      <c r="CT182" s="73">
        <f t="shared" si="208"/>
        <v>0</v>
      </c>
      <c r="CU182" s="73">
        <f t="shared" si="209"/>
        <v>0</v>
      </c>
      <c r="CV182" s="73">
        <f t="shared" si="210"/>
        <v>0</v>
      </c>
      <c r="CW182" s="73">
        <f t="shared" si="211"/>
        <v>0</v>
      </c>
      <c r="CX182" s="73">
        <f t="shared" si="212"/>
        <v>0</v>
      </c>
      <c r="CY182" s="73">
        <f t="shared" si="213"/>
        <v>0</v>
      </c>
      <c r="CZ182" s="73">
        <f t="shared" si="214"/>
        <v>0</v>
      </c>
      <c r="DA182" s="73">
        <f t="shared" si="215"/>
        <v>0</v>
      </c>
      <c r="DB182" s="73">
        <f t="shared" si="216"/>
        <v>0</v>
      </c>
      <c r="DC182" s="73" t="str">
        <f t="shared" si="162"/>
        <v/>
      </c>
    </row>
    <row r="183" spans="1:108" s="216" customFormat="1" ht="15.75">
      <c r="A183" s="216">
        <f t="shared" si="163"/>
        <v>0</v>
      </c>
      <c r="B183" s="348">
        <f t="shared" si="164"/>
        <v>0</v>
      </c>
      <c r="C183" s="349">
        <v>124</v>
      </c>
      <c r="D183" s="377"/>
      <c r="E183" s="378"/>
      <c r="F183" s="379"/>
      <c r="G183" s="379"/>
      <c r="H183" s="378"/>
      <c r="I183" s="380"/>
      <c r="J183" s="381"/>
      <c r="K183" s="381"/>
      <c r="L183" s="381"/>
      <c r="M183" s="382"/>
      <c r="N183" s="521"/>
      <c r="AB183" s="216" t="str">
        <f t="shared" si="185"/>
        <v/>
      </c>
      <c r="AC183" s="216">
        <f t="shared" si="165"/>
        <v>1</v>
      </c>
      <c r="AD183" s="216" t="str">
        <f>IF(AND(AP183=""),"",IF(AP183=0,"",1+(MAX(AD$60:AD182))))</f>
        <v/>
      </c>
      <c r="AE183" s="72">
        <v>124</v>
      </c>
      <c r="AF183" s="69">
        <f t="shared" si="186"/>
        <v>0</v>
      </c>
      <c r="AG183" s="73">
        <f t="shared" si="187"/>
        <v>0</v>
      </c>
      <c r="AH183" s="73">
        <f t="shared" si="188"/>
        <v>0</v>
      </c>
      <c r="AI183" s="73">
        <f t="shared" si="189"/>
        <v>0</v>
      </c>
      <c r="AJ183" s="73">
        <f t="shared" si="190"/>
        <v>0</v>
      </c>
      <c r="AK183" s="73">
        <f t="shared" si="191"/>
        <v>0</v>
      </c>
      <c r="AL183" s="73">
        <f t="shared" si="192"/>
        <v>0</v>
      </c>
      <c r="AM183" s="73">
        <f t="shared" si="193"/>
        <v>0</v>
      </c>
      <c r="AN183" s="73">
        <f t="shared" si="228"/>
        <v>0</v>
      </c>
      <c r="AO183" s="73">
        <f t="shared" si="194"/>
        <v>0</v>
      </c>
      <c r="AP183" s="73" t="str">
        <f t="shared" si="157"/>
        <v/>
      </c>
      <c r="AQ183" s="216" t="str">
        <f>IF(AND(BC183=""),"",IF(BC183=0,"",1+(MAX(AQ$60:AQ182))))</f>
        <v/>
      </c>
      <c r="AR183" s="72">
        <v>124</v>
      </c>
      <c r="AS183" s="347">
        <f t="shared" si="218"/>
        <v>0</v>
      </c>
      <c r="AT183" s="70">
        <f t="shared" si="219"/>
        <v>0</v>
      </c>
      <c r="AU183" s="70">
        <f t="shared" si="220"/>
        <v>0</v>
      </c>
      <c r="AV183" s="70">
        <f t="shared" si="221"/>
        <v>0</v>
      </c>
      <c r="AW183" s="70">
        <f t="shared" si="222"/>
        <v>0</v>
      </c>
      <c r="AX183" s="70">
        <f t="shared" si="223"/>
        <v>0</v>
      </c>
      <c r="AY183" s="70">
        <f t="shared" si="224"/>
        <v>0</v>
      </c>
      <c r="AZ183" s="70">
        <f t="shared" si="225"/>
        <v>0</v>
      </c>
      <c r="BA183" s="70">
        <f t="shared" si="226"/>
        <v>0</v>
      </c>
      <c r="BB183" s="70">
        <f t="shared" si="195"/>
        <v>0</v>
      </c>
      <c r="BC183" s="73" t="str">
        <f t="shared" si="158"/>
        <v/>
      </c>
      <c r="BD183" s="216" t="str">
        <f>IF(AND(BP183=""),"",IF(BP183=0,"",1+(MAX(BD$60:BD182))))</f>
        <v/>
      </c>
      <c r="BE183" s="72">
        <v>124</v>
      </c>
      <c r="BF183" s="69">
        <f t="shared" si="167"/>
        <v>0</v>
      </c>
      <c r="BG183" s="73">
        <f t="shared" si="168"/>
        <v>0</v>
      </c>
      <c r="BH183" s="73">
        <f t="shared" si="169"/>
        <v>0</v>
      </c>
      <c r="BI183" s="73">
        <f t="shared" si="170"/>
        <v>0</v>
      </c>
      <c r="BJ183" s="73">
        <f t="shared" si="171"/>
        <v>0</v>
      </c>
      <c r="BK183" s="73">
        <f t="shared" si="172"/>
        <v>0</v>
      </c>
      <c r="BL183" s="73">
        <f t="shared" si="173"/>
        <v>0</v>
      </c>
      <c r="BM183" s="73">
        <f t="shared" si="174"/>
        <v>0</v>
      </c>
      <c r="BN183" s="73">
        <f t="shared" si="175"/>
        <v>0</v>
      </c>
      <c r="BO183" s="73">
        <f t="shared" si="196"/>
        <v>0</v>
      </c>
      <c r="BP183" s="73" t="str">
        <f t="shared" si="159"/>
        <v/>
      </c>
      <c r="BQ183" s="216" t="str">
        <f>IF(AND(CC183=""),"",IF(CC183=0,"",1+(MAX(BQ$60:BQ182))))</f>
        <v/>
      </c>
      <c r="BR183" s="72">
        <v>124</v>
      </c>
      <c r="BS183" s="346">
        <f t="shared" si="176"/>
        <v>0</v>
      </c>
      <c r="BT183" s="73">
        <f t="shared" si="177"/>
        <v>0</v>
      </c>
      <c r="BU183" s="73">
        <f t="shared" si="178"/>
        <v>0</v>
      </c>
      <c r="BV183" s="73">
        <f t="shared" si="179"/>
        <v>0</v>
      </c>
      <c r="BW183" s="73">
        <f t="shared" si="180"/>
        <v>0</v>
      </c>
      <c r="BX183" s="73">
        <f t="shared" si="181"/>
        <v>0</v>
      </c>
      <c r="BY183" s="73">
        <f t="shared" si="182"/>
        <v>0</v>
      </c>
      <c r="BZ183" s="73">
        <f t="shared" si="183"/>
        <v>0</v>
      </c>
      <c r="CA183" s="73">
        <f t="shared" si="184"/>
        <v>0</v>
      </c>
      <c r="CB183" s="73">
        <f t="shared" si="197"/>
        <v>0</v>
      </c>
      <c r="CC183" s="73" t="str">
        <f t="shared" si="160"/>
        <v/>
      </c>
      <c r="CD183" s="216" t="str">
        <f>IF(AND(CP183=""),"",IF(CP183=0,"",1+(MAX(CD$60:CD182))))</f>
        <v/>
      </c>
      <c r="CE183" s="72">
        <v>124</v>
      </c>
      <c r="CF183" s="69">
        <f t="shared" si="198"/>
        <v>0</v>
      </c>
      <c r="CG183" s="73">
        <f t="shared" si="199"/>
        <v>0</v>
      </c>
      <c r="CH183" s="73">
        <f t="shared" si="200"/>
        <v>0</v>
      </c>
      <c r="CI183" s="73">
        <f t="shared" si="201"/>
        <v>0</v>
      </c>
      <c r="CJ183" s="73">
        <f t="shared" si="202"/>
        <v>0</v>
      </c>
      <c r="CK183" s="73">
        <f t="shared" si="203"/>
        <v>0</v>
      </c>
      <c r="CL183" s="73">
        <f t="shared" si="204"/>
        <v>0</v>
      </c>
      <c r="CM183" s="73">
        <f t="shared" si="205"/>
        <v>0</v>
      </c>
      <c r="CN183" s="73">
        <f t="shared" si="206"/>
        <v>0</v>
      </c>
      <c r="CO183" s="73">
        <f t="shared" si="207"/>
        <v>0</v>
      </c>
      <c r="CP183" s="73" t="str">
        <f t="shared" si="161"/>
        <v/>
      </c>
      <c r="CQ183" s="216" t="str">
        <f>IF(AND(DC183=""),"",IF(DC183=0,"",1+(MAX(CQ$60:CQ182))))</f>
        <v/>
      </c>
      <c r="CR183" s="72">
        <v>124</v>
      </c>
      <c r="CS183" s="69">
        <f t="shared" si="227"/>
        <v>0</v>
      </c>
      <c r="CT183" s="73">
        <f t="shared" si="208"/>
        <v>0</v>
      </c>
      <c r="CU183" s="73">
        <f t="shared" si="209"/>
        <v>0</v>
      </c>
      <c r="CV183" s="73">
        <f t="shared" si="210"/>
        <v>0</v>
      </c>
      <c r="CW183" s="73">
        <f t="shared" si="211"/>
        <v>0</v>
      </c>
      <c r="CX183" s="73">
        <f t="shared" si="212"/>
        <v>0</v>
      </c>
      <c r="CY183" s="73">
        <f t="shared" si="213"/>
        <v>0</v>
      </c>
      <c r="CZ183" s="73">
        <f t="shared" si="214"/>
        <v>0</v>
      </c>
      <c r="DA183" s="73">
        <f t="shared" si="215"/>
        <v>0</v>
      </c>
      <c r="DB183" s="73">
        <f t="shared" si="216"/>
        <v>0</v>
      </c>
      <c r="DC183" s="73" t="str">
        <f t="shared" si="162"/>
        <v/>
      </c>
    </row>
    <row r="184" spans="1:108" s="216" customFormat="1" ht="15.75">
      <c r="A184" s="216">
        <f t="shared" si="163"/>
        <v>0</v>
      </c>
      <c r="B184" s="348">
        <f t="shared" si="164"/>
        <v>0</v>
      </c>
      <c r="C184" s="349">
        <v>125</v>
      </c>
      <c r="D184" s="377"/>
      <c r="E184" s="378"/>
      <c r="F184" s="379"/>
      <c r="G184" s="379"/>
      <c r="H184" s="378"/>
      <c r="I184" s="380"/>
      <c r="J184" s="381"/>
      <c r="K184" s="381"/>
      <c r="L184" s="381"/>
      <c r="M184" s="382"/>
      <c r="N184" s="521"/>
      <c r="AB184" s="216" t="str">
        <f t="shared" si="185"/>
        <v/>
      </c>
      <c r="AC184" s="216">
        <f t="shared" si="165"/>
        <v>1</v>
      </c>
      <c r="AD184" s="216" t="str">
        <f>IF(AND(AP184=""),"",IF(AP184=0,"",1+(MAX(AD$60:AD183))))</f>
        <v/>
      </c>
      <c r="AE184" s="32">
        <v>125</v>
      </c>
      <c r="AF184" s="69">
        <f t="shared" si="186"/>
        <v>0</v>
      </c>
      <c r="AG184" s="73">
        <f t="shared" si="187"/>
        <v>0</v>
      </c>
      <c r="AH184" s="73">
        <f t="shared" si="188"/>
        <v>0</v>
      </c>
      <c r="AI184" s="73">
        <f t="shared" si="189"/>
        <v>0</v>
      </c>
      <c r="AJ184" s="73">
        <f t="shared" si="190"/>
        <v>0</v>
      </c>
      <c r="AK184" s="73">
        <f t="shared" si="191"/>
        <v>0</v>
      </c>
      <c r="AL184" s="73">
        <f t="shared" si="192"/>
        <v>0</v>
      </c>
      <c r="AM184" s="73">
        <f t="shared" si="193"/>
        <v>0</v>
      </c>
      <c r="AN184" s="73">
        <f t="shared" si="228"/>
        <v>0</v>
      </c>
      <c r="AO184" s="73">
        <f t="shared" si="194"/>
        <v>0</v>
      </c>
      <c r="AP184" s="73" t="str">
        <f t="shared" si="157"/>
        <v/>
      </c>
      <c r="AQ184" s="216" t="str">
        <f>IF(AND(BC184=""),"",IF(BC184=0,"",1+(MAX(AQ$60:AQ183))))</f>
        <v/>
      </c>
      <c r="AR184" s="72">
        <v>125</v>
      </c>
      <c r="AS184" s="347">
        <f t="shared" si="218"/>
        <v>0</v>
      </c>
      <c r="AT184" s="70">
        <f t="shared" si="219"/>
        <v>0</v>
      </c>
      <c r="AU184" s="70">
        <f t="shared" si="220"/>
        <v>0</v>
      </c>
      <c r="AV184" s="70">
        <f t="shared" si="221"/>
        <v>0</v>
      </c>
      <c r="AW184" s="70">
        <f t="shared" si="222"/>
        <v>0</v>
      </c>
      <c r="AX184" s="70">
        <f t="shared" si="223"/>
        <v>0</v>
      </c>
      <c r="AY184" s="70">
        <f t="shared" si="224"/>
        <v>0</v>
      </c>
      <c r="AZ184" s="70">
        <f t="shared" si="225"/>
        <v>0</v>
      </c>
      <c r="BA184" s="70">
        <f t="shared" si="226"/>
        <v>0</v>
      </c>
      <c r="BB184" s="70">
        <f t="shared" si="195"/>
        <v>0</v>
      </c>
      <c r="BC184" s="73" t="str">
        <f t="shared" si="158"/>
        <v/>
      </c>
      <c r="BD184" s="216" t="str">
        <f>IF(AND(BP184=""),"",IF(BP184=0,"",1+(MAX(BD$60:BD183))))</f>
        <v/>
      </c>
      <c r="BE184" s="32">
        <v>125</v>
      </c>
      <c r="BF184" s="69">
        <f t="shared" si="167"/>
        <v>0</v>
      </c>
      <c r="BG184" s="73">
        <f t="shared" si="168"/>
        <v>0</v>
      </c>
      <c r="BH184" s="73">
        <f t="shared" si="169"/>
        <v>0</v>
      </c>
      <c r="BI184" s="73">
        <f t="shared" si="170"/>
        <v>0</v>
      </c>
      <c r="BJ184" s="73">
        <f t="shared" si="171"/>
        <v>0</v>
      </c>
      <c r="BK184" s="73">
        <f t="shared" si="172"/>
        <v>0</v>
      </c>
      <c r="BL184" s="73">
        <f t="shared" si="173"/>
        <v>0</v>
      </c>
      <c r="BM184" s="73">
        <f t="shared" si="174"/>
        <v>0</v>
      </c>
      <c r="BN184" s="73">
        <f t="shared" si="175"/>
        <v>0</v>
      </c>
      <c r="BO184" s="73">
        <f t="shared" si="196"/>
        <v>0</v>
      </c>
      <c r="BP184" s="73" t="str">
        <f t="shared" si="159"/>
        <v/>
      </c>
      <c r="BQ184" s="216" t="str">
        <f>IF(AND(CC184=""),"",IF(CC184=0,"",1+(MAX(BQ$60:BQ183))))</f>
        <v/>
      </c>
      <c r="BR184" s="32">
        <v>125</v>
      </c>
      <c r="BS184" s="346">
        <f t="shared" si="176"/>
        <v>0</v>
      </c>
      <c r="BT184" s="73">
        <f t="shared" si="177"/>
        <v>0</v>
      </c>
      <c r="BU184" s="73">
        <f t="shared" si="178"/>
        <v>0</v>
      </c>
      <c r="BV184" s="73">
        <f t="shared" si="179"/>
        <v>0</v>
      </c>
      <c r="BW184" s="73">
        <f t="shared" si="180"/>
        <v>0</v>
      </c>
      <c r="BX184" s="73">
        <f t="shared" si="181"/>
        <v>0</v>
      </c>
      <c r="BY184" s="73">
        <f t="shared" si="182"/>
        <v>0</v>
      </c>
      <c r="BZ184" s="73">
        <f t="shared" si="183"/>
        <v>0</v>
      </c>
      <c r="CA184" s="73">
        <f t="shared" si="184"/>
        <v>0</v>
      </c>
      <c r="CB184" s="73">
        <f t="shared" si="197"/>
        <v>0</v>
      </c>
      <c r="CC184" s="73" t="str">
        <f t="shared" si="160"/>
        <v/>
      </c>
      <c r="CD184" s="216" t="str">
        <f>IF(AND(CP184=""),"",IF(CP184=0,"",1+(MAX(CD$60:CD183))))</f>
        <v/>
      </c>
      <c r="CE184" s="32">
        <v>125</v>
      </c>
      <c r="CF184" s="69">
        <f t="shared" si="198"/>
        <v>0</v>
      </c>
      <c r="CG184" s="73">
        <f t="shared" si="199"/>
        <v>0</v>
      </c>
      <c r="CH184" s="73">
        <f t="shared" si="200"/>
        <v>0</v>
      </c>
      <c r="CI184" s="73">
        <f t="shared" si="201"/>
        <v>0</v>
      </c>
      <c r="CJ184" s="73">
        <f t="shared" si="202"/>
        <v>0</v>
      </c>
      <c r="CK184" s="73">
        <f t="shared" si="203"/>
        <v>0</v>
      </c>
      <c r="CL184" s="73">
        <f t="shared" si="204"/>
        <v>0</v>
      </c>
      <c r="CM184" s="73">
        <f t="shared" si="205"/>
        <v>0</v>
      </c>
      <c r="CN184" s="73">
        <f t="shared" si="206"/>
        <v>0</v>
      </c>
      <c r="CO184" s="73">
        <f t="shared" si="207"/>
        <v>0</v>
      </c>
      <c r="CP184" s="73" t="str">
        <f t="shared" si="161"/>
        <v/>
      </c>
      <c r="CQ184" s="216" t="str">
        <f>IF(AND(DC184=""),"",IF(DC184=0,"",1+(MAX(CQ$60:CQ183))))</f>
        <v/>
      </c>
      <c r="CR184" s="32">
        <v>125</v>
      </c>
      <c r="CS184" s="69">
        <f t="shared" si="227"/>
        <v>0</v>
      </c>
      <c r="CT184" s="73">
        <f t="shared" si="208"/>
        <v>0</v>
      </c>
      <c r="CU184" s="73">
        <f t="shared" si="209"/>
        <v>0</v>
      </c>
      <c r="CV184" s="73">
        <f t="shared" si="210"/>
        <v>0</v>
      </c>
      <c r="CW184" s="73">
        <f t="shared" si="211"/>
        <v>0</v>
      </c>
      <c r="CX184" s="73">
        <f t="shared" si="212"/>
        <v>0</v>
      </c>
      <c r="CY184" s="73">
        <f t="shared" si="213"/>
        <v>0</v>
      </c>
      <c r="CZ184" s="73">
        <f t="shared" si="214"/>
        <v>0</v>
      </c>
      <c r="DA184" s="73">
        <f t="shared" si="215"/>
        <v>0</v>
      </c>
      <c r="DB184" s="73">
        <f t="shared" si="216"/>
        <v>0</v>
      </c>
      <c r="DC184" s="73" t="str">
        <f t="shared" si="162"/>
        <v/>
      </c>
    </row>
    <row r="185" spans="1:108" s="216" customFormat="1" ht="15.75">
      <c r="A185" s="216">
        <f t="shared" si="163"/>
        <v>0</v>
      </c>
      <c r="B185" s="348">
        <f t="shared" si="164"/>
        <v>0</v>
      </c>
      <c r="C185" s="349">
        <v>126</v>
      </c>
      <c r="D185" s="377"/>
      <c r="E185" s="378"/>
      <c r="F185" s="379"/>
      <c r="G185" s="379"/>
      <c r="H185" s="378"/>
      <c r="I185" s="380"/>
      <c r="J185" s="381"/>
      <c r="K185" s="381"/>
      <c r="L185" s="381"/>
      <c r="M185" s="382"/>
      <c r="N185" s="521"/>
      <c r="AB185" s="216" t="str">
        <f t="shared" si="185"/>
        <v/>
      </c>
      <c r="AC185" s="216">
        <f t="shared" si="165"/>
        <v>1</v>
      </c>
      <c r="AD185" s="216" t="str">
        <f>IF(AND(AP185=""),"",IF(AP185=0,"",1+(MAX(AD$60:AD184))))</f>
        <v/>
      </c>
      <c r="AE185" s="72">
        <v>126</v>
      </c>
      <c r="AF185" s="69">
        <f t="shared" si="186"/>
        <v>0</v>
      </c>
      <c r="AG185" s="73">
        <f t="shared" si="187"/>
        <v>0</v>
      </c>
      <c r="AH185" s="73">
        <f t="shared" si="188"/>
        <v>0</v>
      </c>
      <c r="AI185" s="73">
        <f t="shared" si="189"/>
        <v>0</v>
      </c>
      <c r="AJ185" s="73">
        <f t="shared" si="190"/>
        <v>0</v>
      </c>
      <c r="AK185" s="73">
        <f t="shared" si="191"/>
        <v>0</v>
      </c>
      <c r="AL185" s="73">
        <f t="shared" si="192"/>
        <v>0</v>
      </c>
      <c r="AM185" s="73">
        <f t="shared" si="193"/>
        <v>0</v>
      </c>
      <c r="AN185" s="73">
        <f t="shared" si="228"/>
        <v>0</v>
      </c>
      <c r="AO185" s="73">
        <f t="shared" si="194"/>
        <v>0</v>
      </c>
      <c r="AP185" s="73" t="str">
        <f t="shared" si="157"/>
        <v/>
      </c>
      <c r="AQ185" s="216" t="str">
        <f>IF(AND(BC185=""),"",IF(BC185=0,"",1+(MAX(AQ$60:AQ184))))</f>
        <v/>
      </c>
      <c r="AR185" s="72">
        <v>126</v>
      </c>
      <c r="AS185" s="347">
        <f t="shared" si="218"/>
        <v>0</v>
      </c>
      <c r="AT185" s="70">
        <f t="shared" si="219"/>
        <v>0</v>
      </c>
      <c r="AU185" s="70">
        <f t="shared" si="220"/>
        <v>0</v>
      </c>
      <c r="AV185" s="70">
        <f t="shared" si="221"/>
        <v>0</v>
      </c>
      <c r="AW185" s="70">
        <f t="shared" si="222"/>
        <v>0</v>
      </c>
      <c r="AX185" s="70">
        <f t="shared" si="223"/>
        <v>0</v>
      </c>
      <c r="AY185" s="70">
        <f t="shared" si="224"/>
        <v>0</v>
      </c>
      <c r="AZ185" s="70">
        <f t="shared" si="225"/>
        <v>0</v>
      </c>
      <c r="BA185" s="70">
        <f t="shared" si="226"/>
        <v>0</v>
      </c>
      <c r="BB185" s="70">
        <f t="shared" si="195"/>
        <v>0</v>
      </c>
      <c r="BC185" s="73" t="str">
        <f t="shared" si="158"/>
        <v/>
      </c>
      <c r="BD185" s="216" t="str">
        <f>IF(AND(BP185=""),"",IF(BP185=0,"",1+(MAX(BD$60:BD184))))</f>
        <v/>
      </c>
      <c r="BE185" s="72">
        <v>126</v>
      </c>
      <c r="BF185" s="69">
        <f t="shared" si="167"/>
        <v>0</v>
      </c>
      <c r="BG185" s="73">
        <f t="shared" si="168"/>
        <v>0</v>
      </c>
      <c r="BH185" s="73">
        <f t="shared" si="169"/>
        <v>0</v>
      </c>
      <c r="BI185" s="73">
        <f t="shared" si="170"/>
        <v>0</v>
      </c>
      <c r="BJ185" s="73">
        <f t="shared" si="171"/>
        <v>0</v>
      </c>
      <c r="BK185" s="73">
        <f t="shared" si="172"/>
        <v>0</v>
      </c>
      <c r="BL185" s="73">
        <f t="shared" si="173"/>
        <v>0</v>
      </c>
      <c r="BM185" s="73">
        <f t="shared" si="174"/>
        <v>0</v>
      </c>
      <c r="BN185" s="73">
        <f t="shared" si="175"/>
        <v>0</v>
      </c>
      <c r="BO185" s="73">
        <f t="shared" si="196"/>
        <v>0</v>
      </c>
      <c r="BP185" s="73" t="str">
        <f t="shared" si="159"/>
        <v/>
      </c>
      <c r="BQ185" s="216" t="str">
        <f>IF(AND(CC185=""),"",IF(CC185=0,"",1+(MAX(BQ$60:BQ184))))</f>
        <v/>
      </c>
      <c r="BR185" s="72">
        <v>126</v>
      </c>
      <c r="BS185" s="346">
        <f t="shared" si="176"/>
        <v>0</v>
      </c>
      <c r="BT185" s="73">
        <f t="shared" si="177"/>
        <v>0</v>
      </c>
      <c r="BU185" s="73">
        <f t="shared" si="178"/>
        <v>0</v>
      </c>
      <c r="BV185" s="73">
        <f t="shared" si="179"/>
        <v>0</v>
      </c>
      <c r="BW185" s="73">
        <f t="shared" si="180"/>
        <v>0</v>
      </c>
      <c r="BX185" s="73">
        <f t="shared" si="181"/>
        <v>0</v>
      </c>
      <c r="BY185" s="73">
        <f t="shared" si="182"/>
        <v>0</v>
      </c>
      <c r="BZ185" s="73">
        <f t="shared" si="183"/>
        <v>0</v>
      </c>
      <c r="CA185" s="73">
        <f t="shared" si="184"/>
        <v>0</v>
      </c>
      <c r="CB185" s="73">
        <f t="shared" si="197"/>
        <v>0</v>
      </c>
      <c r="CC185" s="73" t="str">
        <f t="shared" si="160"/>
        <v/>
      </c>
      <c r="CD185" s="216" t="str">
        <f>IF(AND(CP185=""),"",IF(CP185=0,"",1+(MAX(CD$60:CD184))))</f>
        <v/>
      </c>
      <c r="CE185" s="72">
        <v>126</v>
      </c>
      <c r="CF185" s="69">
        <f t="shared" si="198"/>
        <v>0</v>
      </c>
      <c r="CG185" s="73">
        <f t="shared" si="199"/>
        <v>0</v>
      </c>
      <c r="CH185" s="73">
        <f t="shared" si="200"/>
        <v>0</v>
      </c>
      <c r="CI185" s="73">
        <f t="shared" si="201"/>
        <v>0</v>
      </c>
      <c r="CJ185" s="73">
        <f t="shared" si="202"/>
        <v>0</v>
      </c>
      <c r="CK185" s="73">
        <f t="shared" si="203"/>
        <v>0</v>
      </c>
      <c r="CL185" s="73">
        <f t="shared" si="204"/>
        <v>0</v>
      </c>
      <c r="CM185" s="73">
        <f t="shared" si="205"/>
        <v>0</v>
      </c>
      <c r="CN185" s="73">
        <f t="shared" si="206"/>
        <v>0</v>
      </c>
      <c r="CO185" s="73">
        <f t="shared" si="207"/>
        <v>0</v>
      </c>
      <c r="CP185" s="73" t="str">
        <f t="shared" si="161"/>
        <v/>
      </c>
      <c r="CQ185" s="216" t="str">
        <f>IF(AND(DC185=""),"",IF(DC185=0,"",1+(MAX(CQ$60:CQ184))))</f>
        <v/>
      </c>
      <c r="CR185" s="72">
        <v>126</v>
      </c>
      <c r="CS185" s="69">
        <f t="shared" si="227"/>
        <v>0</v>
      </c>
      <c r="CT185" s="73">
        <f t="shared" si="208"/>
        <v>0</v>
      </c>
      <c r="CU185" s="73">
        <f t="shared" si="209"/>
        <v>0</v>
      </c>
      <c r="CV185" s="73">
        <f t="shared" si="210"/>
        <v>0</v>
      </c>
      <c r="CW185" s="73">
        <f t="shared" si="211"/>
        <v>0</v>
      </c>
      <c r="CX185" s="73">
        <f t="shared" si="212"/>
        <v>0</v>
      </c>
      <c r="CY185" s="73">
        <f t="shared" si="213"/>
        <v>0</v>
      </c>
      <c r="CZ185" s="73">
        <f t="shared" si="214"/>
        <v>0</v>
      </c>
      <c r="DA185" s="73">
        <f t="shared" si="215"/>
        <v>0</v>
      </c>
      <c r="DB185" s="73">
        <f t="shared" si="216"/>
        <v>0</v>
      </c>
      <c r="DC185" s="73" t="str">
        <f t="shared" si="162"/>
        <v/>
      </c>
    </row>
    <row r="186" spans="1:108" s="216" customFormat="1" ht="15.75">
      <c r="A186" s="216">
        <f t="shared" si="163"/>
        <v>0</v>
      </c>
      <c r="B186" s="348">
        <f t="shared" si="164"/>
        <v>0</v>
      </c>
      <c r="C186" s="349">
        <v>127</v>
      </c>
      <c r="D186" s="377"/>
      <c r="E186" s="378"/>
      <c r="F186" s="379"/>
      <c r="G186" s="379"/>
      <c r="H186" s="378"/>
      <c r="I186" s="380"/>
      <c r="J186" s="381"/>
      <c r="K186" s="381"/>
      <c r="L186" s="381"/>
      <c r="M186" s="382"/>
      <c r="N186" s="521"/>
      <c r="AB186" s="216" t="str">
        <f t="shared" si="185"/>
        <v/>
      </c>
      <c r="AC186" s="216">
        <f t="shared" si="165"/>
        <v>1</v>
      </c>
      <c r="AD186" s="216" t="str">
        <f>IF(AND(AP186=""),"",IF(AP186=0,"",1+(MAX(AD$60:AD185))))</f>
        <v/>
      </c>
      <c r="AE186" s="32">
        <v>127</v>
      </c>
      <c r="AF186" s="69">
        <f t="shared" si="186"/>
        <v>0</v>
      </c>
      <c r="AG186" s="73">
        <f t="shared" si="187"/>
        <v>0</v>
      </c>
      <c r="AH186" s="73">
        <f t="shared" si="188"/>
        <v>0</v>
      </c>
      <c r="AI186" s="73">
        <f t="shared" si="189"/>
        <v>0</v>
      </c>
      <c r="AJ186" s="73">
        <f t="shared" si="190"/>
        <v>0</v>
      </c>
      <c r="AK186" s="73">
        <f t="shared" si="191"/>
        <v>0</v>
      </c>
      <c r="AL186" s="73">
        <f t="shared" si="192"/>
        <v>0</v>
      </c>
      <c r="AM186" s="73">
        <f t="shared" si="193"/>
        <v>0</v>
      </c>
      <c r="AN186" s="73">
        <f t="shared" si="228"/>
        <v>0</v>
      </c>
      <c r="AO186" s="73">
        <f t="shared" si="194"/>
        <v>0</v>
      </c>
      <c r="AP186" s="73" t="str">
        <f t="shared" si="157"/>
        <v/>
      </c>
      <c r="AQ186" s="216" t="str">
        <f>IF(AND(BC186=""),"",IF(BC186=0,"",1+(MAX(AQ$60:AQ185))))</f>
        <v/>
      </c>
      <c r="AR186" s="72">
        <v>127</v>
      </c>
      <c r="AS186" s="347">
        <f t="shared" si="218"/>
        <v>0</v>
      </c>
      <c r="AT186" s="70">
        <f t="shared" si="219"/>
        <v>0</v>
      </c>
      <c r="AU186" s="70">
        <f t="shared" si="220"/>
        <v>0</v>
      </c>
      <c r="AV186" s="70">
        <f t="shared" si="221"/>
        <v>0</v>
      </c>
      <c r="AW186" s="70">
        <f t="shared" si="222"/>
        <v>0</v>
      </c>
      <c r="AX186" s="70">
        <f t="shared" si="223"/>
        <v>0</v>
      </c>
      <c r="AY186" s="70">
        <f t="shared" si="224"/>
        <v>0</v>
      </c>
      <c r="AZ186" s="70">
        <f t="shared" si="225"/>
        <v>0</v>
      </c>
      <c r="BA186" s="70">
        <f t="shared" si="226"/>
        <v>0</v>
      </c>
      <c r="BB186" s="70">
        <f t="shared" si="195"/>
        <v>0</v>
      </c>
      <c r="BC186" s="73" t="str">
        <f t="shared" si="158"/>
        <v/>
      </c>
      <c r="BD186" s="216" t="str">
        <f>IF(AND(BP186=""),"",IF(BP186=0,"",1+(MAX(BD$60:BD185))))</f>
        <v/>
      </c>
      <c r="BE186" s="32">
        <v>127</v>
      </c>
      <c r="BF186" s="69">
        <f t="shared" si="167"/>
        <v>0</v>
      </c>
      <c r="BG186" s="73">
        <f t="shared" si="168"/>
        <v>0</v>
      </c>
      <c r="BH186" s="73">
        <f t="shared" si="169"/>
        <v>0</v>
      </c>
      <c r="BI186" s="73">
        <f t="shared" si="170"/>
        <v>0</v>
      </c>
      <c r="BJ186" s="73">
        <f t="shared" si="171"/>
        <v>0</v>
      </c>
      <c r="BK186" s="73">
        <f t="shared" si="172"/>
        <v>0</v>
      </c>
      <c r="BL186" s="73">
        <f t="shared" si="173"/>
        <v>0</v>
      </c>
      <c r="BM186" s="73">
        <f t="shared" si="174"/>
        <v>0</v>
      </c>
      <c r="BN186" s="73">
        <f t="shared" si="175"/>
        <v>0</v>
      </c>
      <c r="BO186" s="73">
        <f t="shared" si="196"/>
        <v>0</v>
      </c>
      <c r="BP186" s="73" t="str">
        <f t="shared" si="159"/>
        <v/>
      </c>
      <c r="BQ186" s="216" t="str">
        <f>IF(AND(CC186=""),"",IF(CC186=0,"",1+(MAX(BQ$60:BQ185))))</f>
        <v/>
      </c>
      <c r="BR186" s="32">
        <v>127</v>
      </c>
      <c r="BS186" s="346">
        <f t="shared" si="176"/>
        <v>0</v>
      </c>
      <c r="BT186" s="73">
        <f t="shared" si="177"/>
        <v>0</v>
      </c>
      <c r="BU186" s="73">
        <f t="shared" si="178"/>
        <v>0</v>
      </c>
      <c r="BV186" s="73">
        <f t="shared" si="179"/>
        <v>0</v>
      </c>
      <c r="BW186" s="73">
        <f t="shared" si="180"/>
        <v>0</v>
      </c>
      <c r="BX186" s="73">
        <f t="shared" si="181"/>
        <v>0</v>
      </c>
      <c r="BY186" s="73">
        <f t="shared" si="182"/>
        <v>0</v>
      </c>
      <c r="BZ186" s="73">
        <f t="shared" si="183"/>
        <v>0</v>
      </c>
      <c r="CA186" s="73">
        <f t="shared" si="184"/>
        <v>0</v>
      </c>
      <c r="CB186" s="73">
        <f t="shared" si="197"/>
        <v>0</v>
      </c>
      <c r="CC186" s="73" t="str">
        <f t="shared" si="160"/>
        <v/>
      </c>
      <c r="CD186" s="216" t="str">
        <f>IF(AND(CP186=""),"",IF(CP186=0,"",1+(MAX(CD$60:CD185))))</f>
        <v/>
      </c>
      <c r="CE186" s="32">
        <v>127</v>
      </c>
      <c r="CF186" s="69">
        <f t="shared" si="198"/>
        <v>0</v>
      </c>
      <c r="CG186" s="73">
        <f t="shared" si="199"/>
        <v>0</v>
      </c>
      <c r="CH186" s="73">
        <f t="shared" si="200"/>
        <v>0</v>
      </c>
      <c r="CI186" s="73">
        <f t="shared" si="201"/>
        <v>0</v>
      </c>
      <c r="CJ186" s="73">
        <f t="shared" si="202"/>
        <v>0</v>
      </c>
      <c r="CK186" s="73">
        <f t="shared" si="203"/>
        <v>0</v>
      </c>
      <c r="CL186" s="73">
        <f t="shared" si="204"/>
        <v>0</v>
      </c>
      <c r="CM186" s="73">
        <f t="shared" si="205"/>
        <v>0</v>
      </c>
      <c r="CN186" s="73">
        <f t="shared" si="206"/>
        <v>0</v>
      </c>
      <c r="CO186" s="73">
        <f t="shared" si="207"/>
        <v>0</v>
      </c>
      <c r="CP186" s="73" t="str">
        <f t="shared" si="161"/>
        <v/>
      </c>
      <c r="CQ186" s="216" t="str">
        <f>IF(AND(DC186=""),"",IF(DC186=0,"",1+(MAX(CQ$60:CQ185))))</f>
        <v/>
      </c>
      <c r="CR186" s="32">
        <v>127</v>
      </c>
      <c r="CS186" s="69">
        <f t="shared" si="227"/>
        <v>0</v>
      </c>
      <c r="CT186" s="73">
        <f t="shared" si="208"/>
        <v>0</v>
      </c>
      <c r="CU186" s="73">
        <f t="shared" si="209"/>
        <v>0</v>
      </c>
      <c r="CV186" s="73">
        <f t="shared" si="210"/>
        <v>0</v>
      </c>
      <c r="CW186" s="73">
        <f t="shared" si="211"/>
        <v>0</v>
      </c>
      <c r="CX186" s="73">
        <f t="shared" si="212"/>
        <v>0</v>
      </c>
      <c r="CY186" s="73">
        <f t="shared" si="213"/>
        <v>0</v>
      </c>
      <c r="CZ186" s="73">
        <f t="shared" si="214"/>
        <v>0</v>
      </c>
      <c r="DA186" s="73">
        <f t="shared" si="215"/>
        <v>0</v>
      </c>
      <c r="DB186" s="73">
        <f t="shared" si="216"/>
        <v>0</v>
      </c>
      <c r="DC186" s="73" t="str">
        <f t="shared" si="162"/>
        <v/>
      </c>
    </row>
    <row r="187" spans="1:108" s="216" customFormat="1" ht="15.75">
      <c r="A187" s="216">
        <f t="shared" si="163"/>
        <v>0</v>
      </c>
      <c r="B187" s="348">
        <f t="shared" si="164"/>
        <v>0</v>
      </c>
      <c r="C187" s="349">
        <v>128</v>
      </c>
      <c r="D187" s="377"/>
      <c r="E187" s="378"/>
      <c r="F187" s="379"/>
      <c r="G187" s="379"/>
      <c r="H187" s="378"/>
      <c r="I187" s="380"/>
      <c r="J187" s="381"/>
      <c r="K187" s="381"/>
      <c r="L187" s="381"/>
      <c r="M187" s="382"/>
      <c r="N187" s="521"/>
      <c r="AB187" s="216" t="str">
        <f t="shared" si="185"/>
        <v/>
      </c>
      <c r="AC187" s="216">
        <f t="shared" si="165"/>
        <v>1</v>
      </c>
      <c r="AD187" s="216" t="str">
        <f>IF(AND(AP187=""),"",IF(AP187=0,"",1+(MAX(AD$60:AD186))))</f>
        <v/>
      </c>
      <c r="AE187" s="72">
        <v>128</v>
      </c>
      <c r="AF187" s="69">
        <f t="shared" si="186"/>
        <v>0</v>
      </c>
      <c r="AG187" s="73">
        <f t="shared" si="187"/>
        <v>0</v>
      </c>
      <c r="AH187" s="73">
        <f t="shared" si="188"/>
        <v>0</v>
      </c>
      <c r="AI187" s="73">
        <f t="shared" si="189"/>
        <v>0</v>
      </c>
      <c r="AJ187" s="73">
        <f t="shared" si="190"/>
        <v>0</v>
      </c>
      <c r="AK187" s="73">
        <f t="shared" si="191"/>
        <v>0</v>
      </c>
      <c r="AL187" s="73">
        <f t="shared" si="192"/>
        <v>0</v>
      </c>
      <c r="AM187" s="73">
        <f t="shared" si="193"/>
        <v>0</v>
      </c>
      <c r="AN187" s="73">
        <f t="shared" si="228"/>
        <v>0</v>
      </c>
      <c r="AO187" s="73">
        <f t="shared" si="194"/>
        <v>0</v>
      </c>
      <c r="AP187" s="73" t="str">
        <f t="shared" si="157"/>
        <v/>
      </c>
      <c r="AQ187" s="216" t="str">
        <f>IF(AND(BC187=""),"",IF(BC187=0,"",1+(MAX(AQ$60:AQ186))))</f>
        <v/>
      </c>
      <c r="AR187" s="72">
        <v>128</v>
      </c>
      <c r="AS187" s="347">
        <f t="shared" si="218"/>
        <v>0</v>
      </c>
      <c r="AT187" s="70">
        <f t="shared" si="219"/>
        <v>0</v>
      </c>
      <c r="AU187" s="70">
        <f t="shared" si="220"/>
        <v>0</v>
      </c>
      <c r="AV187" s="70">
        <f t="shared" si="221"/>
        <v>0</v>
      </c>
      <c r="AW187" s="70">
        <f t="shared" si="222"/>
        <v>0</v>
      </c>
      <c r="AX187" s="70">
        <f t="shared" si="223"/>
        <v>0</v>
      </c>
      <c r="AY187" s="70">
        <f t="shared" si="224"/>
        <v>0</v>
      </c>
      <c r="AZ187" s="70">
        <f t="shared" si="225"/>
        <v>0</v>
      </c>
      <c r="BA187" s="70">
        <f t="shared" si="226"/>
        <v>0</v>
      </c>
      <c r="BB187" s="70">
        <f t="shared" si="195"/>
        <v>0</v>
      </c>
      <c r="BC187" s="73" t="str">
        <f t="shared" si="158"/>
        <v/>
      </c>
      <c r="BD187" s="216" t="str">
        <f>IF(AND(BP187=""),"",IF(BP187=0,"",1+(MAX(BD$60:BD186))))</f>
        <v/>
      </c>
      <c r="BE187" s="72">
        <v>128</v>
      </c>
      <c r="BF187" s="69">
        <f t="shared" si="167"/>
        <v>0</v>
      </c>
      <c r="BG187" s="73">
        <f t="shared" si="168"/>
        <v>0</v>
      </c>
      <c r="BH187" s="73">
        <f t="shared" si="169"/>
        <v>0</v>
      </c>
      <c r="BI187" s="73">
        <f t="shared" si="170"/>
        <v>0</v>
      </c>
      <c r="BJ187" s="73">
        <f t="shared" si="171"/>
        <v>0</v>
      </c>
      <c r="BK187" s="73">
        <f t="shared" si="172"/>
        <v>0</v>
      </c>
      <c r="BL187" s="73">
        <f t="shared" si="173"/>
        <v>0</v>
      </c>
      <c r="BM187" s="73">
        <f t="shared" si="174"/>
        <v>0</v>
      </c>
      <c r="BN187" s="73">
        <f t="shared" si="175"/>
        <v>0</v>
      </c>
      <c r="BO187" s="73">
        <f t="shared" si="196"/>
        <v>0</v>
      </c>
      <c r="BP187" s="73" t="str">
        <f t="shared" si="159"/>
        <v/>
      </c>
      <c r="BQ187" s="216" t="str">
        <f>IF(AND(CC187=""),"",IF(CC187=0,"",1+(MAX(BQ$60:BQ186))))</f>
        <v/>
      </c>
      <c r="BR187" s="72">
        <v>128</v>
      </c>
      <c r="BS187" s="346">
        <f t="shared" si="176"/>
        <v>0</v>
      </c>
      <c r="BT187" s="73">
        <f t="shared" si="177"/>
        <v>0</v>
      </c>
      <c r="BU187" s="73">
        <f t="shared" si="178"/>
        <v>0</v>
      </c>
      <c r="BV187" s="73">
        <f t="shared" si="179"/>
        <v>0</v>
      </c>
      <c r="BW187" s="73">
        <f t="shared" si="180"/>
        <v>0</v>
      </c>
      <c r="BX187" s="73">
        <f t="shared" si="181"/>
        <v>0</v>
      </c>
      <c r="BY187" s="73">
        <f t="shared" si="182"/>
        <v>0</v>
      </c>
      <c r="BZ187" s="73">
        <f t="shared" si="183"/>
        <v>0</v>
      </c>
      <c r="CA187" s="73">
        <f t="shared" si="184"/>
        <v>0</v>
      </c>
      <c r="CB187" s="73">
        <f t="shared" si="197"/>
        <v>0</v>
      </c>
      <c r="CC187" s="73" t="str">
        <f t="shared" si="160"/>
        <v/>
      </c>
      <c r="CD187" s="216" t="str">
        <f>IF(AND(CP187=""),"",IF(CP187=0,"",1+(MAX(CD$60:CD186))))</f>
        <v/>
      </c>
      <c r="CE187" s="72">
        <v>128</v>
      </c>
      <c r="CF187" s="69">
        <f t="shared" si="198"/>
        <v>0</v>
      </c>
      <c r="CG187" s="73">
        <f t="shared" si="199"/>
        <v>0</v>
      </c>
      <c r="CH187" s="73">
        <f t="shared" si="200"/>
        <v>0</v>
      </c>
      <c r="CI187" s="73">
        <f t="shared" si="201"/>
        <v>0</v>
      </c>
      <c r="CJ187" s="73">
        <f t="shared" si="202"/>
        <v>0</v>
      </c>
      <c r="CK187" s="73">
        <f t="shared" si="203"/>
        <v>0</v>
      </c>
      <c r="CL187" s="73">
        <f t="shared" si="204"/>
        <v>0</v>
      </c>
      <c r="CM187" s="73">
        <f t="shared" si="205"/>
        <v>0</v>
      </c>
      <c r="CN187" s="73">
        <f t="shared" si="206"/>
        <v>0</v>
      </c>
      <c r="CO187" s="73">
        <f t="shared" si="207"/>
        <v>0</v>
      </c>
      <c r="CP187" s="73" t="str">
        <f t="shared" si="161"/>
        <v/>
      </c>
      <c r="CQ187" s="216" t="str">
        <f>IF(AND(DC187=""),"",IF(DC187=0,"",1+(MAX(CQ$60:CQ186))))</f>
        <v/>
      </c>
      <c r="CR187" s="72">
        <v>128</v>
      </c>
      <c r="CS187" s="69">
        <f t="shared" si="227"/>
        <v>0</v>
      </c>
      <c r="CT187" s="73">
        <f t="shared" si="208"/>
        <v>0</v>
      </c>
      <c r="CU187" s="73">
        <f t="shared" si="209"/>
        <v>0</v>
      </c>
      <c r="CV187" s="73">
        <f t="shared" si="210"/>
        <v>0</v>
      </c>
      <c r="CW187" s="73">
        <f t="shared" si="211"/>
        <v>0</v>
      </c>
      <c r="CX187" s="73">
        <f t="shared" si="212"/>
        <v>0</v>
      </c>
      <c r="CY187" s="73">
        <f t="shared" si="213"/>
        <v>0</v>
      </c>
      <c r="CZ187" s="73">
        <f t="shared" si="214"/>
        <v>0</v>
      </c>
      <c r="DA187" s="73">
        <f t="shared" si="215"/>
        <v>0</v>
      </c>
      <c r="DB187" s="73">
        <f t="shared" si="216"/>
        <v>0</v>
      </c>
      <c r="DC187" s="73" t="str">
        <f t="shared" si="162"/>
        <v/>
      </c>
    </row>
    <row r="188" spans="1:108" s="216" customFormat="1" ht="15.75">
      <c r="A188" s="216">
        <f t="shared" si="163"/>
        <v>0</v>
      </c>
      <c r="B188" s="348">
        <f t="shared" si="164"/>
        <v>0</v>
      </c>
      <c r="C188" s="349">
        <v>129</v>
      </c>
      <c r="D188" s="377"/>
      <c r="E188" s="378"/>
      <c r="F188" s="379"/>
      <c r="G188" s="379"/>
      <c r="H188" s="378"/>
      <c r="I188" s="380"/>
      <c r="J188" s="381"/>
      <c r="K188" s="381"/>
      <c r="L188" s="381"/>
      <c r="M188" s="382"/>
      <c r="N188" s="521"/>
      <c r="AB188" s="216" t="str">
        <f t="shared" si="185"/>
        <v/>
      </c>
      <c r="AC188" s="216">
        <f t="shared" si="165"/>
        <v>1</v>
      </c>
      <c r="AD188" s="216" t="str">
        <f>IF(AND(AP188=""),"",IF(AP188=0,"",1+(MAX(AD$60:AD187))))</f>
        <v/>
      </c>
      <c r="AE188" s="32">
        <v>129</v>
      </c>
      <c r="AF188" s="69">
        <f t="shared" si="186"/>
        <v>0</v>
      </c>
      <c r="AG188" s="73">
        <f t="shared" si="187"/>
        <v>0</v>
      </c>
      <c r="AH188" s="73">
        <f t="shared" si="188"/>
        <v>0</v>
      </c>
      <c r="AI188" s="73">
        <f t="shared" si="189"/>
        <v>0</v>
      </c>
      <c r="AJ188" s="73">
        <f t="shared" si="190"/>
        <v>0</v>
      </c>
      <c r="AK188" s="73">
        <f t="shared" si="191"/>
        <v>0</v>
      </c>
      <c r="AL188" s="73">
        <f t="shared" si="192"/>
        <v>0</v>
      </c>
      <c r="AM188" s="73">
        <f t="shared" si="193"/>
        <v>0</v>
      </c>
      <c r="AN188" s="73">
        <f t="shared" si="228"/>
        <v>0</v>
      </c>
      <c r="AO188" s="73">
        <f t="shared" si="194"/>
        <v>0</v>
      </c>
      <c r="AP188" s="73" t="str">
        <f t="shared" ref="AP188:AP251" si="229">IF(AND(M188=""),"",IF(M188=AF$58,1,0))</f>
        <v/>
      </c>
      <c r="AQ188" s="216" t="str">
        <f>IF(AND(BC188=""),"",IF(BC188=0,"",1+(MAX(AQ$60:AQ187))))</f>
        <v/>
      </c>
      <c r="AR188" s="72">
        <v>129</v>
      </c>
      <c r="AS188" s="347">
        <f t="shared" si="218"/>
        <v>0</v>
      </c>
      <c r="AT188" s="70">
        <f t="shared" si="219"/>
        <v>0</v>
      </c>
      <c r="AU188" s="70">
        <f t="shared" si="220"/>
        <v>0</v>
      </c>
      <c r="AV188" s="70">
        <f t="shared" si="221"/>
        <v>0</v>
      </c>
      <c r="AW188" s="70">
        <f t="shared" si="222"/>
        <v>0</v>
      </c>
      <c r="AX188" s="70">
        <f t="shared" si="223"/>
        <v>0</v>
      </c>
      <c r="AY188" s="70">
        <f t="shared" si="224"/>
        <v>0</v>
      </c>
      <c r="AZ188" s="70">
        <f t="shared" si="225"/>
        <v>0</v>
      </c>
      <c r="BA188" s="70">
        <f t="shared" si="226"/>
        <v>0</v>
      </c>
      <c r="BB188" s="70">
        <f t="shared" si="195"/>
        <v>0</v>
      </c>
      <c r="BC188" s="73" t="str">
        <f t="shared" ref="BC188:BC251" si="230">IF(AND(M188=""),"",IF(M188=AS$58,1,0))</f>
        <v/>
      </c>
      <c r="BD188" s="216" t="str">
        <f>IF(AND(BP188=""),"",IF(BP188=0,"",1+(MAX(BD$60:BD187))))</f>
        <v/>
      </c>
      <c r="BE188" s="32">
        <v>129</v>
      </c>
      <c r="BF188" s="69">
        <f t="shared" si="167"/>
        <v>0</v>
      </c>
      <c r="BG188" s="73">
        <f t="shared" si="168"/>
        <v>0</v>
      </c>
      <c r="BH188" s="73">
        <f t="shared" si="169"/>
        <v>0</v>
      </c>
      <c r="BI188" s="73">
        <f t="shared" si="170"/>
        <v>0</v>
      </c>
      <c r="BJ188" s="73">
        <f t="shared" si="171"/>
        <v>0</v>
      </c>
      <c r="BK188" s="73">
        <f t="shared" si="172"/>
        <v>0</v>
      </c>
      <c r="BL188" s="73">
        <f t="shared" si="173"/>
        <v>0</v>
      </c>
      <c r="BM188" s="73">
        <f t="shared" si="174"/>
        <v>0</v>
      </c>
      <c r="BN188" s="73">
        <f t="shared" si="175"/>
        <v>0</v>
      </c>
      <c r="BO188" s="73">
        <f t="shared" si="196"/>
        <v>0</v>
      </c>
      <c r="BP188" s="73" t="str">
        <f t="shared" ref="BP188:BP251" si="231">IF(AND(M188=""),"",IF(M188=BF$58,1,0))</f>
        <v/>
      </c>
      <c r="BQ188" s="216" t="str">
        <f>IF(AND(CC188=""),"",IF(CC188=0,"",1+(MAX(BQ$60:BQ187))))</f>
        <v/>
      </c>
      <c r="BR188" s="32">
        <v>129</v>
      </c>
      <c r="BS188" s="346">
        <f t="shared" si="176"/>
        <v>0</v>
      </c>
      <c r="BT188" s="73">
        <f t="shared" si="177"/>
        <v>0</v>
      </c>
      <c r="BU188" s="73">
        <f t="shared" si="178"/>
        <v>0</v>
      </c>
      <c r="BV188" s="73">
        <f t="shared" si="179"/>
        <v>0</v>
      </c>
      <c r="BW188" s="73">
        <f t="shared" si="180"/>
        <v>0</v>
      </c>
      <c r="BX188" s="73">
        <f t="shared" si="181"/>
        <v>0</v>
      </c>
      <c r="BY188" s="73">
        <f t="shared" si="182"/>
        <v>0</v>
      </c>
      <c r="BZ188" s="73">
        <f t="shared" si="183"/>
        <v>0</v>
      </c>
      <c r="CA188" s="73">
        <f t="shared" si="184"/>
        <v>0</v>
      </c>
      <c r="CB188" s="73">
        <f t="shared" si="197"/>
        <v>0</v>
      </c>
      <c r="CC188" s="73" t="str">
        <f t="shared" ref="CC188:CC251" si="232">IF(AND(M188=""),"",IF(M188=BS$58,1,0))</f>
        <v/>
      </c>
      <c r="CD188" s="216" t="str">
        <f>IF(AND(CP188=""),"",IF(CP188=0,"",1+(MAX(CD$60:CD187))))</f>
        <v/>
      </c>
      <c r="CE188" s="32">
        <v>129</v>
      </c>
      <c r="CF188" s="69">
        <f t="shared" si="198"/>
        <v>0</v>
      </c>
      <c r="CG188" s="73">
        <f t="shared" si="199"/>
        <v>0</v>
      </c>
      <c r="CH188" s="73">
        <f t="shared" si="200"/>
        <v>0</v>
      </c>
      <c r="CI188" s="73">
        <f t="shared" si="201"/>
        <v>0</v>
      </c>
      <c r="CJ188" s="73">
        <f t="shared" si="202"/>
        <v>0</v>
      </c>
      <c r="CK188" s="73">
        <f t="shared" si="203"/>
        <v>0</v>
      </c>
      <c r="CL188" s="73">
        <f t="shared" si="204"/>
        <v>0</v>
      </c>
      <c r="CM188" s="73">
        <f t="shared" si="205"/>
        <v>0</v>
      </c>
      <c r="CN188" s="73">
        <f t="shared" si="206"/>
        <v>0</v>
      </c>
      <c r="CO188" s="73">
        <f t="shared" si="207"/>
        <v>0</v>
      </c>
      <c r="CP188" s="73" t="str">
        <f t="shared" ref="CP188:CP251" si="233">IF(AND(M188=""),"",IF(M188=CF$58,1,0))</f>
        <v/>
      </c>
      <c r="CQ188" s="216" t="str">
        <f>IF(AND(DC188=""),"",IF(DC188=0,"",1+(MAX(CQ$60:CQ187))))</f>
        <v/>
      </c>
      <c r="CR188" s="32">
        <v>129</v>
      </c>
      <c r="CS188" s="69">
        <f t="shared" si="227"/>
        <v>0</v>
      </c>
      <c r="CT188" s="73">
        <f t="shared" si="208"/>
        <v>0</v>
      </c>
      <c r="CU188" s="73">
        <f t="shared" si="209"/>
        <v>0</v>
      </c>
      <c r="CV188" s="73">
        <f t="shared" si="210"/>
        <v>0</v>
      </c>
      <c r="CW188" s="73">
        <f t="shared" si="211"/>
        <v>0</v>
      </c>
      <c r="CX188" s="73">
        <f t="shared" si="212"/>
        <v>0</v>
      </c>
      <c r="CY188" s="73">
        <f t="shared" si="213"/>
        <v>0</v>
      </c>
      <c r="CZ188" s="73">
        <f t="shared" si="214"/>
        <v>0</v>
      </c>
      <c r="DA188" s="73">
        <f t="shared" si="215"/>
        <v>0</v>
      </c>
      <c r="DB188" s="73">
        <f t="shared" si="216"/>
        <v>0</v>
      </c>
      <c r="DC188" s="73" t="str">
        <f t="shared" ref="DC188:DC251" si="234">IF(AND(M188=""),"",IF(M188=CS$58,1,0))</f>
        <v/>
      </c>
    </row>
    <row r="189" spans="1:108" s="216" customFormat="1" ht="15.75">
      <c r="A189" s="216">
        <f t="shared" ref="A189:A252" si="235">IF(OR(D189="in fjDr",D189="पद रिक्त",D189="Blank",D189="Post Blank"),0,E189)</f>
        <v>0</v>
      </c>
      <c r="B189" s="348">
        <f t="shared" ref="B189:B252" si="236">F189</f>
        <v>0</v>
      </c>
      <c r="C189" s="349">
        <v>130</v>
      </c>
      <c r="D189" s="377"/>
      <c r="E189" s="378"/>
      <c r="F189" s="379"/>
      <c r="G189" s="379"/>
      <c r="H189" s="378"/>
      <c r="I189" s="380"/>
      <c r="J189" s="381"/>
      <c r="K189" s="381"/>
      <c r="L189" s="381"/>
      <c r="M189" s="382"/>
      <c r="N189" s="521"/>
      <c r="AB189" s="216" t="str">
        <f t="shared" si="185"/>
        <v/>
      </c>
      <c r="AC189" s="216">
        <f t="shared" si="165"/>
        <v>1</v>
      </c>
      <c r="AD189" s="216" t="str">
        <f>IF(AND(AP189=""),"",IF(AP189=0,"",1+(MAX(AD$60:AD188))))</f>
        <v/>
      </c>
      <c r="AE189" s="72">
        <v>130</v>
      </c>
      <c r="AF189" s="69">
        <f t="shared" si="186"/>
        <v>0</v>
      </c>
      <c r="AG189" s="73">
        <f t="shared" si="187"/>
        <v>0</v>
      </c>
      <c r="AH189" s="73">
        <f t="shared" si="188"/>
        <v>0</v>
      </c>
      <c r="AI189" s="73">
        <f t="shared" si="189"/>
        <v>0</v>
      </c>
      <c r="AJ189" s="73">
        <f t="shared" si="190"/>
        <v>0</v>
      </c>
      <c r="AK189" s="73">
        <f t="shared" si="191"/>
        <v>0</v>
      </c>
      <c r="AL189" s="73">
        <f t="shared" si="192"/>
        <v>0</v>
      </c>
      <c r="AM189" s="73">
        <f t="shared" si="193"/>
        <v>0</v>
      </c>
      <c r="AN189" s="73">
        <f t="shared" si="228"/>
        <v>0</v>
      </c>
      <c r="AO189" s="73">
        <f t="shared" si="194"/>
        <v>0</v>
      </c>
      <c r="AP189" s="73" t="str">
        <f t="shared" si="229"/>
        <v/>
      </c>
      <c r="AQ189" s="216" t="str">
        <f>IF(AND(BC189=""),"",IF(BC189=0,"",1+(MAX(AQ$60:AQ188))))</f>
        <v/>
      </c>
      <c r="AR189" s="72">
        <v>130</v>
      </c>
      <c r="AS189" s="347">
        <f t="shared" si="218"/>
        <v>0</v>
      </c>
      <c r="AT189" s="70">
        <f t="shared" si="219"/>
        <v>0</v>
      </c>
      <c r="AU189" s="70">
        <f t="shared" si="220"/>
        <v>0</v>
      </c>
      <c r="AV189" s="70">
        <f t="shared" si="221"/>
        <v>0</v>
      </c>
      <c r="AW189" s="70">
        <f t="shared" si="222"/>
        <v>0</v>
      </c>
      <c r="AX189" s="70">
        <f t="shared" si="223"/>
        <v>0</v>
      </c>
      <c r="AY189" s="70">
        <f t="shared" si="224"/>
        <v>0</v>
      </c>
      <c r="AZ189" s="70">
        <f t="shared" si="225"/>
        <v>0</v>
      </c>
      <c r="BA189" s="70">
        <f t="shared" si="226"/>
        <v>0</v>
      </c>
      <c r="BB189" s="70">
        <f t="shared" si="195"/>
        <v>0</v>
      </c>
      <c r="BC189" s="73" t="str">
        <f t="shared" si="230"/>
        <v/>
      </c>
      <c r="BD189" s="216" t="str">
        <f>IF(AND(BP189=""),"",IF(BP189=0,"",1+(MAX(BD$60:BD188))))</f>
        <v/>
      </c>
      <c r="BE189" s="72">
        <v>130</v>
      </c>
      <c r="BF189" s="69">
        <f t="shared" si="167"/>
        <v>0</v>
      </c>
      <c r="BG189" s="73">
        <f t="shared" si="168"/>
        <v>0</v>
      </c>
      <c r="BH189" s="73">
        <f t="shared" si="169"/>
        <v>0</v>
      </c>
      <c r="BI189" s="73">
        <f t="shared" si="170"/>
        <v>0</v>
      </c>
      <c r="BJ189" s="73">
        <f t="shared" si="171"/>
        <v>0</v>
      </c>
      <c r="BK189" s="73">
        <f t="shared" si="172"/>
        <v>0</v>
      </c>
      <c r="BL189" s="73">
        <f t="shared" si="173"/>
        <v>0</v>
      </c>
      <c r="BM189" s="73">
        <f t="shared" si="174"/>
        <v>0</v>
      </c>
      <c r="BN189" s="73">
        <f t="shared" si="175"/>
        <v>0</v>
      </c>
      <c r="BO189" s="73">
        <f t="shared" si="196"/>
        <v>0</v>
      </c>
      <c r="BP189" s="73" t="str">
        <f t="shared" si="231"/>
        <v/>
      </c>
      <c r="BQ189" s="216" t="str">
        <f>IF(AND(CC189=""),"",IF(CC189=0,"",1+(MAX(BQ$60:BQ188))))</f>
        <v/>
      </c>
      <c r="BR189" s="72">
        <v>130</v>
      </c>
      <c r="BS189" s="346">
        <f t="shared" si="176"/>
        <v>0</v>
      </c>
      <c r="BT189" s="73">
        <f t="shared" si="177"/>
        <v>0</v>
      </c>
      <c r="BU189" s="73">
        <f t="shared" si="178"/>
        <v>0</v>
      </c>
      <c r="BV189" s="73">
        <f t="shared" si="179"/>
        <v>0</v>
      </c>
      <c r="BW189" s="73">
        <f t="shared" si="180"/>
        <v>0</v>
      </c>
      <c r="BX189" s="73">
        <f t="shared" si="181"/>
        <v>0</v>
      </c>
      <c r="BY189" s="73">
        <f t="shared" si="182"/>
        <v>0</v>
      </c>
      <c r="BZ189" s="73">
        <f t="shared" si="183"/>
        <v>0</v>
      </c>
      <c r="CA189" s="73">
        <f t="shared" si="184"/>
        <v>0</v>
      </c>
      <c r="CB189" s="73">
        <f t="shared" si="197"/>
        <v>0</v>
      </c>
      <c r="CC189" s="73" t="str">
        <f t="shared" si="232"/>
        <v/>
      </c>
      <c r="CD189" s="216" t="str">
        <f>IF(AND(CP189=""),"",IF(CP189=0,"",1+(MAX(CD$60:CD188))))</f>
        <v/>
      </c>
      <c r="CE189" s="72">
        <v>130</v>
      </c>
      <c r="CF189" s="69">
        <f t="shared" si="198"/>
        <v>0</v>
      </c>
      <c r="CG189" s="73">
        <f t="shared" si="199"/>
        <v>0</v>
      </c>
      <c r="CH189" s="73">
        <f t="shared" si="200"/>
        <v>0</v>
      </c>
      <c r="CI189" s="73">
        <f t="shared" si="201"/>
        <v>0</v>
      </c>
      <c r="CJ189" s="73">
        <f t="shared" si="202"/>
        <v>0</v>
      </c>
      <c r="CK189" s="73">
        <f t="shared" si="203"/>
        <v>0</v>
      </c>
      <c r="CL189" s="73">
        <f t="shared" si="204"/>
        <v>0</v>
      </c>
      <c r="CM189" s="73">
        <f t="shared" si="205"/>
        <v>0</v>
      </c>
      <c r="CN189" s="73">
        <f t="shared" si="206"/>
        <v>0</v>
      </c>
      <c r="CO189" s="73">
        <f t="shared" si="207"/>
        <v>0</v>
      </c>
      <c r="CP189" s="73" t="str">
        <f t="shared" si="233"/>
        <v/>
      </c>
      <c r="CQ189" s="216" t="str">
        <f>IF(AND(DC189=""),"",IF(DC189=0,"",1+(MAX(CQ$60:CQ188))))</f>
        <v/>
      </c>
      <c r="CR189" s="72">
        <v>130</v>
      </c>
      <c r="CS189" s="69">
        <f t="shared" si="227"/>
        <v>0</v>
      </c>
      <c r="CT189" s="73">
        <f t="shared" si="208"/>
        <v>0</v>
      </c>
      <c r="CU189" s="73">
        <f t="shared" si="209"/>
        <v>0</v>
      </c>
      <c r="CV189" s="73">
        <f t="shared" si="210"/>
        <v>0</v>
      </c>
      <c r="CW189" s="73">
        <f t="shared" si="211"/>
        <v>0</v>
      </c>
      <c r="CX189" s="73">
        <f t="shared" si="212"/>
        <v>0</v>
      </c>
      <c r="CY189" s="73">
        <f t="shared" si="213"/>
        <v>0</v>
      </c>
      <c r="CZ189" s="73">
        <f t="shared" si="214"/>
        <v>0</v>
      </c>
      <c r="DA189" s="73">
        <f t="shared" si="215"/>
        <v>0</v>
      </c>
      <c r="DB189" s="73">
        <f t="shared" si="216"/>
        <v>0</v>
      </c>
      <c r="DC189" s="73" t="str">
        <f t="shared" si="234"/>
        <v/>
      </c>
    </row>
    <row r="190" spans="1:108" s="216" customFormat="1" ht="15.75">
      <c r="A190" s="216">
        <f t="shared" si="235"/>
        <v>0</v>
      </c>
      <c r="B190" s="348">
        <f t="shared" si="236"/>
        <v>0</v>
      </c>
      <c r="C190" s="349">
        <v>131</v>
      </c>
      <c r="D190" s="377"/>
      <c r="E190" s="378"/>
      <c r="F190" s="379"/>
      <c r="G190" s="379"/>
      <c r="H190" s="378"/>
      <c r="I190" s="380"/>
      <c r="J190" s="381"/>
      <c r="K190" s="381"/>
      <c r="L190" s="381"/>
      <c r="M190" s="382"/>
      <c r="N190" s="521"/>
      <c r="AB190" s="216" t="str">
        <f t="shared" si="185"/>
        <v/>
      </c>
      <c r="AC190" s="216">
        <f t="shared" si="165"/>
        <v>1</v>
      </c>
      <c r="AD190" s="216" t="str">
        <f>IF(AND(AP190=""),"",IF(AP190=0,"",1+(MAX(AD$60:AD189))))</f>
        <v/>
      </c>
      <c r="AE190" s="32">
        <v>131</v>
      </c>
      <c r="AF190" s="69">
        <f t="shared" si="186"/>
        <v>0</v>
      </c>
      <c r="AG190" s="73">
        <f t="shared" si="187"/>
        <v>0</v>
      </c>
      <c r="AH190" s="73">
        <f t="shared" si="188"/>
        <v>0</v>
      </c>
      <c r="AI190" s="73">
        <f t="shared" si="189"/>
        <v>0</v>
      </c>
      <c r="AJ190" s="73">
        <f t="shared" si="190"/>
        <v>0</v>
      </c>
      <c r="AK190" s="73">
        <f t="shared" si="191"/>
        <v>0</v>
      </c>
      <c r="AL190" s="73">
        <f t="shared" si="192"/>
        <v>0</v>
      </c>
      <c r="AM190" s="73">
        <f t="shared" si="193"/>
        <v>0</v>
      </c>
      <c r="AN190" s="73">
        <f t="shared" si="228"/>
        <v>0</v>
      </c>
      <c r="AO190" s="73">
        <f t="shared" si="194"/>
        <v>0</v>
      </c>
      <c r="AP190" s="73" t="str">
        <f t="shared" si="229"/>
        <v/>
      </c>
      <c r="AQ190" s="216" t="str">
        <f>IF(AND(BC190=""),"",IF(BC190=0,"",1+(MAX(AQ$60:AQ189))))</f>
        <v/>
      </c>
      <c r="AR190" s="72">
        <v>131</v>
      </c>
      <c r="AS190" s="347">
        <f t="shared" si="218"/>
        <v>0</v>
      </c>
      <c r="AT190" s="70">
        <f t="shared" si="219"/>
        <v>0</v>
      </c>
      <c r="AU190" s="70">
        <f t="shared" si="220"/>
        <v>0</v>
      </c>
      <c r="AV190" s="70">
        <f t="shared" si="221"/>
        <v>0</v>
      </c>
      <c r="AW190" s="70">
        <f t="shared" si="222"/>
        <v>0</v>
      </c>
      <c r="AX190" s="70">
        <f t="shared" si="223"/>
        <v>0</v>
      </c>
      <c r="AY190" s="70">
        <f t="shared" si="224"/>
        <v>0</v>
      </c>
      <c r="AZ190" s="70">
        <f t="shared" si="225"/>
        <v>0</v>
      </c>
      <c r="BA190" s="70">
        <f t="shared" si="226"/>
        <v>0</v>
      </c>
      <c r="BB190" s="70">
        <f t="shared" si="195"/>
        <v>0</v>
      </c>
      <c r="BC190" s="73" t="str">
        <f t="shared" si="230"/>
        <v/>
      </c>
      <c r="BD190" s="216" t="str">
        <f>IF(AND(BP190=""),"",IF(BP190=0,"",1+(MAX(BD$60:BD189))))</f>
        <v/>
      </c>
      <c r="BE190" s="32">
        <v>131</v>
      </c>
      <c r="BF190" s="69">
        <f t="shared" si="167"/>
        <v>0</v>
      </c>
      <c r="BG190" s="73">
        <f t="shared" si="168"/>
        <v>0</v>
      </c>
      <c r="BH190" s="73">
        <f t="shared" si="169"/>
        <v>0</v>
      </c>
      <c r="BI190" s="73">
        <f t="shared" si="170"/>
        <v>0</v>
      </c>
      <c r="BJ190" s="73">
        <f t="shared" si="171"/>
        <v>0</v>
      </c>
      <c r="BK190" s="73">
        <f t="shared" si="172"/>
        <v>0</v>
      </c>
      <c r="BL190" s="73">
        <f t="shared" si="173"/>
        <v>0</v>
      </c>
      <c r="BM190" s="73">
        <f t="shared" si="174"/>
        <v>0</v>
      </c>
      <c r="BN190" s="73">
        <f t="shared" si="175"/>
        <v>0</v>
      </c>
      <c r="BO190" s="73">
        <f t="shared" si="196"/>
        <v>0</v>
      </c>
      <c r="BP190" s="73" t="str">
        <f t="shared" si="231"/>
        <v/>
      </c>
      <c r="BQ190" s="216" t="str">
        <f>IF(AND(CC190=""),"",IF(CC190=0,"",1+(MAX(BQ$60:BQ189))))</f>
        <v/>
      </c>
      <c r="BR190" s="32">
        <v>131</v>
      </c>
      <c r="BS190" s="346">
        <f t="shared" si="176"/>
        <v>0</v>
      </c>
      <c r="BT190" s="73">
        <f t="shared" si="177"/>
        <v>0</v>
      </c>
      <c r="BU190" s="73">
        <f t="shared" si="178"/>
        <v>0</v>
      </c>
      <c r="BV190" s="73">
        <f t="shared" si="179"/>
        <v>0</v>
      </c>
      <c r="BW190" s="73">
        <f t="shared" si="180"/>
        <v>0</v>
      </c>
      <c r="BX190" s="73">
        <f t="shared" si="181"/>
        <v>0</v>
      </c>
      <c r="BY190" s="73">
        <f t="shared" si="182"/>
        <v>0</v>
      </c>
      <c r="BZ190" s="73">
        <f t="shared" si="183"/>
        <v>0</v>
      </c>
      <c r="CA190" s="73">
        <f t="shared" si="184"/>
        <v>0</v>
      </c>
      <c r="CB190" s="73">
        <f t="shared" si="197"/>
        <v>0</v>
      </c>
      <c r="CC190" s="73" t="str">
        <f t="shared" si="232"/>
        <v/>
      </c>
      <c r="CD190" s="216" t="str">
        <f>IF(AND(CP190=""),"",IF(CP190=0,"",1+(MAX(CD$60:CD189))))</f>
        <v/>
      </c>
      <c r="CE190" s="32">
        <v>131</v>
      </c>
      <c r="CF190" s="69">
        <f t="shared" si="198"/>
        <v>0</v>
      </c>
      <c r="CG190" s="73">
        <f t="shared" si="199"/>
        <v>0</v>
      </c>
      <c r="CH190" s="73">
        <f t="shared" si="200"/>
        <v>0</v>
      </c>
      <c r="CI190" s="73">
        <f t="shared" si="201"/>
        <v>0</v>
      </c>
      <c r="CJ190" s="73">
        <f t="shared" si="202"/>
        <v>0</v>
      </c>
      <c r="CK190" s="73">
        <f t="shared" si="203"/>
        <v>0</v>
      </c>
      <c r="CL190" s="73">
        <f t="shared" si="204"/>
        <v>0</v>
      </c>
      <c r="CM190" s="73">
        <f t="shared" si="205"/>
        <v>0</v>
      </c>
      <c r="CN190" s="73">
        <f t="shared" si="206"/>
        <v>0</v>
      </c>
      <c r="CO190" s="73">
        <f t="shared" si="207"/>
        <v>0</v>
      </c>
      <c r="CP190" s="73" t="str">
        <f t="shared" si="233"/>
        <v/>
      </c>
      <c r="CQ190" s="216" t="str">
        <f>IF(AND(DC190=""),"",IF(DC190=0,"",1+(MAX(CQ$60:CQ189))))</f>
        <v/>
      </c>
      <c r="CR190" s="32">
        <v>131</v>
      </c>
      <c r="CS190" s="69">
        <f t="shared" si="227"/>
        <v>0</v>
      </c>
      <c r="CT190" s="73">
        <f t="shared" si="208"/>
        <v>0</v>
      </c>
      <c r="CU190" s="73">
        <f t="shared" si="209"/>
        <v>0</v>
      </c>
      <c r="CV190" s="73">
        <f t="shared" si="210"/>
        <v>0</v>
      </c>
      <c r="CW190" s="73">
        <f t="shared" si="211"/>
        <v>0</v>
      </c>
      <c r="CX190" s="73">
        <f t="shared" si="212"/>
        <v>0</v>
      </c>
      <c r="CY190" s="73">
        <f t="shared" si="213"/>
        <v>0</v>
      </c>
      <c r="CZ190" s="73">
        <f t="shared" si="214"/>
        <v>0</v>
      </c>
      <c r="DA190" s="73">
        <f t="shared" si="215"/>
        <v>0</v>
      </c>
      <c r="DB190" s="73">
        <f t="shared" si="216"/>
        <v>0</v>
      </c>
      <c r="DC190" s="73" t="str">
        <f t="shared" si="234"/>
        <v/>
      </c>
    </row>
    <row r="191" spans="1:108" s="216" customFormat="1" ht="15.75">
      <c r="A191" s="216">
        <f t="shared" si="235"/>
        <v>0</v>
      </c>
      <c r="B191" s="348">
        <f t="shared" si="236"/>
        <v>0</v>
      </c>
      <c r="C191" s="349">
        <v>132</v>
      </c>
      <c r="D191" s="377"/>
      <c r="E191" s="378"/>
      <c r="F191" s="379"/>
      <c r="G191" s="379"/>
      <c r="H191" s="378"/>
      <c r="I191" s="380"/>
      <c r="J191" s="381"/>
      <c r="K191" s="381"/>
      <c r="L191" s="381"/>
      <c r="M191" s="382"/>
      <c r="N191" s="521"/>
      <c r="AB191" s="216" t="str">
        <f t="shared" si="185"/>
        <v/>
      </c>
      <c r="AC191" s="216">
        <f t="shared" si="165"/>
        <v>1</v>
      </c>
      <c r="AD191" s="216" t="str">
        <f>IF(AND(AP191=""),"",IF(AP191=0,"",1+(MAX(AD$60:AD190))))</f>
        <v/>
      </c>
      <c r="AE191" s="72">
        <v>132</v>
      </c>
      <c r="AF191" s="69">
        <f t="shared" si="186"/>
        <v>0</v>
      </c>
      <c r="AG191" s="73">
        <f t="shared" si="187"/>
        <v>0</v>
      </c>
      <c r="AH191" s="73">
        <f t="shared" si="188"/>
        <v>0</v>
      </c>
      <c r="AI191" s="73">
        <f t="shared" si="189"/>
        <v>0</v>
      </c>
      <c r="AJ191" s="73">
        <f t="shared" si="190"/>
        <v>0</v>
      </c>
      <c r="AK191" s="73">
        <f t="shared" si="191"/>
        <v>0</v>
      </c>
      <c r="AL191" s="73">
        <f t="shared" si="192"/>
        <v>0</v>
      </c>
      <c r="AM191" s="73">
        <f t="shared" si="193"/>
        <v>0</v>
      </c>
      <c r="AN191" s="73">
        <f t="shared" si="228"/>
        <v>0</v>
      </c>
      <c r="AO191" s="73">
        <f t="shared" si="194"/>
        <v>0</v>
      </c>
      <c r="AP191" s="73" t="str">
        <f t="shared" si="229"/>
        <v/>
      </c>
      <c r="AQ191" s="216" t="str">
        <f>IF(AND(BC191=""),"",IF(BC191=0,"",1+(MAX(AQ$60:AQ190))))</f>
        <v/>
      </c>
      <c r="AR191" s="72">
        <v>132</v>
      </c>
      <c r="AS191" s="347">
        <f t="shared" si="218"/>
        <v>0</v>
      </c>
      <c r="AT191" s="70">
        <f t="shared" si="219"/>
        <v>0</v>
      </c>
      <c r="AU191" s="70">
        <f t="shared" si="220"/>
        <v>0</v>
      </c>
      <c r="AV191" s="70">
        <f t="shared" si="221"/>
        <v>0</v>
      </c>
      <c r="AW191" s="70">
        <f t="shared" si="222"/>
        <v>0</v>
      </c>
      <c r="AX191" s="70">
        <f t="shared" si="223"/>
        <v>0</v>
      </c>
      <c r="AY191" s="70">
        <f t="shared" si="224"/>
        <v>0</v>
      </c>
      <c r="AZ191" s="70">
        <f t="shared" si="225"/>
        <v>0</v>
      </c>
      <c r="BA191" s="70">
        <f t="shared" si="226"/>
        <v>0</v>
      </c>
      <c r="BB191" s="70">
        <f t="shared" si="195"/>
        <v>0</v>
      </c>
      <c r="BC191" s="73" t="str">
        <f t="shared" si="230"/>
        <v/>
      </c>
      <c r="BD191" s="216" t="str">
        <f>IF(AND(BP191=""),"",IF(BP191=0,"",1+(MAX(BD$60:BD190))))</f>
        <v/>
      </c>
      <c r="BE191" s="72">
        <v>132</v>
      </c>
      <c r="BF191" s="69">
        <f t="shared" si="167"/>
        <v>0</v>
      </c>
      <c r="BG191" s="73">
        <f t="shared" si="168"/>
        <v>0</v>
      </c>
      <c r="BH191" s="73">
        <f t="shared" si="169"/>
        <v>0</v>
      </c>
      <c r="BI191" s="73">
        <f t="shared" si="170"/>
        <v>0</v>
      </c>
      <c r="BJ191" s="73">
        <f t="shared" si="171"/>
        <v>0</v>
      </c>
      <c r="BK191" s="73">
        <f t="shared" si="172"/>
        <v>0</v>
      </c>
      <c r="BL191" s="73">
        <f t="shared" si="173"/>
        <v>0</v>
      </c>
      <c r="BM191" s="73">
        <f t="shared" si="174"/>
        <v>0</v>
      </c>
      <c r="BN191" s="73">
        <f t="shared" si="175"/>
        <v>0</v>
      </c>
      <c r="BO191" s="73">
        <f t="shared" si="196"/>
        <v>0</v>
      </c>
      <c r="BP191" s="73" t="str">
        <f t="shared" si="231"/>
        <v/>
      </c>
      <c r="BQ191" s="216" t="str">
        <f>IF(AND(CC191=""),"",IF(CC191=0,"",1+(MAX(BQ$60:BQ190))))</f>
        <v/>
      </c>
      <c r="BR191" s="72">
        <v>132</v>
      </c>
      <c r="BS191" s="346">
        <f t="shared" si="176"/>
        <v>0</v>
      </c>
      <c r="BT191" s="73">
        <f t="shared" si="177"/>
        <v>0</v>
      </c>
      <c r="BU191" s="73">
        <f t="shared" si="178"/>
        <v>0</v>
      </c>
      <c r="BV191" s="73">
        <f t="shared" si="179"/>
        <v>0</v>
      </c>
      <c r="BW191" s="73">
        <f t="shared" si="180"/>
        <v>0</v>
      </c>
      <c r="BX191" s="73">
        <f t="shared" si="181"/>
        <v>0</v>
      </c>
      <c r="BY191" s="73">
        <f t="shared" si="182"/>
        <v>0</v>
      </c>
      <c r="BZ191" s="73">
        <f t="shared" si="183"/>
        <v>0</v>
      </c>
      <c r="CA191" s="73">
        <f t="shared" si="184"/>
        <v>0</v>
      </c>
      <c r="CB191" s="73">
        <f t="shared" si="197"/>
        <v>0</v>
      </c>
      <c r="CC191" s="73" t="str">
        <f t="shared" si="232"/>
        <v/>
      </c>
      <c r="CD191" s="216" t="str">
        <f>IF(AND(CP191=""),"",IF(CP191=0,"",1+(MAX(CD$60:CD190))))</f>
        <v/>
      </c>
      <c r="CE191" s="72">
        <v>132</v>
      </c>
      <c r="CF191" s="69">
        <f t="shared" si="198"/>
        <v>0</v>
      </c>
      <c r="CG191" s="73">
        <f t="shared" si="199"/>
        <v>0</v>
      </c>
      <c r="CH191" s="73">
        <f t="shared" si="200"/>
        <v>0</v>
      </c>
      <c r="CI191" s="73">
        <f t="shared" si="201"/>
        <v>0</v>
      </c>
      <c r="CJ191" s="73">
        <f t="shared" si="202"/>
        <v>0</v>
      </c>
      <c r="CK191" s="73">
        <f t="shared" si="203"/>
        <v>0</v>
      </c>
      <c r="CL191" s="73">
        <f t="shared" si="204"/>
        <v>0</v>
      </c>
      <c r="CM191" s="73">
        <f t="shared" si="205"/>
        <v>0</v>
      </c>
      <c r="CN191" s="73">
        <f t="shared" si="206"/>
        <v>0</v>
      </c>
      <c r="CO191" s="73">
        <f t="shared" si="207"/>
        <v>0</v>
      </c>
      <c r="CP191" s="73" t="str">
        <f t="shared" si="233"/>
        <v/>
      </c>
      <c r="CQ191" s="216" t="str">
        <f>IF(AND(DC191=""),"",IF(DC191=0,"",1+(MAX(CQ$60:CQ190))))</f>
        <v/>
      </c>
      <c r="CR191" s="72">
        <v>132</v>
      </c>
      <c r="CS191" s="69">
        <f t="shared" si="227"/>
        <v>0</v>
      </c>
      <c r="CT191" s="73">
        <f t="shared" si="208"/>
        <v>0</v>
      </c>
      <c r="CU191" s="73">
        <f t="shared" si="209"/>
        <v>0</v>
      </c>
      <c r="CV191" s="73">
        <f t="shared" si="210"/>
        <v>0</v>
      </c>
      <c r="CW191" s="73">
        <f t="shared" si="211"/>
        <v>0</v>
      </c>
      <c r="CX191" s="73">
        <f t="shared" si="212"/>
        <v>0</v>
      </c>
      <c r="CY191" s="73">
        <f t="shared" si="213"/>
        <v>0</v>
      </c>
      <c r="CZ191" s="73">
        <f t="shared" si="214"/>
        <v>0</v>
      </c>
      <c r="DA191" s="73">
        <f t="shared" si="215"/>
        <v>0</v>
      </c>
      <c r="DB191" s="73">
        <f t="shared" si="216"/>
        <v>0</v>
      </c>
      <c r="DC191" s="73" t="str">
        <f t="shared" si="234"/>
        <v/>
      </c>
    </row>
    <row r="192" spans="1:108" s="216" customFormat="1" ht="15.75">
      <c r="A192" s="216">
        <f t="shared" si="235"/>
        <v>0</v>
      </c>
      <c r="B192" s="348">
        <f t="shared" si="236"/>
        <v>0</v>
      </c>
      <c r="C192" s="349">
        <v>133</v>
      </c>
      <c r="D192" s="377"/>
      <c r="E192" s="378"/>
      <c r="F192" s="379"/>
      <c r="G192" s="379"/>
      <c r="H192" s="378"/>
      <c r="I192" s="380"/>
      <c r="J192" s="381"/>
      <c r="K192" s="381"/>
      <c r="L192" s="381"/>
      <c r="M192" s="382"/>
      <c r="N192" s="521"/>
      <c r="AB192" s="216" t="str">
        <f t="shared" si="185"/>
        <v/>
      </c>
      <c r="AC192" s="216">
        <f t="shared" si="165"/>
        <v>1</v>
      </c>
      <c r="AD192" s="216" t="str">
        <f>IF(AND(AP192=""),"",IF(AP192=0,"",1+(MAX(AD$60:AD191))))</f>
        <v/>
      </c>
      <c r="AE192" s="32">
        <v>133</v>
      </c>
      <c r="AF192" s="69">
        <f t="shared" si="186"/>
        <v>0</v>
      </c>
      <c r="AG192" s="73">
        <f t="shared" si="187"/>
        <v>0</v>
      </c>
      <c r="AH192" s="73">
        <f t="shared" si="188"/>
        <v>0</v>
      </c>
      <c r="AI192" s="73">
        <f t="shared" si="189"/>
        <v>0</v>
      </c>
      <c r="AJ192" s="73">
        <f t="shared" si="190"/>
        <v>0</v>
      </c>
      <c r="AK192" s="73">
        <f t="shared" si="191"/>
        <v>0</v>
      </c>
      <c r="AL192" s="73">
        <f t="shared" si="192"/>
        <v>0</v>
      </c>
      <c r="AM192" s="73">
        <f t="shared" si="193"/>
        <v>0</v>
      </c>
      <c r="AN192" s="73">
        <f t="shared" si="228"/>
        <v>0</v>
      </c>
      <c r="AO192" s="73">
        <f t="shared" si="194"/>
        <v>0</v>
      </c>
      <c r="AP192" s="73" t="str">
        <f t="shared" si="229"/>
        <v/>
      </c>
      <c r="AQ192" s="216" t="str">
        <f>IF(AND(BC192=""),"",IF(BC192=0,"",1+(MAX(AQ$60:AQ191))))</f>
        <v/>
      </c>
      <c r="AR192" s="72">
        <v>133</v>
      </c>
      <c r="AS192" s="347">
        <f t="shared" si="218"/>
        <v>0</v>
      </c>
      <c r="AT192" s="70">
        <f t="shared" si="219"/>
        <v>0</v>
      </c>
      <c r="AU192" s="70">
        <f t="shared" si="220"/>
        <v>0</v>
      </c>
      <c r="AV192" s="70">
        <f t="shared" si="221"/>
        <v>0</v>
      </c>
      <c r="AW192" s="70">
        <f t="shared" si="222"/>
        <v>0</v>
      </c>
      <c r="AX192" s="70">
        <f t="shared" si="223"/>
        <v>0</v>
      </c>
      <c r="AY192" s="70">
        <f t="shared" si="224"/>
        <v>0</v>
      </c>
      <c r="AZ192" s="70">
        <f t="shared" si="225"/>
        <v>0</v>
      </c>
      <c r="BA192" s="70">
        <f t="shared" si="226"/>
        <v>0</v>
      </c>
      <c r="BB192" s="70">
        <f t="shared" si="195"/>
        <v>0</v>
      </c>
      <c r="BC192" s="73" t="str">
        <f t="shared" si="230"/>
        <v/>
      </c>
      <c r="BD192" s="216" t="str">
        <f>IF(AND(BP192=""),"",IF(BP192=0,"",1+(MAX(BD$60:BD191))))</f>
        <v/>
      </c>
      <c r="BE192" s="32">
        <v>133</v>
      </c>
      <c r="BF192" s="69">
        <f t="shared" si="167"/>
        <v>0</v>
      </c>
      <c r="BG192" s="73">
        <f t="shared" si="168"/>
        <v>0</v>
      </c>
      <c r="BH192" s="73">
        <f t="shared" si="169"/>
        <v>0</v>
      </c>
      <c r="BI192" s="73">
        <f t="shared" si="170"/>
        <v>0</v>
      </c>
      <c r="BJ192" s="73">
        <f t="shared" si="171"/>
        <v>0</v>
      </c>
      <c r="BK192" s="73">
        <f t="shared" si="172"/>
        <v>0</v>
      </c>
      <c r="BL192" s="73">
        <f t="shared" si="173"/>
        <v>0</v>
      </c>
      <c r="BM192" s="73">
        <f t="shared" si="174"/>
        <v>0</v>
      </c>
      <c r="BN192" s="73">
        <f t="shared" si="175"/>
        <v>0</v>
      </c>
      <c r="BO192" s="73">
        <f t="shared" si="196"/>
        <v>0</v>
      </c>
      <c r="BP192" s="73" t="str">
        <f t="shared" si="231"/>
        <v/>
      </c>
      <c r="BQ192" s="216" t="str">
        <f>IF(AND(CC192=""),"",IF(CC192=0,"",1+(MAX(BQ$60:BQ191))))</f>
        <v/>
      </c>
      <c r="BR192" s="32">
        <v>133</v>
      </c>
      <c r="BS192" s="346">
        <f t="shared" si="176"/>
        <v>0</v>
      </c>
      <c r="BT192" s="73">
        <f t="shared" si="177"/>
        <v>0</v>
      </c>
      <c r="BU192" s="73">
        <f t="shared" si="178"/>
        <v>0</v>
      </c>
      <c r="BV192" s="73">
        <f t="shared" si="179"/>
        <v>0</v>
      </c>
      <c r="BW192" s="73">
        <f t="shared" si="180"/>
        <v>0</v>
      </c>
      <c r="BX192" s="73">
        <f t="shared" si="181"/>
        <v>0</v>
      </c>
      <c r="BY192" s="73">
        <f t="shared" si="182"/>
        <v>0</v>
      </c>
      <c r="BZ192" s="73">
        <f t="shared" si="183"/>
        <v>0</v>
      </c>
      <c r="CA192" s="73">
        <f t="shared" si="184"/>
        <v>0</v>
      </c>
      <c r="CB192" s="73">
        <f t="shared" si="197"/>
        <v>0</v>
      </c>
      <c r="CC192" s="73" t="str">
        <f t="shared" si="232"/>
        <v/>
      </c>
      <c r="CD192" s="216" t="str">
        <f>IF(AND(CP192=""),"",IF(CP192=0,"",1+(MAX(CD$60:CD191))))</f>
        <v/>
      </c>
      <c r="CE192" s="32">
        <v>133</v>
      </c>
      <c r="CF192" s="69">
        <f t="shared" si="198"/>
        <v>0</v>
      </c>
      <c r="CG192" s="73">
        <f t="shared" si="199"/>
        <v>0</v>
      </c>
      <c r="CH192" s="73">
        <f t="shared" si="200"/>
        <v>0</v>
      </c>
      <c r="CI192" s="73">
        <f t="shared" si="201"/>
        <v>0</v>
      </c>
      <c r="CJ192" s="73">
        <f t="shared" si="202"/>
        <v>0</v>
      </c>
      <c r="CK192" s="73">
        <f t="shared" si="203"/>
        <v>0</v>
      </c>
      <c r="CL192" s="73">
        <f t="shared" si="204"/>
        <v>0</v>
      </c>
      <c r="CM192" s="73">
        <f t="shared" si="205"/>
        <v>0</v>
      </c>
      <c r="CN192" s="73">
        <f t="shared" si="206"/>
        <v>0</v>
      </c>
      <c r="CO192" s="73">
        <f t="shared" si="207"/>
        <v>0</v>
      </c>
      <c r="CP192" s="73" t="str">
        <f t="shared" si="233"/>
        <v/>
      </c>
      <c r="CQ192" s="216" t="str">
        <f>IF(AND(DC192=""),"",IF(DC192=0,"",1+(MAX(CQ$60:CQ191))))</f>
        <v/>
      </c>
      <c r="CR192" s="32">
        <v>133</v>
      </c>
      <c r="CS192" s="69">
        <f t="shared" si="227"/>
        <v>0</v>
      </c>
      <c r="CT192" s="73">
        <f t="shared" si="208"/>
        <v>0</v>
      </c>
      <c r="CU192" s="73">
        <f t="shared" si="209"/>
        <v>0</v>
      </c>
      <c r="CV192" s="73">
        <f t="shared" si="210"/>
        <v>0</v>
      </c>
      <c r="CW192" s="73">
        <f t="shared" si="211"/>
        <v>0</v>
      </c>
      <c r="CX192" s="73">
        <f t="shared" si="212"/>
        <v>0</v>
      </c>
      <c r="CY192" s="73">
        <f t="shared" si="213"/>
        <v>0</v>
      </c>
      <c r="CZ192" s="73">
        <f t="shared" si="214"/>
        <v>0</v>
      </c>
      <c r="DA192" s="73">
        <f t="shared" si="215"/>
        <v>0</v>
      </c>
      <c r="DB192" s="73">
        <f t="shared" si="216"/>
        <v>0</v>
      </c>
      <c r="DC192" s="73" t="str">
        <f t="shared" si="234"/>
        <v/>
      </c>
    </row>
    <row r="193" spans="1:107" s="216" customFormat="1" ht="15.75">
      <c r="A193" s="216">
        <f t="shared" si="235"/>
        <v>0</v>
      </c>
      <c r="B193" s="348">
        <f t="shared" si="236"/>
        <v>0</v>
      </c>
      <c r="C193" s="349">
        <v>134</v>
      </c>
      <c r="D193" s="377"/>
      <c r="E193" s="378"/>
      <c r="F193" s="379"/>
      <c r="G193" s="379"/>
      <c r="H193" s="378"/>
      <c r="I193" s="380"/>
      <c r="J193" s="381"/>
      <c r="K193" s="381"/>
      <c r="L193" s="381"/>
      <c r="M193" s="382"/>
      <c r="N193" s="521"/>
      <c r="AB193" s="216" t="str">
        <f t="shared" si="185"/>
        <v/>
      </c>
      <c r="AC193" s="216">
        <f t="shared" si="165"/>
        <v>1</v>
      </c>
      <c r="AD193" s="216" t="str">
        <f>IF(AND(AP193=""),"",IF(AP193=0,"",1+(MAX(AD$60:AD192))))</f>
        <v/>
      </c>
      <c r="AE193" s="72">
        <v>134</v>
      </c>
      <c r="AF193" s="69">
        <f t="shared" si="186"/>
        <v>0</v>
      </c>
      <c r="AG193" s="73">
        <f t="shared" si="187"/>
        <v>0</v>
      </c>
      <c r="AH193" s="73">
        <f t="shared" si="188"/>
        <v>0</v>
      </c>
      <c r="AI193" s="73">
        <f t="shared" si="189"/>
        <v>0</v>
      </c>
      <c r="AJ193" s="73">
        <f t="shared" si="190"/>
        <v>0</v>
      </c>
      <c r="AK193" s="73">
        <f t="shared" si="191"/>
        <v>0</v>
      </c>
      <c r="AL193" s="73">
        <f t="shared" si="192"/>
        <v>0</v>
      </c>
      <c r="AM193" s="73">
        <f t="shared" si="193"/>
        <v>0</v>
      </c>
      <c r="AN193" s="73">
        <f t="shared" si="228"/>
        <v>0</v>
      </c>
      <c r="AO193" s="73">
        <f t="shared" si="194"/>
        <v>0</v>
      </c>
      <c r="AP193" s="73" t="str">
        <f t="shared" si="229"/>
        <v/>
      </c>
      <c r="AQ193" s="216" t="str">
        <f>IF(AND(BC193=""),"",IF(BC193=0,"",1+(MAX(AQ$60:AQ192))))</f>
        <v/>
      </c>
      <c r="AR193" s="72">
        <v>134</v>
      </c>
      <c r="AS193" s="347">
        <f t="shared" si="218"/>
        <v>0</v>
      </c>
      <c r="AT193" s="70">
        <f t="shared" si="219"/>
        <v>0</v>
      </c>
      <c r="AU193" s="70">
        <f t="shared" si="220"/>
        <v>0</v>
      </c>
      <c r="AV193" s="70">
        <f t="shared" si="221"/>
        <v>0</v>
      </c>
      <c r="AW193" s="70">
        <f t="shared" si="222"/>
        <v>0</v>
      </c>
      <c r="AX193" s="70">
        <f t="shared" si="223"/>
        <v>0</v>
      </c>
      <c r="AY193" s="70">
        <f t="shared" si="224"/>
        <v>0</v>
      </c>
      <c r="AZ193" s="70">
        <f t="shared" si="225"/>
        <v>0</v>
      </c>
      <c r="BA193" s="70">
        <f t="shared" si="226"/>
        <v>0</v>
      </c>
      <c r="BB193" s="70">
        <f t="shared" si="195"/>
        <v>0</v>
      </c>
      <c r="BC193" s="73" t="str">
        <f t="shared" si="230"/>
        <v/>
      </c>
      <c r="BD193" s="216" t="str">
        <f>IF(AND(BP193=""),"",IF(BP193=0,"",1+(MAX(BD$60:BD192))))</f>
        <v/>
      </c>
      <c r="BE193" s="72">
        <v>134</v>
      </c>
      <c r="BF193" s="69">
        <f t="shared" si="167"/>
        <v>0</v>
      </c>
      <c r="BG193" s="73">
        <f t="shared" si="168"/>
        <v>0</v>
      </c>
      <c r="BH193" s="73">
        <f t="shared" si="169"/>
        <v>0</v>
      </c>
      <c r="BI193" s="73">
        <f t="shared" si="170"/>
        <v>0</v>
      </c>
      <c r="BJ193" s="73">
        <f t="shared" si="171"/>
        <v>0</v>
      </c>
      <c r="BK193" s="73">
        <f t="shared" si="172"/>
        <v>0</v>
      </c>
      <c r="BL193" s="73">
        <f t="shared" si="173"/>
        <v>0</v>
      </c>
      <c r="BM193" s="73">
        <f t="shared" si="174"/>
        <v>0</v>
      </c>
      <c r="BN193" s="73">
        <f t="shared" si="175"/>
        <v>0</v>
      </c>
      <c r="BO193" s="73">
        <f t="shared" si="196"/>
        <v>0</v>
      </c>
      <c r="BP193" s="73" t="str">
        <f t="shared" si="231"/>
        <v/>
      </c>
      <c r="BQ193" s="216" t="str">
        <f>IF(AND(CC193=""),"",IF(CC193=0,"",1+(MAX(BQ$60:BQ192))))</f>
        <v/>
      </c>
      <c r="BR193" s="72">
        <v>134</v>
      </c>
      <c r="BS193" s="346">
        <f t="shared" si="176"/>
        <v>0</v>
      </c>
      <c r="BT193" s="73">
        <f t="shared" si="177"/>
        <v>0</v>
      </c>
      <c r="BU193" s="73">
        <f t="shared" si="178"/>
        <v>0</v>
      </c>
      <c r="BV193" s="73">
        <f t="shared" si="179"/>
        <v>0</v>
      </c>
      <c r="BW193" s="73">
        <f t="shared" si="180"/>
        <v>0</v>
      </c>
      <c r="BX193" s="73">
        <f t="shared" si="181"/>
        <v>0</v>
      </c>
      <c r="BY193" s="73">
        <f t="shared" si="182"/>
        <v>0</v>
      </c>
      <c r="BZ193" s="73">
        <f t="shared" si="183"/>
        <v>0</v>
      </c>
      <c r="CA193" s="73">
        <f t="shared" si="184"/>
        <v>0</v>
      </c>
      <c r="CB193" s="73">
        <f t="shared" si="197"/>
        <v>0</v>
      </c>
      <c r="CC193" s="73" t="str">
        <f t="shared" si="232"/>
        <v/>
      </c>
      <c r="CD193" s="216" t="str">
        <f>IF(AND(CP193=""),"",IF(CP193=0,"",1+(MAX(CD$60:CD192))))</f>
        <v/>
      </c>
      <c r="CE193" s="72">
        <v>134</v>
      </c>
      <c r="CF193" s="69">
        <f t="shared" si="198"/>
        <v>0</v>
      </c>
      <c r="CG193" s="73">
        <f t="shared" si="199"/>
        <v>0</v>
      </c>
      <c r="CH193" s="73">
        <f t="shared" si="200"/>
        <v>0</v>
      </c>
      <c r="CI193" s="73">
        <f t="shared" si="201"/>
        <v>0</v>
      </c>
      <c r="CJ193" s="73">
        <f t="shared" si="202"/>
        <v>0</v>
      </c>
      <c r="CK193" s="73">
        <f t="shared" si="203"/>
        <v>0</v>
      </c>
      <c r="CL193" s="73">
        <f t="shared" si="204"/>
        <v>0</v>
      </c>
      <c r="CM193" s="73">
        <f t="shared" si="205"/>
        <v>0</v>
      </c>
      <c r="CN193" s="73">
        <f t="shared" si="206"/>
        <v>0</v>
      </c>
      <c r="CO193" s="73">
        <f t="shared" si="207"/>
        <v>0</v>
      </c>
      <c r="CP193" s="73" t="str">
        <f t="shared" si="233"/>
        <v/>
      </c>
      <c r="CQ193" s="216" t="str">
        <f>IF(AND(DC193=""),"",IF(DC193=0,"",1+(MAX(CQ$60:CQ192))))</f>
        <v/>
      </c>
      <c r="CR193" s="72">
        <v>134</v>
      </c>
      <c r="CS193" s="69">
        <f t="shared" si="227"/>
        <v>0</v>
      </c>
      <c r="CT193" s="73">
        <f t="shared" si="208"/>
        <v>0</v>
      </c>
      <c r="CU193" s="73">
        <f t="shared" si="209"/>
        <v>0</v>
      </c>
      <c r="CV193" s="73">
        <f t="shared" si="210"/>
        <v>0</v>
      </c>
      <c r="CW193" s="73">
        <f t="shared" si="211"/>
        <v>0</v>
      </c>
      <c r="CX193" s="73">
        <f t="shared" si="212"/>
        <v>0</v>
      </c>
      <c r="CY193" s="73">
        <f t="shared" si="213"/>
        <v>0</v>
      </c>
      <c r="CZ193" s="73">
        <f t="shared" si="214"/>
        <v>0</v>
      </c>
      <c r="DA193" s="73">
        <f t="shared" si="215"/>
        <v>0</v>
      </c>
      <c r="DB193" s="73">
        <f t="shared" si="216"/>
        <v>0</v>
      </c>
      <c r="DC193" s="73" t="str">
        <f t="shared" si="234"/>
        <v/>
      </c>
    </row>
    <row r="194" spans="1:107" s="216" customFormat="1" ht="15.75">
      <c r="A194" s="216">
        <f t="shared" si="235"/>
        <v>0</v>
      </c>
      <c r="B194" s="348">
        <f t="shared" si="236"/>
        <v>0</v>
      </c>
      <c r="C194" s="349">
        <v>135</v>
      </c>
      <c r="D194" s="377"/>
      <c r="E194" s="378"/>
      <c r="F194" s="379"/>
      <c r="G194" s="379"/>
      <c r="H194" s="378"/>
      <c r="I194" s="380"/>
      <c r="J194" s="381"/>
      <c r="K194" s="381"/>
      <c r="L194" s="381"/>
      <c r="M194" s="382"/>
      <c r="N194" s="521"/>
      <c r="AB194" s="216" t="str">
        <f t="shared" si="185"/>
        <v/>
      </c>
      <c r="AC194" s="216">
        <f t="shared" si="165"/>
        <v>1</v>
      </c>
      <c r="AD194" s="216" t="str">
        <f>IF(AND(AP194=""),"",IF(AP194=0,"",1+(MAX(AD$60:AD193))))</f>
        <v/>
      </c>
      <c r="AE194" s="32">
        <v>135</v>
      </c>
      <c r="AF194" s="69">
        <f t="shared" si="186"/>
        <v>0</v>
      </c>
      <c r="AG194" s="73">
        <f t="shared" si="187"/>
        <v>0</v>
      </c>
      <c r="AH194" s="73">
        <f t="shared" si="188"/>
        <v>0</v>
      </c>
      <c r="AI194" s="73">
        <f t="shared" si="189"/>
        <v>0</v>
      </c>
      <c r="AJ194" s="73">
        <f t="shared" si="190"/>
        <v>0</v>
      </c>
      <c r="AK194" s="73">
        <f t="shared" si="191"/>
        <v>0</v>
      </c>
      <c r="AL194" s="73">
        <f t="shared" si="192"/>
        <v>0</v>
      </c>
      <c r="AM194" s="73">
        <f t="shared" si="193"/>
        <v>0</v>
      </c>
      <c r="AN194" s="73">
        <f t="shared" si="228"/>
        <v>0</v>
      </c>
      <c r="AO194" s="73">
        <f t="shared" si="194"/>
        <v>0</v>
      </c>
      <c r="AP194" s="73" t="str">
        <f t="shared" si="229"/>
        <v/>
      </c>
      <c r="AQ194" s="216" t="str">
        <f>IF(AND(BC194=""),"",IF(BC194=0,"",1+(MAX(AQ$60:AQ193))))</f>
        <v/>
      </c>
      <c r="AR194" s="72">
        <v>135</v>
      </c>
      <c r="AS194" s="347">
        <f t="shared" si="218"/>
        <v>0</v>
      </c>
      <c r="AT194" s="70">
        <f t="shared" si="219"/>
        <v>0</v>
      </c>
      <c r="AU194" s="70">
        <f t="shared" si="220"/>
        <v>0</v>
      </c>
      <c r="AV194" s="70">
        <f t="shared" si="221"/>
        <v>0</v>
      </c>
      <c r="AW194" s="70">
        <f t="shared" si="222"/>
        <v>0</v>
      </c>
      <c r="AX194" s="70">
        <f t="shared" si="223"/>
        <v>0</v>
      </c>
      <c r="AY194" s="70">
        <f t="shared" si="224"/>
        <v>0</v>
      </c>
      <c r="AZ194" s="70">
        <f t="shared" si="225"/>
        <v>0</v>
      </c>
      <c r="BA194" s="70">
        <f t="shared" si="226"/>
        <v>0</v>
      </c>
      <c r="BB194" s="70">
        <f t="shared" si="195"/>
        <v>0</v>
      </c>
      <c r="BC194" s="73" t="str">
        <f t="shared" si="230"/>
        <v/>
      </c>
      <c r="BD194" s="216" t="str">
        <f>IF(AND(BP194=""),"",IF(BP194=0,"",1+(MAX(BD$60:BD193))))</f>
        <v/>
      </c>
      <c r="BE194" s="32">
        <v>135</v>
      </c>
      <c r="BF194" s="69">
        <f t="shared" si="167"/>
        <v>0</v>
      </c>
      <c r="BG194" s="73">
        <f t="shared" si="168"/>
        <v>0</v>
      </c>
      <c r="BH194" s="73">
        <f t="shared" si="169"/>
        <v>0</v>
      </c>
      <c r="BI194" s="73">
        <f t="shared" si="170"/>
        <v>0</v>
      </c>
      <c r="BJ194" s="73">
        <f t="shared" si="171"/>
        <v>0</v>
      </c>
      <c r="BK194" s="73">
        <f t="shared" si="172"/>
        <v>0</v>
      </c>
      <c r="BL194" s="73">
        <f t="shared" si="173"/>
        <v>0</v>
      </c>
      <c r="BM194" s="73">
        <f t="shared" si="174"/>
        <v>0</v>
      </c>
      <c r="BN194" s="73">
        <f t="shared" si="175"/>
        <v>0</v>
      </c>
      <c r="BO194" s="73">
        <f t="shared" si="196"/>
        <v>0</v>
      </c>
      <c r="BP194" s="73" t="str">
        <f t="shared" si="231"/>
        <v/>
      </c>
      <c r="BQ194" s="216" t="str">
        <f>IF(AND(CC194=""),"",IF(CC194=0,"",1+(MAX(BQ$60:BQ193))))</f>
        <v/>
      </c>
      <c r="BR194" s="32">
        <v>135</v>
      </c>
      <c r="BS194" s="346">
        <f t="shared" si="176"/>
        <v>0</v>
      </c>
      <c r="BT194" s="73">
        <f t="shared" si="177"/>
        <v>0</v>
      </c>
      <c r="BU194" s="73">
        <f t="shared" si="178"/>
        <v>0</v>
      </c>
      <c r="BV194" s="73">
        <f t="shared" si="179"/>
        <v>0</v>
      </c>
      <c r="BW194" s="73">
        <f t="shared" si="180"/>
        <v>0</v>
      </c>
      <c r="BX194" s="73">
        <f t="shared" si="181"/>
        <v>0</v>
      </c>
      <c r="BY194" s="73">
        <f t="shared" si="182"/>
        <v>0</v>
      </c>
      <c r="BZ194" s="73">
        <f t="shared" si="183"/>
        <v>0</v>
      </c>
      <c r="CA194" s="73">
        <f t="shared" si="184"/>
        <v>0</v>
      </c>
      <c r="CB194" s="73">
        <f t="shared" si="197"/>
        <v>0</v>
      </c>
      <c r="CC194" s="73" t="str">
        <f t="shared" si="232"/>
        <v/>
      </c>
      <c r="CD194" s="216" t="str">
        <f>IF(AND(CP194=""),"",IF(CP194=0,"",1+(MAX(CD$60:CD193))))</f>
        <v/>
      </c>
      <c r="CE194" s="32">
        <v>135</v>
      </c>
      <c r="CF194" s="69">
        <f t="shared" si="198"/>
        <v>0</v>
      </c>
      <c r="CG194" s="73">
        <f t="shared" si="199"/>
        <v>0</v>
      </c>
      <c r="CH194" s="73">
        <f t="shared" si="200"/>
        <v>0</v>
      </c>
      <c r="CI194" s="73">
        <f t="shared" si="201"/>
        <v>0</v>
      </c>
      <c r="CJ194" s="73">
        <f t="shared" si="202"/>
        <v>0</v>
      </c>
      <c r="CK194" s="73">
        <f t="shared" si="203"/>
        <v>0</v>
      </c>
      <c r="CL194" s="73">
        <f t="shared" si="204"/>
        <v>0</v>
      </c>
      <c r="CM194" s="73">
        <f t="shared" si="205"/>
        <v>0</v>
      </c>
      <c r="CN194" s="73">
        <f t="shared" si="206"/>
        <v>0</v>
      </c>
      <c r="CO194" s="73">
        <f t="shared" si="207"/>
        <v>0</v>
      </c>
      <c r="CP194" s="73" t="str">
        <f t="shared" si="233"/>
        <v/>
      </c>
      <c r="CQ194" s="216" t="str">
        <f>IF(AND(DC194=""),"",IF(DC194=0,"",1+(MAX(CQ$60:CQ193))))</f>
        <v/>
      </c>
      <c r="CR194" s="32">
        <v>135</v>
      </c>
      <c r="CS194" s="69">
        <f t="shared" si="227"/>
        <v>0</v>
      </c>
      <c r="CT194" s="73">
        <f t="shared" si="208"/>
        <v>0</v>
      </c>
      <c r="CU194" s="73">
        <f t="shared" si="209"/>
        <v>0</v>
      </c>
      <c r="CV194" s="73">
        <f t="shared" si="210"/>
        <v>0</v>
      </c>
      <c r="CW194" s="73">
        <f t="shared" si="211"/>
        <v>0</v>
      </c>
      <c r="CX194" s="73">
        <f t="shared" si="212"/>
        <v>0</v>
      </c>
      <c r="CY194" s="73">
        <f t="shared" si="213"/>
        <v>0</v>
      </c>
      <c r="CZ194" s="73">
        <f t="shared" si="214"/>
        <v>0</v>
      </c>
      <c r="DA194" s="73">
        <f t="shared" si="215"/>
        <v>0</v>
      </c>
      <c r="DB194" s="73">
        <f t="shared" si="216"/>
        <v>0</v>
      </c>
      <c r="DC194" s="73" t="str">
        <f t="shared" si="234"/>
        <v/>
      </c>
    </row>
    <row r="195" spans="1:107" s="216" customFormat="1" ht="15.75">
      <c r="A195" s="216">
        <f t="shared" si="235"/>
        <v>0</v>
      </c>
      <c r="B195" s="348">
        <f t="shared" si="236"/>
        <v>0</v>
      </c>
      <c r="C195" s="349">
        <v>136</v>
      </c>
      <c r="D195" s="377"/>
      <c r="E195" s="378"/>
      <c r="F195" s="379"/>
      <c r="G195" s="379"/>
      <c r="H195" s="378"/>
      <c r="I195" s="380"/>
      <c r="J195" s="381"/>
      <c r="K195" s="381"/>
      <c r="L195" s="381"/>
      <c r="M195" s="382"/>
      <c r="N195" s="521"/>
      <c r="AB195" s="216" t="str">
        <f t="shared" si="185"/>
        <v/>
      </c>
      <c r="AC195" s="216">
        <f t="shared" si="165"/>
        <v>1</v>
      </c>
      <c r="AD195" s="216" t="str">
        <f>IF(AND(AP195=""),"",IF(AP195=0,"",1+(MAX(AD$60:AD194))))</f>
        <v/>
      </c>
      <c r="AE195" s="72">
        <v>136</v>
      </c>
      <c r="AF195" s="69">
        <f t="shared" si="186"/>
        <v>0</v>
      </c>
      <c r="AG195" s="73">
        <f t="shared" si="187"/>
        <v>0</v>
      </c>
      <c r="AH195" s="73">
        <f t="shared" si="188"/>
        <v>0</v>
      </c>
      <c r="AI195" s="73">
        <f t="shared" si="189"/>
        <v>0</v>
      </c>
      <c r="AJ195" s="73">
        <f t="shared" si="190"/>
        <v>0</v>
      </c>
      <c r="AK195" s="73">
        <f t="shared" si="191"/>
        <v>0</v>
      </c>
      <c r="AL195" s="73">
        <f t="shared" si="192"/>
        <v>0</v>
      </c>
      <c r="AM195" s="73">
        <f t="shared" si="193"/>
        <v>0</v>
      </c>
      <c r="AN195" s="73">
        <f t="shared" si="228"/>
        <v>0</v>
      </c>
      <c r="AO195" s="73">
        <f t="shared" si="194"/>
        <v>0</v>
      </c>
      <c r="AP195" s="73" t="str">
        <f t="shared" si="229"/>
        <v/>
      </c>
      <c r="AQ195" s="216" t="str">
        <f>IF(AND(BC195=""),"",IF(BC195=0,"",1+(MAX(AQ$60:AQ194))))</f>
        <v/>
      </c>
      <c r="AR195" s="72">
        <v>136</v>
      </c>
      <c r="AS195" s="347">
        <f t="shared" si="218"/>
        <v>0</v>
      </c>
      <c r="AT195" s="70">
        <f t="shared" si="219"/>
        <v>0</v>
      </c>
      <c r="AU195" s="70">
        <f t="shared" si="220"/>
        <v>0</v>
      </c>
      <c r="AV195" s="70">
        <f t="shared" si="221"/>
        <v>0</v>
      </c>
      <c r="AW195" s="70">
        <f t="shared" si="222"/>
        <v>0</v>
      </c>
      <c r="AX195" s="70">
        <f t="shared" si="223"/>
        <v>0</v>
      </c>
      <c r="AY195" s="70">
        <f t="shared" si="224"/>
        <v>0</v>
      </c>
      <c r="AZ195" s="70">
        <f t="shared" si="225"/>
        <v>0</v>
      </c>
      <c r="BA195" s="70">
        <f t="shared" si="226"/>
        <v>0</v>
      </c>
      <c r="BB195" s="70">
        <f t="shared" si="195"/>
        <v>0</v>
      </c>
      <c r="BC195" s="73" t="str">
        <f t="shared" si="230"/>
        <v/>
      </c>
      <c r="BD195" s="216" t="str">
        <f>IF(AND(BP195=""),"",IF(BP195=0,"",1+(MAX(BD$60:BD194))))</f>
        <v/>
      </c>
      <c r="BE195" s="72">
        <v>136</v>
      </c>
      <c r="BF195" s="69">
        <f t="shared" si="167"/>
        <v>0</v>
      </c>
      <c r="BG195" s="73">
        <f t="shared" si="168"/>
        <v>0</v>
      </c>
      <c r="BH195" s="73">
        <f t="shared" si="169"/>
        <v>0</v>
      </c>
      <c r="BI195" s="73">
        <f t="shared" si="170"/>
        <v>0</v>
      </c>
      <c r="BJ195" s="73">
        <f t="shared" si="171"/>
        <v>0</v>
      </c>
      <c r="BK195" s="73">
        <f t="shared" si="172"/>
        <v>0</v>
      </c>
      <c r="BL195" s="73">
        <f t="shared" si="173"/>
        <v>0</v>
      </c>
      <c r="BM195" s="73">
        <f t="shared" si="174"/>
        <v>0</v>
      </c>
      <c r="BN195" s="73">
        <f t="shared" si="175"/>
        <v>0</v>
      </c>
      <c r="BO195" s="73">
        <f t="shared" si="196"/>
        <v>0</v>
      </c>
      <c r="BP195" s="73" t="str">
        <f t="shared" si="231"/>
        <v/>
      </c>
      <c r="BQ195" s="216" t="str">
        <f>IF(AND(CC195=""),"",IF(CC195=0,"",1+(MAX(BQ$60:BQ194))))</f>
        <v/>
      </c>
      <c r="BR195" s="72">
        <v>136</v>
      </c>
      <c r="BS195" s="346">
        <f t="shared" si="176"/>
        <v>0</v>
      </c>
      <c r="BT195" s="73">
        <f t="shared" si="177"/>
        <v>0</v>
      </c>
      <c r="BU195" s="73">
        <f t="shared" si="178"/>
        <v>0</v>
      </c>
      <c r="BV195" s="73">
        <f t="shared" si="179"/>
        <v>0</v>
      </c>
      <c r="BW195" s="73">
        <f t="shared" si="180"/>
        <v>0</v>
      </c>
      <c r="BX195" s="73">
        <f t="shared" si="181"/>
        <v>0</v>
      </c>
      <c r="BY195" s="73">
        <f t="shared" si="182"/>
        <v>0</v>
      </c>
      <c r="BZ195" s="73">
        <f t="shared" si="183"/>
        <v>0</v>
      </c>
      <c r="CA195" s="73">
        <f t="shared" si="184"/>
        <v>0</v>
      </c>
      <c r="CB195" s="73">
        <f t="shared" si="197"/>
        <v>0</v>
      </c>
      <c r="CC195" s="73" t="str">
        <f t="shared" si="232"/>
        <v/>
      </c>
      <c r="CD195" s="216" t="str">
        <f>IF(AND(CP195=""),"",IF(CP195=0,"",1+(MAX(CD$60:CD194))))</f>
        <v/>
      </c>
      <c r="CE195" s="72">
        <v>136</v>
      </c>
      <c r="CF195" s="69">
        <f t="shared" si="198"/>
        <v>0</v>
      </c>
      <c r="CG195" s="73">
        <f t="shared" si="199"/>
        <v>0</v>
      </c>
      <c r="CH195" s="73">
        <f t="shared" si="200"/>
        <v>0</v>
      </c>
      <c r="CI195" s="73">
        <f t="shared" si="201"/>
        <v>0</v>
      </c>
      <c r="CJ195" s="73">
        <f t="shared" si="202"/>
        <v>0</v>
      </c>
      <c r="CK195" s="73">
        <f t="shared" si="203"/>
        <v>0</v>
      </c>
      <c r="CL195" s="73">
        <f t="shared" si="204"/>
        <v>0</v>
      </c>
      <c r="CM195" s="73">
        <f t="shared" si="205"/>
        <v>0</v>
      </c>
      <c r="CN195" s="73">
        <f t="shared" si="206"/>
        <v>0</v>
      </c>
      <c r="CO195" s="73">
        <f t="shared" si="207"/>
        <v>0</v>
      </c>
      <c r="CP195" s="73" t="str">
        <f t="shared" si="233"/>
        <v/>
      </c>
      <c r="CQ195" s="216" t="str">
        <f>IF(AND(DC195=""),"",IF(DC195=0,"",1+(MAX(CQ$60:CQ194))))</f>
        <v/>
      </c>
      <c r="CR195" s="72">
        <v>136</v>
      </c>
      <c r="CS195" s="69">
        <f t="shared" si="227"/>
        <v>0</v>
      </c>
      <c r="CT195" s="73">
        <f t="shared" si="208"/>
        <v>0</v>
      </c>
      <c r="CU195" s="73">
        <f t="shared" si="209"/>
        <v>0</v>
      </c>
      <c r="CV195" s="73">
        <f t="shared" si="210"/>
        <v>0</v>
      </c>
      <c r="CW195" s="73">
        <f t="shared" si="211"/>
        <v>0</v>
      </c>
      <c r="CX195" s="73">
        <f t="shared" si="212"/>
        <v>0</v>
      </c>
      <c r="CY195" s="73">
        <f t="shared" si="213"/>
        <v>0</v>
      </c>
      <c r="CZ195" s="73">
        <f t="shared" si="214"/>
        <v>0</v>
      </c>
      <c r="DA195" s="73">
        <f t="shared" si="215"/>
        <v>0</v>
      </c>
      <c r="DB195" s="73">
        <f t="shared" si="216"/>
        <v>0</v>
      </c>
      <c r="DC195" s="73" t="str">
        <f t="shared" si="234"/>
        <v/>
      </c>
    </row>
    <row r="196" spans="1:107" s="216" customFormat="1" ht="15.75">
      <c r="A196" s="216">
        <f t="shared" si="235"/>
        <v>0</v>
      </c>
      <c r="B196" s="348">
        <f t="shared" si="236"/>
        <v>0</v>
      </c>
      <c r="C196" s="349">
        <v>137</v>
      </c>
      <c r="D196" s="377"/>
      <c r="E196" s="378"/>
      <c r="F196" s="379"/>
      <c r="G196" s="379"/>
      <c r="H196" s="378"/>
      <c r="I196" s="380"/>
      <c r="J196" s="381"/>
      <c r="K196" s="381"/>
      <c r="L196" s="381"/>
      <c r="M196" s="382"/>
      <c r="N196" s="521"/>
      <c r="AB196" s="216" t="str">
        <f t="shared" si="185"/>
        <v/>
      </c>
      <c r="AC196" s="216">
        <f t="shared" si="165"/>
        <v>1</v>
      </c>
      <c r="AD196" s="216" t="str">
        <f>IF(AND(AP196=""),"",IF(AP196=0,"",1+(MAX(AD$60:AD195))))</f>
        <v/>
      </c>
      <c r="AE196" s="32">
        <v>137</v>
      </c>
      <c r="AF196" s="69">
        <f t="shared" si="186"/>
        <v>0</v>
      </c>
      <c r="AG196" s="73">
        <f t="shared" si="187"/>
        <v>0</v>
      </c>
      <c r="AH196" s="73">
        <f t="shared" si="188"/>
        <v>0</v>
      </c>
      <c r="AI196" s="73">
        <f t="shared" si="189"/>
        <v>0</v>
      </c>
      <c r="AJ196" s="73">
        <f t="shared" si="190"/>
        <v>0</v>
      </c>
      <c r="AK196" s="73">
        <f t="shared" si="191"/>
        <v>0</v>
      </c>
      <c r="AL196" s="73">
        <f t="shared" si="192"/>
        <v>0</v>
      </c>
      <c r="AM196" s="73">
        <f t="shared" si="193"/>
        <v>0</v>
      </c>
      <c r="AN196" s="73">
        <f t="shared" si="228"/>
        <v>0</v>
      </c>
      <c r="AO196" s="73">
        <f t="shared" si="194"/>
        <v>0</v>
      </c>
      <c r="AP196" s="73" t="str">
        <f t="shared" si="229"/>
        <v/>
      </c>
      <c r="AQ196" s="216" t="str">
        <f>IF(AND(BC196=""),"",IF(BC196=0,"",1+(MAX(AQ$60:AQ195))))</f>
        <v/>
      </c>
      <c r="AR196" s="72">
        <v>137</v>
      </c>
      <c r="AS196" s="347">
        <f t="shared" si="218"/>
        <v>0</v>
      </c>
      <c r="AT196" s="70">
        <f t="shared" si="219"/>
        <v>0</v>
      </c>
      <c r="AU196" s="70">
        <f t="shared" si="220"/>
        <v>0</v>
      </c>
      <c r="AV196" s="70">
        <f t="shared" si="221"/>
        <v>0</v>
      </c>
      <c r="AW196" s="70">
        <f t="shared" si="222"/>
        <v>0</v>
      </c>
      <c r="AX196" s="70">
        <f t="shared" si="223"/>
        <v>0</v>
      </c>
      <c r="AY196" s="70">
        <f t="shared" si="224"/>
        <v>0</v>
      </c>
      <c r="AZ196" s="70">
        <f t="shared" si="225"/>
        <v>0</v>
      </c>
      <c r="BA196" s="70">
        <f t="shared" si="226"/>
        <v>0</v>
      </c>
      <c r="BB196" s="70">
        <f t="shared" si="195"/>
        <v>0</v>
      </c>
      <c r="BC196" s="73" t="str">
        <f t="shared" si="230"/>
        <v/>
      </c>
      <c r="BD196" s="216" t="str">
        <f>IF(AND(BP196=""),"",IF(BP196=0,"",1+(MAX(BD$60:BD195))))</f>
        <v/>
      </c>
      <c r="BE196" s="32">
        <v>137</v>
      </c>
      <c r="BF196" s="69">
        <f t="shared" si="167"/>
        <v>0</v>
      </c>
      <c r="BG196" s="73">
        <f t="shared" si="168"/>
        <v>0</v>
      </c>
      <c r="BH196" s="73">
        <f t="shared" si="169"/>
        <v>0</v>
      </c>
      <c r="BI196" s="73">
        <f t="shared" si="170"/>
        <v>0</v>
      </c>
      <c r="BJ196" s="73">
        <f t="shared" si="171"/>
        <v>0</v>
      </c>
      <c r="BK196" s="73">
        <f t="shared" si="172"/>
        <v>0</v>
      </c>
      <c r="BL196" s="73">
        <f t="shared" si="173"/>
        <v>0</v>
      </c>
      <c r="BM196" s="73">
        <f t="shared" si="174"/>
        <v>0</v>
      </c>
      <c r="BN196" s="73">
        <f t="shared" si="175"/>
        <v>0</v>
      </c>
      <c r="BO196" s="73">
        <f t="shared" si="196"/>
        <v>0</v>
      </c>
      <c r="BP196" s="73" t="str">
        <f t="shared" si="231"/>
        <v/>
      </c>
      <c r="BQ196" s="216" t="str">
        <f>IF(AND(CC196=""),"",IF(CC196=0,"",1+(MAX(BQ$60:BQ195))))</f>
        <v/>
      </c>
      <c r="BR196" s="32">
        <v>137</v>
      </c>
      <c r="BS196" s="346">
        <f t="shared" si="176"/>
        <v>0</v>
      </c>
      <c r="BT196" s="73">
        <f t="shared" si="177"/>
        <v>0</v>
      </c>
      <c r="BU196" s="73">
        <f t="shared" si="178"/>
        <v>0</v>
      </c>
      <c r="BV196" s="73">
        <f t="shared" si="179"/>
        <v>0</v>
      </c>
      <c r="BW196" s="73">
        <f t="shared" si="180"/>
        <v>0</v>
      </c>
      <c r="BX196" s="73">
        <f t="shared" si="181"/>
        <v>0</v>
      </c>
      <c r="BY196" s="73">
        <f t="shared" si="182"/>
        <v>0</v>
      </c>
      <c r="BZ196" s="73">
        <f t="shared" si="183"/>
        <v>0</v>
      </c>
      <c r="CA196" s="73">
        <f t="shared" si="184"/>
        <v>0</v>
      </c>
      <c r="CB196" s="73">
        <f t="shared" si="197"/>
        <v>0</v>
      </c>
      <c r="CC196" s="73" t="str">
        <f t="shared" si="232"/>
        <v/>
      </c>
      <c r="CD196" s="216" t="str">
        <f>IF(AND(CP196=""),"",IF(CP196=0,"",1+(MAX(CD$60:CD195))))</f>
        <v/>
      </c>
      <c r="CE196" s="32">
        <v>137</v>
      </c>
      <c r="CF196" s="69">
        <f t="shared" si="198"/>
        <v>0</v>
      </c>
      <c r="CG196" s="73">
        <f t="shared" si="199"/>
        <v>0</v>
      </c>
      <c r="CH196" s="73">
        <f t="shared" si="200"/>
        <v>0</v>
      </c>
      <c r="CI196" s="73">
        <f t="shared" si="201"/>
        <v>0</v>
      </c>
      <c r="CJ196" s="73">
        <f t="shared" si="202"/>
        <v>0</v>
      </c>
      <c r="CK196" s="73">
        <f t="shared" si="203"/>
        <v>0</v>
      </c>
      <c r="CL196" s="73">
        <f t="shared" si="204"/>
        <v>0</v>
      </c>
      <c r="CM196" s="73">
        <f t="shared" si="205"/>
        <v>0</v>
      </c>
      <c r="CN196" s="73">
        <f t="shared" si="206"/>
        <v>0</v>
      </c>
      <c r="CO196" s="73">
        <f t="shared" si="207"/>
        <v>0</v>
      </c>
      <c r="CP196" s="73" t="str">
        <f t="shared" si="233"/>
        <v/>
      </c>
      <c r="CQ196" s="216" t="str">
        <f>IF(AND(DC196=""),"",IF(DC196=0,"",1+(MAX(CQ$60:CQ195))))</f>
        <v/>
      </c>
      <c r="CR196" s="32">
        <v>137</v>
      </c>
      <c r="CS196" s="69">
        <f t="shared" si="227"/>
        <v>0</v>
      </c>
      <c r="CT196" s="73">
        <f t="shared" si="208"/>
        <v>0</v>
      </c>
      <c r="CU196" s="73">
        <f t="shared" si="209"/>
        <v>0</v>
      </c>
      <c r="CV196" s="73">
        <f t="shared" si="210"/>
        <v>0</v>
      </c>
      <c r="CW196" s="73">
        <f t="shared" si="211"/>
        <v>0</v>
      </c>
      <c r="CX196" s="73">
        <f t="shared" si="212"/>
        <v>0</v>
      </c>
      <c r="CY196" s="73">
        <f t="shared" si="213"/>
        <v>0</v>
      </c>
      <c r="CZ196" s="73">
        <f t="shared" si="214"/>
        <v>0</v>
      </c>
      <c r="DA196" s="73">
        <f t="shared" si="215"/>
        <v>0</v>
      </c>
      <c r="DB196" s="73">
        <f t="shared" si="216"/>
        <v>0</v>
      </c>
      <c r="DC196" s="73" t="str">
        <f t="shared" si="234"/>
        <v/>
      </c>
    </row>
    <row r="197" spans="1:107" s="216" customFormat="1" ht="15.75">
      <c r="A197" s="216">
        <f t="shared" si="235"/>
        <v>0</v>
      </c>
      <c r="B197" s="348">
        <f t="shared" si="236"/>
        <v>0</v>
      </c>
      <c r="C197" s="349">
        <v>138</v>
      </c>
      <c r="D197" s="377"/>
      <c r="E197" s="378"/>
      <c r="F197" s="379"/>
      <c r="G197" s="379"/>
      <c r="H197" s="378"/>
      <c r="I197" s="380"/>
      <c r="J197" s="381"/>
      <c r="K197" s="381"/>
      <c r="L197" s="381"/>
      <c r="M197" s="382"/>
      <c r="N197" s="521"/>
      <c r="AB197" s="216" t="str">
        <f t="shared" si="185"/>
        <v/>
      </c>
      <c r="AC197" s="216">
        <f t="shared" si="165"/>
        <v>1</v>
      </c>
      <c r="AD197" s="216" t="str">
        <f>IF(AND(AP197=""),"",IF(AP197=0,"",1+(MAX(AD$60:AD196))))</f>
        <v/>
      </c>
      <c r="AE197" s="72">
        <v>138</v>
      </c>
      <c r="AF197" s="69">
        <f t="shared" si="186"/>
        <v>0</v>
      </c>
      <c r="AG197" s="73">
        <f t="shared" si="187"/>
        <v>0</v>
      </c>
      <c r="AH197" s="73">
        <f t="shared" si="188"/>
        <v>0</v>
      </c>
      <c r="AI197" s="73">
        <f t="shared" si="189"/>
        <v>0</v>
      </c>
      <c r="AJ197" s="73">
        <f t="shared" si="190"/>
        <v>0</v>
      </c>
      <c r="AK197" s="73">
        <f t="shared" si="191"/>
        <v>0</v>
      </c>
      <c r="AL197" s="73">
        <f t="shared" si="192"/>
        <v>0</v>
      </c>
      <c r="AM197" s="73">
        <f t="shared" si="193"/>
        <v>0</v>
      </c>
      <c r="AN197" s="73">
        <f t="shared" si="228"/>
        <v>0</v>
      </c>
      <c r="AO197" s="73">
        <f t="shared" si="194"/>
        <v>0</v>
      </c>
      <c r="AP197" s="73" t="str">
        <f t="shared" si="229"/>
        <v/>
      </c>
      <c r="AQ197" s="216" t="str">
        <f>IF(AND(BC197=""),"",IF(BC197=0,"",1+(MAX(AQ$60:AQ196))))</f>
        <v/>
      </c>
      <c r="AR197" s="72">
        <v>138</v>
      </c>
      <c r="AS197" s="347">
        <f t="shared" si="218"/>
        <v>0</v>
      </c>
      <c r="AT197" s="70">
        <f t="shared" si="219"/>
        <v>0</v>
      </c>
      <c r="AU197" s="70">
        <f t="shared" si="220"/>
        <v>0</v>
      </c>
      <c r="AV197" s="70">
        <f t="shared" si="221"/>
        <v>0</v>
      </c>
      <c r="AW197" s="70">
        <f t="shared" si="222"/>
        <v>0</v>
      </c>
      <c r="AX197" s="70">
        <f t="shared" si="223"/>
        <v>0</v>
      </c>
      <c r="AY197" s="70">
        <f t="shared" si="224"/>
        <v>0</v>
      </c>
      <c r="AZ197" s="70">
        <f t="shared" si="225"/>
        <v>0</v>
      </c>
      <c r="BA197" s="70">
        <f t="shared" si="226"/>
        <v>0</v>
      </c>
      <c r="BB197" s="70">
        <f t="shared" si="195"/>
        <v>0</v>
      </c>
      <c r="BC197" s="73" t="str">
        <f t="shared" si="230"/>
        <v/>
      </c>
      <c r="BD197" s="216" t="str">
        <f>IF(AND(BP197=""),"",IF(BP197=0,"",1+(MAX(BD$60:BD196))))</f>
        <v/>
      </c>
      <c r="BE197" s="72">
        <v>138</v>
      </c>
      <c r="BF197" s="69">
        <f t="shared" si="167"/>
        <v>0</v>
      </c>
      <c r="BG197" s="73">
        <f t="shared" si="168"/>
        <v>0</v>
      </c>
      <c r="BH197" s="73">
        <f t="shared" si="169"/>
        <v>0</v>
      </c>
      <c r="BI197" s="73">
        <f t="shared" si="170"/>
        <v>0</v>
      </c>
      <c r="BJ197" s="73">
        <f t="shared" si="171"/>
        <v>0</v>
      </c>
      <c r="BK197" s="73">
        <f t="shared" si="172"/>
        <v>0</v>
      </c>
      <c r="BL197" s="73">
        <f t="shared" si="173"/>
        <v>0</v>
      </c>
      <c r="BM197" s="73">
        <f t="shared" si="174"/>
        <v>0</v>
      </c>
      <c r="BN197" s="73">
        <f t="shared" si="175"/>
        <v>0</v>
      </c>
      <c r="BO197" s="73">
        <f t="shared" si="196"/>
        <v>0</v>
      </c>
      <c r="BP197" s="73" t="str">
        <f t="shared" si="231"/>
        <v/>
      </c>
      <c r="BQ197" s="216" t="str">
        <f>IF(AND(CC197=""),"",IF(CC197=0,"",1+(MAX(BQ$60:BQ196))))</f>
        <v/>
      </c>
      <c r="BR197" s="72">
        <v>138</v>
      </c>
      <c r="BS197" s="346">
        <f t="shared" si="176"/>
        <v>0</v>
      </c>
      <c r="BT197" s="73">
        <f t="shared" si="177"/>
        <v>0</v>
      </c>
      <c r="BU197" s="73">
        <f t="shared" si="178"/>
        <v>0</v>
      </c>
      <c r="BV197" s="73">
        <f t="shared" si="179"/>
        <v>0</v>
      </c>
      <c r="BW197" s="73">
        <f t="shared" si="180"/>
        <v>0</v>
      </c>
      <c r="BX197" s="73">
        <f t="shared" si="181"/>
        <v>0</v>
      </c>
      <c r="BY197" s="73">
        <f t="shared" si="182"/>
        <v>0</v>
      </c>
      <c r="BZ197" s="73">
        <f t="shared" si="183"/>
        <v>0</v>
      </c>
      <c r="CA197" s="73">
        <f t="shared" si="184"/>
        <v>0</v>
      </c>
      <c r="CB197" s="73">
        <f t="shared" si="197"/>
        <v>0</v>
      </c>
      <c r="CC197" s="73" t="str">
        <f t="shared" si="232"/>
        <v/>
      </c>
      <c r="CD197" s="216" t="str">
        <f>IF(AND(CP197=""),"",IF(CP197=0,"",1+(MAX(CD$60:CD196))))</f>
        <v/>
      </c>
      <c r="CE197" s="72">
        <v>138</v>
      </c>
      <c r="CF197" s="69">
        <f t="shared" si="198"/>
        <v>0</v>
      </c>
      <c r="CG197" s="73">
        <f t="shared" si="199"/>
        <v>0</v>
      </c>
      <c r="CH197" s="73">
        <f t="shared" si="200"/>
        <v>0</v>
      </c>
      <c r="CI197" s="73">
        <f t="shared" si="201"/>
        <v>0</v>
      </c>
      <c r="CJ197" s="73">
        <f t="shared" si="202"/>
        <v>0</v>
      </c>
      <c r="CK197" s="73">
        <f t="shared" si="203"/>
        <v>0</v>
      </c>
      <c r="CL197" s="73">
        <f t="shared" si="204"/>
        <v>0</v>
      </c>
      <c r="CM197" s="73">
        <f t="shared" si="205"/>
        <v>0</v>
      </c>
      <c r="CN197" s="73">
        <f t="shared" si="206"/>
        <v>0</v>
      </c>
      <c r="CO197" s="73">
        <f t="shared" si="207"/>
        <v>0</v>
      </c>
      <c r="CP197" s="73" t="str">
        <f t="shared" si="233"/>
        <v/>
      </c>
      <c r="CQ197" s="216" t="str">
        <f>IF(AND(DC197=""),"",IF(DC197=0,"",1+(MAX(CQ$60:CQ196))))</f>
        <v/>
      </c>
      <c r="CR197" s="72">
        <v>138</v>
      </c>
      <c r="CS197" s="69">
        <f t="shared" si="227"/>
        <v>0</v>
      </c>
      <c r="CT197" s="73">
        <f t="shared" si="208"/>
        <v>0</v>
      </c>
      <c r="CU197" s="73">
        <f t="shared" si="209"/>
        <v>0</v>
      </c>
      <c r="CV197" s="73">
        <f t="shared" si="210"/>
        <v>0</v>
      </c>
      <c r="CW197" s="73">
        <f t="shared" si="211"/>
        <v>0</v>
      </c>
      <c r="CX197" s="73">
        <f t="shared" si="212"/>
        <v>0</v>
      </c>
      <c r="CY197" s="73">
        <f t="shared" si="213"/>
        <v>0</v>
      </c>
      <c r="CZ197" s="73">
        <f t="shared" si="214"/>
        <v>0</v>
      </c>
      <c r="DA197" s="73">
        <f t="shared" si="215"/>
        <v>0</v>
      </c>
      <c r="DB197" s="73">
        <f t="shared" si="216"/>
        <v>0</v>
      </c>
      <c r="DC197" s="73" t="str">
        <f t="shared" si="234"/>
        <v/>
      </c>
    </row>
    <row r="198" spans="1:107" s="216" customFormat="1" ht="15.75">
      <c r="A198" s="216">
        <f t="shared" si="235"/>
        <v>0</v>
      </c>
      <c r="B198" s="348">
        <f t="shared" si="236"/>
        <v>0</v>
      </c>
      <c r="C198" s="349">
        <v>139</v>
      </c>
      <c r="D198" s="377"/>
      <c r="E198" s="378"/>
      <c r="F198" s="379"/>
      <c r="G198" s="379"/>
      <c r="H198" s="378"/>
      <c r="I198" s="383"/>
      <c r="J198" s="381"/>
      <c r="K198" s="381"/>
      <c r="L198" s="381"/>
      <c r="M198" s="382"/>
      <c r="N198" s="521"/>
      <c r="AB198" s="216" t="str">
        <f t="shared" si="185"/>
        <v/>
      </c>
      <c r="AC198" s="216">
        <f t="shared" si="165"/>
        <v>1</v>
      </c>
      <c r="AD198" s="216" t="str">
        <f>IF(AND(AP198=""),"",IF(AP198=0,"",1+(MAX(AD$60:AD197))))</f>
        <v/>
      </c>
      <c r="AE198" s="32">
        <v>139</v>
      </c>
      <c r="AF198" s="69">
        <f t="shared" si="186"/>
        <v>0</v>
      </c>
      <c r="AG198" s="73">
        <f t="shared" si="187"/>
        <v>0</v>
      </c>
      <c r="AH198" s="73">
        <f t="shared" si="188"/>
        <v>0</v>
      </c>
      <c r="AI198" s="73">
        <f t="shared" si="189"/>
        <v>0</v>
      </c>
      <c r="AJ198" s="73">
        <f t="shared" si="190"/>
        <v>0</v>
      </c>
      <c r="AK198" s="73">
        <f t="shared" si="191"/>
        <v>0</v>
      </c>
      <c r="AL198" s="73">
        <f t="shared" si="192"/>
        <v>0</v>
      </c>
      <c r="AM198" s="73">
        <f t="shared" si="193"/>
        <v>0</v>
      </c>
      <c r="AN198" s="73">
        <f t="shared" si="228"/>
        <v>0</v>
      </c>
      <c r="AO198" s="73">
        <f t="shared" si="194"/>
        <v>0</v>
      </c>
      <c r="AP198" s="73" t="str">
        <f t="shared" si="229"/>
        <v/>
      </c>
      <c r="AQ198" s="216" t="str">
        <f>IF(AND(BC198=""),"",IF(BC198=0,"",1+(MAX(AQ$60:AQ197))))</f>
        <v/>
      </c>
      <c r="AR198" s="72">
        <v>139</v>
      </c>
      <c r="AS198" s="347">
        <f t="shared" si="218"/>
        <v>0</v>
      </c>
      <c r="AT198" s="70">
        <f t="shared" si="219"/>
        <v>0</v>
      </c>
      <c r="AU198" s="70">
        <f t="shared" si="220"/>
        <v>0</v>
      </c>
      <c r="AV198" s="70">
        <f t="shared" si="221"/>
        <v>0</v>
      </c>
      <c r="AW198" s="70">
        <f t="shared" si="222"/>
        <v>0</v>
      </c>
      <c r="AX198" s="70">
        <f t="shared" si="223"/>
        <v>0</v>
      </c>
      <c r="AY198" s="70">
        <f t="shared" si="224"/>
        <v>0</v>
      </c>
      <c r="AZ198" s="70">
        <f t="shared" si="225"/>
        <v>0</v>
      </c>
      <c r="BA198" s="70">
        <f t="shared" si="226"/>
        <v>0</v>
      </c>
      <c r="BB198" s="70">
        <f t="shared" si="195"/>
        <v>0</v>
      </c>
      <c r="BC198" s="73" t="str">
        <f t="shared" si="230"/>
        <v/>
      </c>
      <c r="BD198" s="216" t="str">
        <f>IF(AND(BP198=""),"",IF(BP198=0,"",1+(MAX(BD$60:BD197))))</f>
        <v/>
      </c>
      <c r="BE198" s="32">
        <v>139</v>
      </c>
      <c r="BF198" s="69">
        <f t="shared" si="167"/>
        <v>0</v>
      </c>
      <c r="BG198" s="73">
        <f t="shared" si="168"/>
        <v>0</v>
      </c>
      <c r="BH198" s="73">
        <f t="shared" si="169"/>
        <v>0</v>
      </c>
      <c r="BI198" s="73">
        <f t="shared" si="170"/>
        <v>0</v>
      </c>
      <c r="BJ198" s="73">
        <f t="shared" si="171"/>
        <v>0</v>
      </c>
      <c r="BK198" s="73">
        <f t="shared" si="172"/>
        <v>0</v>
      </c>
      <c r="BL198" s="73">
        <f t="shared" si="173"/>
        <v>0</v>
      </c>
      <c r="BM198" s="73">
        <f t="shared" si="174"/>
        <v>0</v>
      </c>
      <c r="BN198" s="73">
        <f t="shared" si="175"/>
        <v>0</v>
      </c>
      <c r="BO198" s="73">
        <f t="shared" si="196"/>
        <v>0</v>
      </c>
      <c r="BP198" s="73" t="str">
        <f t="shared" si="231"/>
        <v/>
      </c>
      <c r="BQ198" s="216" t="str">
        <f>IF(AND(CC198=""),"",IF(CC198=0,"",1+(MAX(BQ$60:BQ197))))</f>
        <v/>
      </c>
      <c r="BR198" s="32">
        <v>139</v>
      </c>
      <c r="BS198" s="346">
        <f t="shared" si="176"/>
        <v>0</v>
      </c>
      <c r="BT198" s="73">
        <f t="shared" si="177"/>
        <v>0</v>
      </c>
      <c r="BU198" s="73">
        <f t="shared" si="178"/>
        <v>0</v>
      </c>
      <c r="BV198" s="73">
        <f t="shared" si="179"/>
        <v>0</v>
      </c>
      <c r="BW198" s="73">
        <f t="shared" si="180"/>
        <v>0</v>
      </c>
      <c r="BX198" s="73">
        <f t="shared" si="181"/>
        <v>0</v>
      </c>
      <c r="BY198" s="73">
        <f t="shared" si="182"/>
        <v>0</v>
      </c>
      <c r="BZ198" s="73">
        <f t="shared" si="183"/>
        <v>0</v>
      </c>
      <c r="CA198" s="73">
        <f t="shared" si="184"/>
        <v>0</v>
      </c>
      <c r="CB198" s="73">
        <f t="shared" si="197"/>
        <v>0</v>
      </c>
      <c r="CC198" s="73" t="str">
        <f t="shared" si="232"/>
        <v/>
      </c>
      <c r="CD198" s="216" t="str">
        <f>IF(AND(CP198=""),"",IF(CP198=0,"",1+(MAX(CD$60:CD197))))</f>
        <v/>
      </c>
      <c r="CE198" s="32">
        <v>139</v>
      </c>
      <c r="CF198" s="69">
        <f t="shared" si="198"/>
        <v>0</v>
      </c>
      <c r="CG198" s="73">
        <f t="shared" si="199"/>
        <v>0</v>
      </c>
      <c r="CH198" s="73">
        <f t="shared" si="200"/>
        <v>0</v>
      </c>
      <c r="CI198" s="73">
        <f t="shared" si="201"/>
        <v>0</v>
      </c>
      <c r="CJ198" s="73">
        <f t="shared" si="202"/>
        <v>0</v>
      </c>
      <c r="CK198" s="73">
        <f t="shared" si="203"/>
        <v>0</v>
      </c>
      <c r="CL198" s="73">
        <f t="shared" si="204"/>
        <v>0</v>
      </c>
      <c r="CM198" s="73">
        <f t="shared" si="205"/>
        <v>0</v>
      </c>
      <c r="CN198" s="73">
        <f t="shared" si="206"/>
        <v>0</v>
      </c>
      <c r="CO198" s="73">
        <f t="shared" si="207"/>
        <v>0</v>
      </c>
      <c r="CP198" s="73" t="str">
        <f t="shared" si="233"/>
        <v/>
      </c>
      <c r="CQ198" s="216" t="str">
        <f>IF(AND(DC198=""),"",IF(DC198=0,"",1+(MAX(CQ$60:CQ197))))</f>
        <v/>
      </c>
      <c r="CR198" s="32">
        <v>139</v>
      </c>
      <c r="CS198" s="69">
        <f t="shared" si="227"/>
        <v>0</v>
      </c>
      <c r="CT198" s="73">
        <f t="shared" si="208"/>
        <v>0</v>
      </c>
      <c r="CU198" s="73">
        <f t="shared" si="209"/>
        <v>0</v>
      </c>
      <c r="CV198" s="73">
        <f t="shared" si="210"/>
        <v>0</v>
      </c>
      <c r="CW198" s="73">
        <f t="shared" si="211"/>
        <v>0</v>
      </c>
      <c r="CX198" s="73">
        <f t="shared" si="212"/>
        <v>0</v>
      </c>
      <c r="CY198" s="73">
        <f t="shared" si="213"/>
        <v>0</v>
      </c>
      <c r="CZ198" s="73">
        <f t="shared" si="214"/>
        <v>0</v>
      </c>
      <c r="DA198" s="73">
        <f t="shared" si="215"/>
        <v>0</v>
      </c>
      <c r="DB198" s="73">
        <f t="shared" si="216"/>
        <v>0</v>
      </c>
      <c r="DC198" s="73" t="str">
        <f t="shared" si="234"/>
        <v/>
      </c>
    </row>
    <row r="199" spans="1:107" s="216" customFormat="1" ht="15.75">
      <c r="A199" s="216">
        <f t="shared" si="235"/>
        <v>0</v>
      </c>
      <c r="B199" s="348">
        <f t="shared" si="236"/>
        <v>0</v>
      </c>
      <c r="C199" s="349">
        <v>140</v>
      </c>
      <c r="D199" s="377"/>
      <c r="E199" s="378"/>
      <c r="F199" s="379"/>
      <c r="G199" s="379"/>
      <c r="H199" s="378"/>
      <c r="I199" s="383"/>
      <c r="J199" s="381"/>
      <c r="K199" s="381"/>
      <c r="L199" s="381"/>
      <c r="M199" s="382"/>
      <c r="N199" s="521"/>
      <c r="AB199" s="216" t="str">
        <f t="shared" si="185"/>
        <v/>
      </c>
      <c r="AC199" s="216">
        <f t="shared" si="165"/>
        <v>1</v>
      </c>
      <c r="AD199" s="216" t="str">
        <f>IF(AND(AP199=""),"",IF(AP199=0,"",1+(MAX(AD$60:AD198))))</f>
        <v/>
      </c>
      <c r="AE199" s="72">
        <v>140</v>
      </c>
      <c r="AF199" s="69">
        <f t="shared" si="186"/>
        <v>0</v>
      </c>
      <c r="AG199" s="73">
        <f t="shared" si="187"/>
        <v>0</v>
      </c>
      <c r="AH199" s="73">
        <f t="shared" si="188"/>
        <v>0</v>
      </c>
      <c r="AI199" s="73">
        <f t="shared" si="189"/>
        <v>0</v>
      </c>
      <c r="AJ199" s="73">
        <f t="shared" si="190"/>
        <v>0</v>
      </c>
      <c r="AK199" s="73">
        <f t="shared" si="191"/>
        <v>0</v>
      </c>
      <c r="AL199" s="73">
        <f t="shared" si="192"/>
        <v>0</v>
      </c>
      <c r="AM199" s="73">
        <f t="shared" si="193"/>
        <v>0</v>
      </c>
      <c r="AN199" s="73">
        <f t="shared" si="228"/>
        <v>0</v>
      </c>
      <c r="AO199" s="73">
        <f t="shared" si="194"/>
        <v>0</v>
      </c>
      <c r="AP199" s="73" t="str">
        <f t="shared" si="229"/>
        <v/>
      </c>
      <c r="AQ199" s="216" t="str">
        <f>IF(AND(BC199=""),"",IF(BC199=0,"",1+(MAX(AQ$60:AQ198))))</f>
        <v/>
      </c>
      <c r="AR199" s="72">
        <v>140</v>
      </c>
      <c r="AS199" s="347">
        <f t="shared" si="218"/>
        <v>0</v>
      </c>
      <c r="AT199" s="70">
        <f t="shared" si="219"/>
        <v>0</v>
      </c>
      <c r="AU199" s="70">
        <f t="shared" si="220"/>
        <v>0</v>
      </c>
      <c r="AV199" s="70">
        <f t="shared" si="221"/>
        <v>0</v>
      </c>
      <c r="AW199" s="70">
        <f t="shared" si="222"/>
        <v>0</v>
      </c>
      <c r="AX199" s="70">
        <f t="shared" si="223"/>
        <v>0</v>
      </c>
      <c r="AY199" s="70">
        <f t="shared" si="224"/>
        <v>0</v>
      </c>
      <c r="AZ199" s="70">
        <f t="shared" si="225"/>
        <v>0</v>
      </c>
      <c r="BA199" s="70">
        <f t="shared" si="226"/>
        <v>0</v>
      </c>
      <c r="BB199" s="70">
        <f t="shared" si="195"/>
        <v>0</v>
      </c>
      <c r="BC199" s="73" t="str">
        <f t="shared" si="230"/>
        <v/>
      </c>
      <c r="BD199" s="216" t="str">
        <f>IF(AND(BP199=""),"",IF(BP199=0,"",1+(MAX(BD$60:BD198))))</f>
        <v/>
      </c>
      <c r="BE199" s="72">
        <v>140</v>
      </c>
      <c r="BF199" s="69">
        <f t="shared" si="167"/>
        <v>0</v>
      </c>
      <c r="BG199" s="73">
        <f t="shared" si="168"/>
        <v>0</v>
      </c>
      <c r="BH199" s="73">
        <f t="shared" si="169"/>
        <v>0</v>
      </c>
      <c r="BI199" s="73">
        <f t="shared" si="170"/>
        <v>0</v>
      </c>
      <c r="BJ199" s="73">
        <f t="shared" si="171"/>
        <v>0</v>
      </c>
      <c r="BK199" s="73">
        <f t="shared" si="172"/>
        <v>0</v>
      </c>
      <c r="BL199" s="73">
        <f t="shared" si="173"/>
        <v>0</v>
      </c>
      <c r="BM199" s="73">
        <f t="shared" si="174"/>
        <v>0</v>
      </c>
      <c r="BN199" s="73">
        <f t="shared" si="175"/>
        <v>0</v>
      </c>
      <c r="BO199" s="73">
        <f t="shared" si="196"/>
        <v>0</v>
      </c>
      <c r="BP199" s="73" t="str">
        <f t="shared" si="231"/>
        <v/>
      </c>
      <c r="BQ199" s="216" t="str">
        <f>IF(AND(CC199=""),"",IF(CC199=0,"",1+(MAX(BQ$60:BQ198))))</f>
        <v/>
      </c>
      <c r="BR199" s="72">
        <v>140</v>
      </c>
      <c r="BS199" s="346">
        <f t="shared" si="176"/>
        <v>0</v>
      </c>
      <c r="BT199" s="73">
        <f t="shared" si="177"/>
        <v>0</v>
      </c>
      <c r="BU199" s="73">
        <f t="shared" si="178"/>
        <v>0</v>
      </c>
      <c r="BV199" s="73">
        <f t="shared" si="179"/>
        <v>0</v>
      </c>
      <c r="BW199" s="73">
        <f t="shared" si="180"/>
        <v>0</v>
      </c>
      <c r="BX199" s="73">
        <f t="shared" si="181"/>
        <v>0</v>
      </c>
      <c r="BY199" s="73">
        <f t="shared" si="182"/>
        <v>0</v>
      </c>
      <c r="BZ199" s="73">
        <f t="shared" si="183"/>
        <v>0</v>
      </c>
      <c r="CA199" s="73">
        <f t="shared" si="184"/>
        <v>0</v>
      </c>
      <c r="CB199" s="73">
        <f t="shared" si="197"/>
        <v>0</v>
      </c>
      <c r="CC199" s="73" t="str">
        <f t="shared" si="232"/>
        <v/>
      </c>
      <c r="CD199" s="216" t="str">
        <f>IF(AND(CP199=""),"",IF(CP199=0,"",1+(MAX(CD$60:CD198))))</f>
        <v/>
      </c>
      <c r="CE199" s="72">
        <v>140</v>
      </c>
      <c r="CF199" s="69">
        <f t="shared" si="198"/>
        <v>0</v>
      </c>
      <c r="CG199" s="73">
        <f t="shared" si="199"/>
        <v>0</v>
      </c>
      <c r="CH199" s="73">
        <f t="shared" si="200"/>
        <v>0</v>
      </c>
      <c r="CI199" s="73">
        <f t="shared" si="201"/>
        <v>0</v>
      </c>
      <c r="CJ199" s="73">
        <f t="shared" si="202"/>
        <v>0</v>
      </c>
      <c r="CK199" s="73">
        <f t="shared" si="203"/>
        <v>0</v>
      </c>
      <c r="CL199" s="73">
        <f t="shared" si="204"/>
        <v>0</v>
      </c>
      <c r="CM199" s="73">
        <f t="shared" si="205"/>
        <v>0</v>
      </c>
      <c r="CN199" s="73">
        <f t="shared" si="206"/>
        <v>0</v>
      </c>
      <c r="CO199" s="73">
        <f t="shared" si="207"/>
        <v>0</v>
      </c>
      <c r="CP199" s="73" t="str">
        <f t="shared" si="233"/>
        <v/>
      </c>
      <c r="CQ199" s="216" t="str">
        <f>IF(AND(DC199=""),"",IF(DC199=0,"",1+(MAX(CQ$60:CQ198))))</f>
        <v/>
      </c>
      <c r="CR199" s="72">
        <v>140</v>
      </c>
      <c r="CS199" s="69">
        <f t="shared" si="227"/>
        <v>0</v>
      </c>
      <c r="CT199" s="73">
        <f t="shared" si="208"/>
        <v>0</v>
      </c>
      <c r="CU199" s="73">
        <f t="shared" si="209"/>
        <v>0</v>
      </c>
      <c r="CV199" s="73">
        <f t="shared" si="210"/>
        <v>0</v>
      </c>
      <c r="CW199" s="73">
        <f t="shared" si="211"/>
        <v>0</v>
      </c>
      <c r="CX199" s="73">
        <f t="shared" si="212"/>
        <v>0</v>
      </c>
      <c r="CY199" s="73">
        <f t="shared" si="213"/>
        <v>0</v>
      </c>
      <c r="CZ199" s="73">
        <f t="shared" si="214"/>
        <v>0</v>
      </c>
      <c r="DA199" s="73">
        <f t="shared" si="215"/>
        <v>0</v>
      </c>
      <c r="DB199" s="73">
        <f t="shared" si="216"/>
        <v>0</v>
      </c>
      <c r="DC199" s="73" t="str">
        <f t="shared" si="234"/>
        <v/>
      </c>
    </row>
    <row r="200" spans="1:107" s="216" customFormat="1" ht="15.75">
      <c r="A200" s="216">
        <f t="shared" si="235"/>
        <v>0</v>
      </c>
      <c r="B200" s="348">
        <f t="shared" si="236"/>
        <v>0</v>
      </c>
      <c r="C200" s="349">
        <v>141</v>
      </c>
      <c r="D200" s="377"/>
      <c r="E200" s="378"/>
      <c r="F200" s="379"/>
      <c r="G200" s="379"/>
      <c r="H200" s="378"/>
      <c r="I200" s="383"/>
      <c r="J200" s="381"/>
      <c r="K200" s="381"/>
      <c r="L200" s="381"/>
      <c r="M200" s="382"/>
      <c r="N200" s="521"/>
      <c r="AB200" s="216" t="str">
        <f t="shared" si="185"/>
        <v/>
      </c>
      <c r="AC200" s="216">
        <f t="shared" si="165"/>
        <v>1</v>
      </c>
      <c r="AD200" s="216" t="str">
        <f>IF(AND(AP200=""),"",IF(AP200=0,"",1+(MAX(AD$60:AD199))))</f>
        <v/>
      </c>
      <c r="AE200" s="32">
        <v>141</v>
      </c>
      <c r="AF200" s="69">
        <f t="shared" si="186"/>
        <v>0</v>
      </c>
      <c r="AG200" s="73">
        <f t="shared" si="187"/>
        <v>0</v>
      </c>
      <c r="AH200" s="73">
        <f t="shared" si="188"/>
        <v>0</v>
      </c>
      <c r="AI200" s="73">
        <f t="shared" si="189"/>
        <v>0</v>
      </c>
      <c r="AJ200" s="73">
        <f t="shared" si="190"/>
        <v>0</v>
      </c>
      <c r="AK200" s="73">
        <f t="shared" si="191"/>
        <v>0</v>
      </c>
      <c r="AL200" s="73">
        <f t="shared" si="192"/>
        <v>0</v>
      </c>
      <c r="AM200" s="73">
        <f t="shared" si="193"/>
        <v>0</v>
      </c>
      <c r="AN200" s="73">
        <f t="shared" si="228"/>
        <v>0</v>
      </c>
      <c r="AO200" s="73">
        <f t="shared" si="194"/>
        <v>0</v>
      </c>
      <c r="AP200" s="73" t="str">
        <f t="shared" si="229"/>
        <v/>
      </c>
      <c r="AQ200" s="216" t="str">
        <f>IF(AND(BC200=""),"",IF(BC200=0,"",1+(MAX(AQ$60:AQ199))))</f>
        <v/>
      </c>
      <c r="AR200" s="72">
        <v>141</v>
      </c>
      <c r="AS200" s="347">
        <f t="shared" si="218"/>
        <v>0</v>
      </c>
      <c r="AT200" s="70">
        <f t="shared" si="219"/>
        <v>0</v>
      </c>
      <c r="AU200" s="70">
        <f t="shared" si="220"/>
        <v>0</v>
      </c>
      <c r="AV200" s="70">
        <f t="shared" si="221"/>
        <v>0</v>
      </c>
      <c r="AW200" s="70">
        <f t="shared" si="222"/>
        <v>0</v>
      </c>
      <c r="AX200" s="70">
        <f t="shared" si="223"/>
        <v>0</v>
      </c>
      <c r="AY200" s="70">
        <f t="shared" si="224"/>
        <v>0</v>
      </c>
      <c r="AZ200" s="70">
        <f t="shared" si="225"/>
        <v>0</v>
      </c>
      <c r="BA200" s="70">
        <f t="shared" si="226"/>
        <v>0</v>
      </c>
      <c r="BB200" s="70">
        <f t="shared" si="195"/>
        <v>0</v>
      </c>
      <c r="BC200" s="73" t="str">
        <f t="shared" si="230"/>
        <v/>
      </c>
      <c r="BD200" s="216" t="str">
        <f>IF(AND(BP200=""),"",IF(BP200=0,"",1+(MAX(BD$60:BD199))))</f>
        <v/>
      </c>
      <c r="BE200" s="32">
        <v>141</v>
      </c>
      <c r="BF200" s="69">
        <f t="shared" si="167"/>
        <v>0</v>
      </c>
      <c r="BG200" s="73">
        <f t="shared" si="168"/>
        <v>0</v>
      </c>
      <c r="BH200" s="73">
        <f t="shared" si="169"/>
        <v>0</v>
      </c>
      <c r="BI200" s="73">
        <f t="shared" si="170"/>
        <v>0</v>
      </c>
      <c r="BJ200" s="73">
        <f t="shared" si="171"/>
        <v>0</v>
      </c>
      <c r="BK200" s="73">
        <f t="shared" si="172"/>
        <v>0</v>
      </c>
      <c r="BL200" s="73">
        <f t="shared" si="173"/>
        <v>0</v>
      </c>
      <c r="BM200" s="73">
        <f t="shared" si="174"/>
        <v>0</v>
      </c>
      <c r="BN200" s="73">
        <f t="shared" si="175"/>
        <v>0</v>
      </c>
      <c r="BO200" s="73">
        <f t="shared" si="196"/>
        <v>0</v>
      </c>
      <c r="BP200" s="73" t="str">
        <f t="shared" si="231"/>
        <v/>
      </c>
      <c r="BQ200" s="216" t="str">
        <f>IF(AND(CC200=""),"",IF(CC200=0,"",1+(MAX(BQ$60:BQ199))))</f>
        <v/>
      </c>
      <c r="BR200" s="32">
        <v>141</v>
      </c>
      <c r="BS200" s="346">
        <f t="shared" si="176"/>
        <v>0</v>
      </c>
      <c r="BT200" s="73">
        <f t="shared" si="177"/>
        <v>0</v>
      </c>
      <c r="BU200" s="73">
        <f t="shared" si="178"/>
        <v>0</v>
      </c>
      <c r="BV200" s="73">
        <f t="shared" si="179"/>
        <v>0</v>
      </c>
      <c r="BW200" s="73">
        <f t="shared" si="180"/>
        <v>0</v>
      </c>
      <c r="BX200" s="73">
        <f t="shared" si="181"/>
        <v>0</v>
      </c>
      <c r="BY200" s="73">
        <f t="shared" si="182"/>
        <v>0</v>
      </c>
      <c r="BZ200" s="73">
        <f t="shared" si="183"/>
        <v>0</v>
      </c>
      <c r="CA200" s="73">
        <f t="shared" si="184"/>
        <v>0</v>
      </c>
      <c r="CB200" s="73">
        <f t="shared" si="197"/>
        <v>0</v>
      </c>
      <c r="CC200" s="73" t="str">
        <f t="shared" si="232"/>
        <v/>
      </c>
      <c r="CD200" s="216" t="str">
        <f>IF(AND(CP200=""),"",IF(CP200=0,"",1+(MAX(CD$60:CD199))))</f>
        <v/>
      </c>
      <c r="CE200" s="32">
        <v>141</v>
      </c>
      <c r="CF200" s="69">
        <f t="shared" si="198"/>
        <v>0</v>
      </c>
      <c r="CG200" s="73">
        <f t="shared" si="199"/>
        <v>0</v>
      </c>
      <c r="CH200" s="73">
        <f t="shared" si="200"/>
        <v>0</v>
      </c>
      <c r="CI200" s="73">
        <f t="shared" si="201"/>
        <v>0</v>
      </c>
      <c r="CJ200" s="73">
        <f t="shared" si="202"/>
        <v>0</v>
      </c>
      <c r="CK200" s="73">
        <f t="shared" si="203"/>
        <v>0</v>
      </c>
      <c r="CL200" s="73">
        <f t="shared" si="204"/>
        <v>0</v>
      </c>
      <c r="CM200" s="73">
        <f t="shared" si="205"/>
        <v>0</v>
      </c>
      <c r="CN200" s="73">
        <f t="shared" si="206"/>
        <v>0</v>
      </c>
      <c r="CO200" s="73">
        <f t="shared" si="207"/>
        <v>0</v>
      </c>
      <c r="CP200" s="73" t="str">
        <f t="shared" si="233"/>
        <v/>
      </c>
      <c r="CQ200" s="216" t="str">
        <f>IF(AND(DC200=""),"",IF(DC200=0,"",1+(MAX(CQ$60:CQ199))))</f>
        <v/>
      </c>
      <c r="CR200" s="32">
        <v>141</v>
      </c>
      <c r="CS200" s="69">
        <f t="shared" si="227"/>
        <v>0</v>
      </c>
      <c r="CT200" s="73">
        <f t="shared" si="208"/>
        <v>0</v>
      </c>
      <c r="CU200" s="73">
        <f t="shared" si="209"/>
        <v>0</v>
      </c>
      <c r="CV200" s="73">
        <f t="shared" si="210"/>
        <v>0</v>
      </c>
      <c r="CW200" s="73">
        <f t="shared" si="211"/>
        <v>0</v>
      </c>
      <c r="CX200" s="73">
        <f t="shared" si="212"/>
        <v>0</v>
      </c>
      <c r="CY200" s="73">
        <f t="shared" si="213"/>
        <v>0</v>
      </c>
      <c r="CZ200" s="73">
        <f t="shared" si="214"/>
        <v>0</v>
      </c>
      <c r="DA200" s="73">
        <f t="shared" si="215"/>
        <v>0</v>
      </c>
      <c r="DB200" s="73">
        <f t="shared" si="216"/>
        <v>0</v>
      </c>
      <c r="DC200" s="73" t="str">
        <f t="shared" si="234"/>
        <v/>
      </c>
    </row>
    <row r="201" spans="1:107" s="216" customFormat="1" ht="15.75">
      <c r="A201" s="216">
        <f t="shared" si="235"/>
        <v>0</v>
      </c>
      <c r="B201" s="348">
        <f t="shared" si="236"/>
        <v>0</v>
      </c>
      <c r="C201" s="349">
        <v>142</v>
      </c>
      <c r="D201" s="377"/>
      <c r="E201" s="378"/>
      <c r="F201" s="379"/>
      <c r="G201" s="379"/>
      <c r="H201" s="378"/>
      <c r="I201" s="383"/>
      <c r="J201" s="381"/>
      <c r="K201" s="381"/>
      <c r="L201" s="381"/>
      <c r="M201" s="382"/>
      <c r="N201" s="521"/>
      <c r="AB201" s="216" t="str">
        <f t="shared" si="185"/>
        <v/>
      </c>
      <c r="AC201" s="216">
        <f t="shared" si="165"/>
        <v>1</v>
      </c>
      <c r="AD201" s="216" t="str">
        <f>IF(AND(AP201=""),"",IF(AP201=0,"",1+(MAX(AD$60:AD200))))</f>
        <v/>
      </c>
      <c r="AE201" s="72">
        <v>142</v>
      </c>
      <c r="AF201" s="69">
        <f t="shared" si="186"/>
        <v>0</v>
      </c>
      <c r="AG201" s="73">
        <f t="shared" si="187"/>
        <v>0</v>
      </c>
      <c r="AH201" s="73">
        <f t="shared" si="188"/>
        <v>0</v>
      </c>
      <c r="AI201" s="73">
        <f t="shared" si="189"/>
        <v>0</v>
      </c>
      <c r="AJ201" s="73">
        <f t="shared" si="190"/>
        <v>0</v>
      </c>
      <c r="AK201" s="73">
        <f t="shared" si="191"/>
        <v>0</v>
      </c>
      <c r="AL201" s="73">
        <f t="shared" si="192"/>
        <v>0</v>
      </c>
      <c r="AM201" s="73">
        <f t="shared" si="193"/>
        <v>0</v>
      </c>
      <c r="AN201" s="73">
        <f t="shared" si="228"/>
        <v>0</v>
      </c>
      <c r="AO201" s="73">
        <f t="shared" si="194"/>
        <v>0</v>
      </c>
      <c r="AP201" s="73" t="str">
        <f t="shared" si="229"/>
        <v/>
      </c>
      <c r="AQ201" s="216" t="str">
        <f>IF(AND(BC201=""),"",IF(BC201=0,"",1+(MAX(AQ$60:AQ200))))</f>
        <v/>
      </c>
      <c r="AR201" s="72">
        <v>142</v>
      </c>
      <c r="AS201" s="347">
        <f t="shared" si="218"/>
        <v>0</v>
      </c>
      <c r="AT201" s="70">
        <f t="shared" si="219"/>
        <v>0</v>
      </c>
      <c r="AU201" s="70">
        <f t="shared" si="220"/>
        <v>0</v>
      </c>
      <c r="AV201" s="70">
        <f t="shared" si="221"/>
        <v>0</v>
      </c>
      <c r="AW201" s="70">
        <f t="shared" si="222"/>
        <v>0</v>
      </c>
      <c r="AX201" s="70">
        <f t="shared" si="223"/>
        <v>0</v>
      </c>
      <c r="AY201" s="70">
        <f t="shared" si="224"/>
        <v>0</v>
      </c>
      <c r="AZ201" s="70">
        <f t="shared" si="225"/>
        <v>0</v>
      </c>
      <c r="BA201" s="70">
        <f t="shared" si="226"/>
        <v>0</v>
      </c>
      <c r="BB201" s="70">
        <f t="shared" si="195"/>
        <v>0</v>
      </c>
      <c r="BC201" s="73" t="str">
        <f t="shared" si="230"/>
        <v/>
      </c>
      <c r="BD201" s="216" t="str">
        <f>IF(AND(BP201=""),"",IF(BP201=0,"",1+(MAX(BD$60:BD200))))</f>
        <v/>
      </c>
      <c r="BE201" s="72">
        <v>142</v>
      </c>
      <c r="BF201" s="69">
        <f t="shared" si="167"/>
        <v>0</v>
      </c>
      <c r="BG201" s="73">
        <f t="shared" si="168"/>
        <v>0</v>
      </c>
      <c r="BH201" s="73">
        <f t="shared" si="169"/>
        <v>0</v>
      </c>
      <c r="BI201" s="73">
        <f t="shared" si="170"/>
        <v>0</v>
      </c>
      <c r="BJ201" s="73">
        <f t="shared" si="171"/>
        <v>0</v>
      </c>
      <c r="BK201" s="73">
        <f t="shared" si="172"/>
        <v>0</v>
      </c>
      <c r="BL201" s="73">
        <f t="shared" si="173"/>
        <v>0</v>
      </c>
      <c r="BM201" s="73">
        <f t="shared" si="174"/>
        <v>0</v>
      </c>
      <c r="BN201" s="73">
        <f t="shared" si="175"/>
        <v>0</v>
      </c>
      <c r="BO201" s="73">
        <f t="shared" si="196"/>
        <v>0</v>
      </c>
      <c r="BP201" s="73" t="str">
        <f t="shared" si="231"/>
        <v/>
      </c>
      <c r="BQ201" s="216" t="str">
        <f>IF(AND(CC201=""),"",IF(CC201=0,"",1+(MAX(BQ$60:BQ200))))</f>
        <v/>
      </c>
      <c r="BR201" s="72">
        <v>142</v>
      </c>
      <c r="BS201" s="346">
        <f t="shared" si="176"/>
        <v>0</v>
      </c>
      <c r="BT201" s="73">
        <f t="shared" si="177"/>
        <v>0</v>
      </c>
      <c r="BU201" s="73">
        <f t="shared" si="178"/>
        <v>0</v>
      </c>
      <c r="BV201" s="73">
        <f t="shared" si="179"/>
        <v>0</v>
      </c>
      <c r="BW201" s="73">
        <f t="shared" si="180"/>
        <v>0</v>
      </c>
      <c r="BX201" s="73">
        <f t="shared" si="181"/>
        <v>0</v>
      </c>
      <c r="BY201" s="73">
        <f t="shared" si="182"/>
        <v>0</v>
      </c>
      <c r="BZ201" s="73">
        <f t="shared" si="183"/>
        <v>0</v>
      </c>
      <c r="CA201" s="73">
        <f t="shared" si="184"/>
        <v>0</v>
      </c>
      <c r="CB201" s="73">
        <f t="shared" si="197"/>
        <v>0</v>
      </c>
      <c r="CC201" s="73" t="str">
        <f t="shared" si="232"/>
        <v/>
      </c>
      <c r="CD201" s="216" t="str">
        <f>IF(AND(CP201=""),"",IF(CP201=0,"",1+(MAX(CD$60:CD200))))</f>
        <v/>
      </c>
      <c r="CE201" s="72">
        <v>142</v>
      </c>
      <c r="CF201" s="69">
        <f t="shared" si="198"/>
        <v>0</v>
      </c>
      <c r="CG201" s="73">
        <f t="shared" si="199"/>
        <v>0</v>
      </c>
      <c r="CH201" s="73">
        <f t="shared" si="200"/>
        <v>0</v>
      </c>
      <c r="CI201" s="73">
        <f t="shared" si="201"/>
        <v>0</v>
      </c>
      <c r="CJ201" s="73">
        <f t="shared" si="202"/>
        <v>0</v>
      </c>
      <c r="CK201" s="73">
        <f t="shared" si="203"/>
        <v>0</v>
      </c>
      <c r="CL201" s="73">
        <f t="shared" si="204"/>
        <v>0</v>
      </c>
      <c r="CM201" s="73">
        <f t="shared" si="205"/>
        <v>0</v>
      </c>
      <c r="CN201" s="73">
        <f t="shared" si="206"/>
        <v>0</v>
      </c>
      <c r="CO201" s="73">
        <f t="shared" si="207"/>
        <v>0</v>
      </c>
      <c r="CP201" s="73" t="str">
        <f t="shared" si="233"/>
        <v/>
      </c>
      <c r="CQ201" s="216" t="str">
        <f>IF(AND(DC201=""),"",IF(DC201=0,"",1+(MAX(CQ$60:CQ200))))</f>
        <v/>
      </c>
      <c r="CR201" s="72">
        <v>142</v>
      </c>
      <c r="CS201" s="69">
        <f t="shared" si="227"/>
        <v>0</v>
      </c>
      <c r="CT201" s="73">
        <f t="shared" si="208"/>
        <v>0</v>
      </c>
      <c r="CU201" s="73">
        <f t="shared" si="209"/>
        <v>0</v>
      </c>
      <c r="CV201" s="73">
        <f t="shared" si="210"/>
        <v>0</v>
      </c>
      <c r="CW201" s="73">
        <f t="shared" si="211"/>
        <v>0</v>
      </c>
      <c r="CX201" s="73">
        <f t="shared" si="212"/>
        <v>0</v>
      </c>
      <c r="CY201" s="73">
        <f t="shared" si="213"/>
        <v>0</v>
      </c>
      <c r="CZ201" s="73">
        <f t="shared" si="214"/>
        <v>0</v>
      </c>
      <c r="DA201" s="73">
        <f t="shared" si="215"/>
        <v>0</v>
      </c>
      <c r="DB201" s="73">
        <f t="shared" si="216"/>
        <v>0</v>
      </c>
      <c r="DC201" s="73" t="str">
        <f t="shared" si="234"/>
        <v/>
      </c>
    </row>
    <row r="202" spans="1:107" s="216" customFormat="1" ht="15.75">
      <c r="A202" s="216">
        <f t="shared" si="235"/>
        <v>0</v>
      </c>
      <c r="B202" s="348">
        <f t="shared" si="236"/>
        <v>0</v>
      </c>
      <c r="C202" s="349">
        <v>143</v>
      </c>
      <c r="D202" s="377"/>
      <c r="E202" s="378"/>
      <c r="F202" s="382"/>
      <c r="G202" s="379"/>
      <c r="H202" s="378"/>
      <c r="I202" s="383"/>
      <c r="J202" s="381"/>
      <c r="K202" s="381"/>
      <c r="L202" s="381"/>
      <c r="M202" s="382"/>
      <c r="N202" s="521"/>
      <c r="AB202" s="216" t="str">
        <f t="shared" si="185"/>
        <v/>
      </c>
      <c r="AC202" s="216">
        <f t="shared" si="165"/>
        <v>1</v>
      </c>
      <c r="AD202" s="216" t="str">
        <f>IF(AND(AP202=""),"",IF(AP202=0,"",1+(MAX(AD$60:AD201))))</f>
        <v/>
      </c>
      <c r="AE202" s="32">
        <v>143</v>
      </c>
      <c r="AF202" s="69">
        <f t="shared" si="186"/>
        <v>0</v>
      </c>
      <c r="AG202" s="73">
        <f t="shared" si="187"/>
        <v>0</v>
      </c>
      <c r="AH202" s="73">
        <f t="shared" si="188"/>
        <v>0</v>
      </c>
      <c r="AI202" s="73">
        <f t="shared" si="189"/>
        <v>0</v>
      </c>
      <c r="AJ202" s="73">
        <f t="shared" si="190"/>
        <v>0</v>
      </c>
      <c r="AK202" s="73">
        <f t="shared" si="191"/>
        <v>0</v>
      </c>
      <c r="AL202" s="73">
        <f t="shared" si="192"/>
        <v>0</v>
      </c>
      <c r="AM202" s="73">
        <f t="shared" si="193"/>
        <v>0</v>
      </c>
      <c r="AN202" s="73">
        <f t="shared" si="228"/>
        <v>0</v>
      </c>
      <c r="AO202" s="73">
        <f t="shared" si="194"/>
        <v>0</v>
      </c>
      <c r="AP202" s="73" t="str">
        <f t="shared" si="229"/>
        <v/>
      </c>
      <c r="AQ202" s="216" t="str">
        <f>IF(AND(BC202=""),"",IF(BC202=0,"",1+(MAX(AQ$60:AQ201))))</f>
        <v/>
      </c>
      <c r="AR202" s="72">
        <v>143</v>
      </c>
      <c r="AS202" s="347">
        <f t="shared" si="218"/>
        <v>0</v>
      </c>
      <c r="AT202" s="70">
        <f t="shared" si="219"/>
        <v>0</v>
      </c>
      <c r="AU202" s="70">
        <f t="shared" si="220"/>
        <v>0</v>
      </c>
      <c r="AV202" s="70">
        <f t="shared" si="221"/>
        <v>0</v>
      </c>
      <c r="AW202" s="70">
        <f t="shared" si="222"/>
        <v>0</v>
      </c>
      <c r="AX202" s="70">
        <f t="shared" si="223"/>
        <v>0</v>
      </c>
      <c r="AY202" s="70">
        <f t="shared" si="224"/>
        <v>0</v>
      </c>
      <c r="AZ202" s="70">
        <f t="shared" si="225"/>
        <v>0</v>
      </c>
      <c r="BA202" s="70">
        <f t="shared" si="226"/>
        <v>0</v>
      </c>
      <c r="BB202" s="70">
        <f t="shared" si="195"/>
        <v>0</v>
      </c>
      <c r="BC202" s="73" t="str">
        <f t="shared" si="230"/>
        <v/>
      </c>
      <c r="BD202" s="216" t="str">
        <f>IF(AND(BP202=""),"",IF(BP202=0,"",1+(MAX(BD$60:BD201))))</f>
        <v/>
      </c>
      <c r="BE202" s="32">
        <v>143</v>
      </c>
      <c r="BF202" s="69">
        <f t="shared" si="167"/>
        <v>0</v>
      </c>
      <c r="BG202" s="73">
        <f t="shared" si="168"/>
        <v>0</v>
      </c>
      <c r="BH202" s="73">
        <f t="shared" si="169"/>
        <v>0</v>
      </c>
      <c r="BI202" s="73">
        <f t="shared" si="170"/>
        <v>0</v>
      </c>
      <c r="BJ202" s="73">
        <f t="shared" si="171"/>
        <v>0</v>
      </c>
      <c r="BK202" s="73">
        <f t="shared" si="172"/>
        <v>0</v>
      </c>
      <c r="BL202" s="73">
        <f t="shared" si="173"/>
        <v>0</v>
      </c>
      <c r="BM202" s="73">
        <f t="shared" si="174"/>
        <v>0</v>
      </c>
      <c r="BN202" s="73">
        <f t="shared" si="175"/>
        <v>0</v>
      </c>
      <c r="BO202" s="73">
        <f t="shared" si="196"/>
        <v>0</v>
      </c>
      <c r="BP202" s="73" t="str">
        <f t="shared" si="231"/>
        <v/>
      </c>
      <c r="BQ202" s="216" t="str">
        <f>IF(AND(CC202=""),"",IF(CC202=0,"",1+(MAX(BQ$60:BQ201))))</f>
        <v/>
      </c>
      <c r="BR202" s="32">
        <v>143</v>
      </c>
      <c r="BS202" s="346">
        <f t="shared" si="176"/>
        <v>0</v>
      </c>
      <c r="BT202" s="73">
        <f t="shared" si="177"/>
        <v>0</v>
      </c>
      <c r="BU202" s="73">
        <f t="shared" si="178"/>
        <v>0</v>
      </c>
      <c r="BV202" s="73">
        <f t="shared" si="179"/>
        <v>0</v>
      </c>
      <c r="BW202" s="73">
        <f t="shared" si="180"/>
        <v>0</v>
      </c>
      <c r="BX202" s="73">
        <f t="shared" si="181"/>
        <v>0</v>
      </c>
      <c r="BY202" s="73">
        <f t="shared" si="182"/>
        <v>0</v>
      </c>
      <c r="BZ202" s="73">
        <f t="shared" si="183"/>
        <v>0</v>
      </c>
      <c r="CA202" s="73">
        <f t="shared" si="184"/>
        <v>0</v>
      </c>
      <c r="CB202" s="73">
        <f t="shared" si="197"/>
        <v>0</v>
      </c>
      <c r="CC202" s="73" t="str">
        <f t="shared" si="232"/>
        <v/>
      </c>
      <c r="CD202" s="216" t="str">
        <f>IF(AND(CP202=""),"",IF(CP202=0,"",1+(MAX(CD$60:CD201))))</f>
        <v/>
      </c>
      <c r="CE202" s="32">
        <v>143</v>
      </c>
      <c r="CF202" s="69">
        <f t="shared" si="198"/>
        <v>0</v>
      </c>
      <c r="CG202" s="73">
        <f t="shared" si="199"/>
        <v>0</v>
      </c>
      <c r="CH202" s="73">
        <f t="shared" si="200"/>
        <v>0</v>
      </c>
      <c r="CI202" s="73">
        <f t="shared" si="201"/>
        <v>0</v>
      </c>
      <c r="CJ202" s="73">
        <f t="shared" si="202"/>
        <v>0</v>
      </c>
      <c r="CK202" s="73">
        <f t="shared" si="203"/>
        <v>0</v>
      </c>
      <c r="CL202" s="73">
        <f t="shared" si="204"/>
        <v>0</v>
      </c>
      <c r="CM202" s="73">
        <f t="shared" si="205"/>
        <v>0</v>
      </c>
      <c r="CN202" s="73">
        <f t="shared" si="206"/>
        <v>0</v>
      </c>
      <c r="CO202" s="73">
        <f t="shared" si="207"/>
        <v>0</v>
      </c>
      <c r="CP202" s="73" t="str">
        <f t="shared" si="233"/>
        <v/>
      </c>
      <c r="CQ202" s="216" t="str">
        <f>IF(AND(DC202=""),"",IF(DC202=0,"",1+(MAX(CQ$60:CQ201))))</f>
        <v/>
      </c>
      <c r="CR202" s="32">
        <v>143</v>
      </c>
      <c r="CS202" s="69">
        <f t="shared" si="227"/>
        <v>0</v>
      </c>
      <c r="CT202" s="73">
        <f t="shared" si="208"/>
        <v>0</v>
      </c>
      <c r="CU202" s="73">
        <f t="shared" si="209"/>
        <v>0</v>
      </c>
      <c r="CV202" s="73">
        <f t="shared" si="210"/>
        <v>0</v>
      </c>
      <c r="CW202" s="73">
        <f t="shared" si="211"/>
        <v>0</v>
      </c>
      <c r="CX202" s="73">
        <f t="shared" si="212"/>
        <v>0</v>
      </c>
      <c r="CY202" s="73">
        <f t="shared" si="213"/>
        <v>0</v>
      </c>
      <c r="CZ202" s="73">
        <f t="shared" si="214"/>
        <v>0</v>
      </c>
      <c r="DA202" s="73">
        <f t="shared" si="215"/>
        <v>0</v>
      </c>
      <c r="DB202" s="73">
        <f t="shared" si="216"/>
        <v>0</v>
      </c>
      <c r="DC202" s="73" t="str">
        <f t="shared" si="234"/>
        <v/>
      </c>
    </row>
    <row r="203" spans="1:107" s="216" customFormat="1" ht="15.75">
      <c r="A203" s="216">
        <f t="shared" si="235"/>
        <v>0</v>
      </c>
      <c r="B203" s="348">
        <f t="shared" si="236"/>
        <v>0</v>
      </c>
      <c r="C203" s="349">
        <v>144</v>
      </c>
      <c r="D203" s="377"/>
      <c r="E203" s="378"/>
      <c r="F203" s="379"/>
      <c r="G203" s="379"/>
      <c r="H203" s="378"/>
      <c r="I203" s="383"/>
      <c r="J203" s="381"/>
      <c r="K203" s="381"/>
      <c r="L203" s="381"/>
      <c r="M203" s="382"/>
      <c r="N203" s="521"/>
      <c r="AB203" s="216" t="str">
        <f t="shared" si="185"/>
        <v/>
      </c>
      <c r="AC203" s="216">
        <f t="shared" si="165"/>
        <v>1</v>
      </c>
      <c r="AD203" s="216" t="str">
        <f>IF(AND(AP203=""),"",IF(AP203=0,"",1+(MAX(AD$60:AD202))))</f>
        <v/>
      </c>
      <c r="AE203" s="72">
        <v>144</v>
      </c>
      <c r="AF203" s="69">
        <f t="shared" si="186"/>
        <v>0</v>
      </c>
      <c r="AG203" s="73">
        <f t="shared" si="187"/>
        <v>0</v>
      </c>
      <c r="AH203" s="73">
        <f t="shared" si="188"/>
        <v>0</v>
      </c>
      <c r="AI203" s="73">
        <f t="shared" si="189"/>
        <v>0</v>
      </c>
      <c r="AJ203" s="73">
        <f t="shared" si="190"/>
        <v>0</v>
      </c>
      <c r="AK203" s="73">
        <f t="shared" si="191"/>
        <v>0</v>
      </c>
      <c r="AL203" s="73">
        <f t="shared" si="192"/>
        <v>0</v>
      </c>
      <c r="AM203" s="73">
        <f t="shared" si="193"/>
        <v>0</v>
      </c>
      <c r="AN203" s="73">
        <f t="shared" si="228"/>
        <v>0</v>
      </c>
      <c r="AO203" s="73">
        <f t="shared" si="194"/>
        <v>0</v>
      </c>
      <c r="AP203" s="73" t="str">
        <f t="shared" si="229"/>
        <v/>
      </c>
      <c r="AQ203" s="216" t="str">
        <f>IF(AND(BC203=""),"",IF(BC203=0,"",1+(MAX(AQ$60:AQ202))))</f>
        <v/>
      </c>
      <c r="AR203" s="72">
        <v>144</v>
      </c>
      <c r="AS203" s="347">
        <f t="shared" si="218"/>
        <v>0</v>
      </c>
      <c r="AT203" s="70">
        <f t="shared" si="219"/>
        <v>0</v>
      </c>
      <c r="AU203" s="70">
        <f t="shared" si="220"/>
        <v>0</v>
      </c>
      <c r="AV203" s="70">
        <f t="shared" si="221"/>
        <v>0</v>
      </c>
      <c r="AW203" s="70">
        <f t="shared" si="222"/>
        <v>0</v>
      </c>
      <c r="AX203" s="70">
        <f t="shared" si="223"/>
        <v>0</v>
      </c>
      <c r="AY203" s="70">
        <f t="shared" si="224"/>
        <v>0</v>
      </c>
      <c r="AZ203" s="70">
        <f t="shared" si="225"/>
        <v>0</v>
      </c>
      <c r="BA203" s="70">
        <f t="shared" si="226"/>
        <v>0</v>
      </c>
      <c r="BB203" s="70">
        <f t="shared" si="195"/>
        <v>0</v>
      </c>
      <c r="BC203" s="73" t="str">
        <f t="shared" si="230"/>
        <v/>
      </c>
      <c r="BD203" s="216" t="str">
        <f>IF(AND(BP203=""),"",IF(BP203=0,"",1+(MAX(BD$60:BD202))))</f>
        <v/>
      </c>
      <c r="BE203" s="72">
        <v>144</v>
      </c>
      <c r="BF203" s="69">
        <f t="shared" si="167"/>
        <v>0</v>
      </c>
      <c r="BG203" s="73">
        <f t="shared" si="168"/>
        <v>0</v>
      </c>
      <c r="BH203" s="73">
        <f t="shared" si="169"/>
        <v>0</v>
      </c>
      <c r="BI203" s="73">
        <f t="shared" si="170"/>
        <v>0</v>
      </c>
      <c r="BJ203" s="73">
        <f t="shared" si="171"/>
        <v>0</v>
      </c>
      <c r="BK203" s="73">
        <f t="shared" si="172"/>
        <v>0</v>
      </c>
      <c r="BL203" s="73">
        <f t="shared" si="173"/>
        <v>0</v>
      </c>
      <c r="BM203" s="73">
        <f t="shared" si="174"/>
        <v>0</v>
      </c>
      <c r="BN203" s="73">
        <f t="shared" si="175"/>
        <v>0</v>
      </c>
      <c r="BO203" s="73">
        <f t="shared" si="196"/>
        <v>0</v>
      </c>
      <c r="BP203" s="73" t="str">
        <f t="shared" si="231"/>
        <v/>
      </c>
      <c r="BQ203" s="216" t="str">
        <f>IF(AND(CC203=""),"",IF(CC203=0,"",1+(MAX(BQ$60:BQ202))))</f>
        <v/>
      </c>
      <c r="BR203" s="72">
        <v>144</v>
      </c>
      <c r="BS203" s="346">
        <f t="shared" si="176"/>
        <v>0</v>
      </c>
      <c r="BT203" s="73">
        <f t="shared" si="177"/>
        <v>0</v>
      </c>
      <c r="BU203" s="73">
        <f t="shared" si="178"/>
        <v>0</v>
      </c>
      <c r="BV203" s="73">
        <f t="shared" si="179"/>
        <v>0</v>
      </c>
      <c r="BW203" s="73">
        <f t="shared" si="180"/>
        <v>0</v>
      </c>
      <c r="BX203" s="73">
        <f t="shared" si="181"/>
        <v>0</v>
      </c>
      <c r="BY203" s="73">
        <f t="shared" si="182"/>
        <v>0</v>
      </c>
      <c r="BZ203" s="73">
        <f t="shared" si="183"/>
        <v>0</v>
      </c>
      <c r="CA203" s="73">
        <f t="shared" si="184"/>
        <v>0</v>
      </c>
      <c r="CB203" s="73">
        <f t="shared" si="197"/>
        <v>0</v>
      </c>
      <c r="CC203" s="73" t="str">
        <f t="shared" si="232"/>
        <v/>
      </c>
      <c r="CD203" s="216" t="str">
        <f>IF(AND(CP203=""),"",IF(CP203=0,"",1+(MAX(CD$60:CD202))))</f>
        <v/>
      </c>
      <c r="CE203" s="72">
        <v>144</v>
      </c>
      <c r="CF203" s="69">
        <f t="shared" si="198"/>
        <v>0</v>
      </c>
      <c r="CG203" s="73">
        <f t="shared" si="199"/>
        <v>0</v>
      </c>
      <c r="CH203" s="73">
        <f t="shared" si="200"/>
        <v>0</v>
      </c>
      <c r="CI203" s="73">
        <f t="shared" si="201"/>
        <v>0</v>
      </c>
      <c r="CJ203" s="73">
        <f t="shared" si="202"/>
        <v>0</v>
      </c>
      <c r="CK203" s="73">
        <f t="shared" si="203"/>
        <v>0</v>
      </c>
      <c r="CL203" s="73">
        <f t="shared" si="204"/>
        <v>0</v>
      </c>
      <c r="CM203" s="73">
        <f t="shared" si="205"/>
        <v>0</v>
      </c>
      <c r="CN203" s="73">
        <f t="shared" si="206"/>
        <v>0</v>
      </c>
      <c r="CO203" s="73">
        <f t="shared" si="207"/>
        <v>0</v>
      </c>
      <c r="CP203" s="73" t="str">
        <f t="shared" si="233"/>
        <v/>
      </c>
      <c r="CQ203" s="216" t="str">
        <f>IF(AND(DC203=""),"",IF(DC203=0,"",1+(MAX(CQ$60:CQ202))))</f>
        <v/>
      </c>
      <c r="CR203" s="72">
        <v>144</v>
      </c>
      <c r="CS203" s="69">
        <f t="shared" si="227"/>
        <v>0</v>
      </c>
      <c r="CT203" s="73">
        <f t="shared" si="208"/>
        <v>0</v>
      </c>
      <c r="CU203" s="73">
        <f t="shared" si="209"/>
        <v>0</v>
      </c>
      <c r="CV203" s="73">
        <f t="shared" si="210"/>
        <v>0</v>
      </c>
      <c r="CW203" s="73">
        <f t="shared" si="211"/>
        <v>0</v>
      </c>
      <c r="CX203" s="73">
        <f t="shared" si="212"/>
        <v>0</v>
      </c>
      <c r="CY203" s="73">
        <f t="shared" si="213"/>
        <v>0</v>
      </c>
      <c r="CZ203" s="73">
        <f t="shared" si="214"/>
        <v>0</v>
      </c>
      <c r="DA203" s="73">
        <f t="shared" si="215"/>
        <v>0</v>
      </c>
      <c r="DB203" s="73">
        <f t="shared" si="216"/>
        <v>0</v>
      </c>
      <c r="DC203" s="73" t="str">
        <f t="shared" si="234"/>
        <v/>
      </c>
    </row>
    <row r="204" spans="1:107" s="216" customFormat="1" ht="15.75">
      <c r="A204" s="216">
        <f t="shared" si="235"/>
        <v>0</v>
      </c>
      <c r="B204" s="348">
        <f t="shared" si="236"/>
        <v>0</v>
      </c>
      <c r="C204" s="349">
        <v>145</v>
      </c>
      <c r="D204" s="377"/>
      <c r="E204" s="378"/>
      <c r="F204" s="379"/>
      <c r="G204" s="379"/>
      <c r="H204" s="378"/>
      <c r="I204" s="383"/>
      <c r="J204" s="381"/>
      <c r="K204" s="381"/>
      <c r="L204" s="381"/>
      <c r="M204" s="382"/>
      <c r="N204" s="521"/>
      <c r="AB204" s="216" t="str">
        <f t="shared" si="185"/>
        <v/>
      </c>
      <c r="AC204" s="216">
        <f t="shared" si="165"/>
        <v>1</v>
      </c>
      <c r="AD204" s="216" t="str">
        <f>IF(AND(AP204=""),"",IF(AP204=0,"",1+(MAX(AD$60:AD203))))</f>
        <v/>
      </c>
      <c r="AE204" s="32">
        <v>145</v>
      </c>
      <c r="AF204" s="69">
        <f t="shared" si="186"/>
        <v>0</v>
      </c>
      <c r="AG204" s="73">
        <f t="shared" si="187"/>
        <v>0</v>
      </c>
      <c r="AH204" s="73">
        <f t="shared" si="188"/>
        <v>0</v>
      </c>
      <c r="AI204" s="73">
        <f t="shared" si="189"/>
        <v>0</v>
      </c>
      <c r="AJ204" s="73">
        <f t="shared" si="190"/>
        <v>0</v>
      </c>
      <c r="AK204" s="73">
        <f t="shared" si="191"/>
        <v>0</v>
      </c>
      <c r="AL204" s="73">
        <f t="shared" si="192"/>
        <v>0</v>
      </c>
      <c r="AM204" s="73">
        <f t="shared" si="193"/>
        <v>0</v>
      </c>
      <c r="AN204" s="73">
        <f t="shared" si="228"/>
        <v>0</v>
      </c>
      <c r="AO204" s="73">
        <f t="shared" si="194"/>
        <v>0</v>
      </c>
      <c r="AP204" s="73" t="str">
        <f t="shared" si="229"/>
        <v/>
      </c>
      <c r="AQ204" s="216" t="str">
        <f>IF(AND(BC204=""),"",IF(BC204=0,"",1+(MAX(AQ$60:AQ203))))</f>
        <v/>
      </c>
      <c r="AR204" s="72">
        <v>145</v>
      </c>
      <c r="AS204" s="347">
        <f t="shared" si="218"/>
        <v>0</v>
      </c>
      <c r="AT204" s="70">
        <f t="shared" si="219"/>
        <v>0</v>
      </c>
      <c r="AU204" s="70">
        <f t="shared" si="220"/>
        <v>0</v>
      </c>
      <c r="AV204" s="70">
        <f t="shared" si="221"/>
        <v>0</v>
      </c>
      <c r="AW204" s="70">
        <f t="shared" si="222"/>
        <v>0</v>
      </c>
      <c r="AX204" s="70">
        <f t="shared" si="223"/>
        <v>0</v>
      </c>
      <c r="AY204" s="70">
        <f t="shared" si="224"/>
        <v>0</v>
      </c>
      <c r="AZ204" s="70">
        <f t="shared" si="225"/>
        <v>0</v>
      </c>
      <c r="BA204" s="70">
        <f t="shared" si="226"/>
        <v>0</v>
      </c>
      <c r="BB204" s="70">
        <f t="shared" si="195"/>
        <v>0</v>
      </c>
      <c r="BC204" s="73" t="str">
        <f t="shared" si="230"/>
        <v/>
      </c>
      <c r="BD204" s="216" t="str">
        <f>IF(AND(BP204=""),"",IF(BP204=0,"",1+(MAX(BD$60:BD203))))</f>
        <v/>
      </c>
      <c r="BE204" s="32">
        <v>145</v>
      </c>
      <c r="BF204" s="69">
        <f t="shared" si="167"/>
        <v>0</v>
      </c>
      <c r="BG204" s="73">
        <f t="shared" si="168"/>
        <v>0</v>
      </c>
      <c r="BH204" s="73">
        <f t="shared" si="169"/>
        <v>0</v>
      </c>
      <c r="BI204" s="73">
        <f t="shared" si="170"/>
        <v>0</v>
      </c>
      <c r="BJ204" s="73">
        <f t="shared" si="171"/>
        <v>0</v>
      </c>
      <c r="BK204" s="73">
        <f t="shared" si="172"/>
        <v>0</v>
      </c>
      <c r="BL204" s="73">
        <f t="shared" si="173"/>
        <v>0</v>
      </c>
      <c r="BM204" s="73">
        <f t="shared" si="174"/>
        <v>0</v>
      </c>
      <c r="BN204" s="73">
        <f t="shared" si="175"/>
        <v>0</v>
      </c>
      <c r="BO204" s="73">
        <f t="shared" si="196"/>
        <v>0</v>
      </c>
      <c r="BP204" s="73" t="str">
        <f t="shared" si="231"/>
        <v/>
      </c>
      <c r="BQ204" s="216" t="str">
        <f>IF(AND(CC204=""),"",IF(CC204=0,"",1+(MAX(BQ$60:BQ203))))</f>
        <v/>
      </c>
      <c r="BR204" s="32">
        <v>145</v>
      </c>
      <c r="BS204" s="346">
        <f t="shared" si="176"/>
        <v>0</v>
      </c>
      <c r="BT204" s="73">
        <f t="shared" si="177"/>
        <v>0</v>
      </c>
      <c r="BU204" s="73">
        <f t="shared" si="178"/>
        <v>0</v>
      </c>
      <c r="BV204" s="73">
        <f t="shared" si="179"/>
        <v>0</v>
      </c>
      <c r="BW204" s="73">
        <f t="shared" si="180"/>
        <v>0</v>
      </c>
      <c r="BX204" s="73">
        <f t="shared" si="181"/>
        <v>0</v>
      </c>
      <c r="BY204" s="73">
        <f t="shared" si="182"/>
        <v>0</v>
      </c>
      <c r="BZ204" s="73">
        <f t="shared" si="183"/>
        <v>0</v>
      </c>
      <c r="CA204" s="73">
        <f t="shared" si="184"/>
        <v>0</v>
      </c>
      <c r="CB204" s="73">
        <f t="shared" si="197"/>
        <v>0</v>
      </c>
      <c r="CC204" s="73" t="str">
        <f t="shared" si="232"/>
        <v/>
      </c>
      <c r="CD204" s="216" t="str">
        <f>IF(AND(CP204=""),"",IF(CP204=0,"",1+(MAX(CD$60:CD203))))</f>
        <v/>
      </c>
      <c r="CE204" s="32">
        <v>145</v>
      </c>
      <c r="CF204" s="69">
        <f t="shared" si="198"/>
        <v>0</v>
      </c>
      <c r="CG204" s="73">
        <f t="shared" si="199"/>
        <v>0</v>
      </c>
      <c r="CH204" s="73">
        <f t="shared" si="200"/>
        <v>0</v>
      </c>
      <c r="CI204" s="73">
        <f t="shared" si="201"/>
        <v>0</v>
      </c>
      <c r="CJ204" s="73">
        <f t="shared" si="202"/>
        <v>0</v>
      </c>
      <c r="CK204" s="73">
        <f t="shared" si="203"/>
        <v>0</v>
      </c>
      <c r="CL204" s="73">
        <f t="shared" si="204"/>
        <v>0</v>
      </c>
      <c r="CM204" s="73">
        <f t="shared" si="205"/>
        <v>0</v>
      </c>
      <c r="CN204" s="73">
        <f t="shared" si="206"/>
        <v>0</v>
      </c>
      <c r="CO204" s="73">
        <f t="shared" si="207"/>
        <v>0</v>
      </c>
      <c r="CP204" s="73" t="str">
        <f t="shared" si="233"/>
        <v/>
      </c>
      <c r="CQ204" s="216" t="str">
        <f>IF(AND(DC204=""),"",IF(DC204=0,"",1+(MAX(CQ$60:CQ203))))</f>
        <v/>
      </c>
      <c r="CR204" s="32">
        <v>145</v>
      </c>
      <c r="CS204" s="69">
        <f t="shared" si="227"/>
        <v>0</v>
      </c>
      <c r="CT204" s="73">
        <f t="shared" si="208"/>
        <v>0</v>
      </c>
      <c r="CU204" s="73">
        <f t="shared" si="209"/>
        <v>0</v>
      </c>
      <c r="CV204" s="73">
        <f t="shared" si="210"/>
        <v>0</v>
      </c>
      <c r="CW204" s="73">
        <f t="shared" si="211"/>
        <v>0</v>
      </c>
      <c r="CX204" s="73">
        <f t="shared" si="212"/>
        <v>0</v>
      </c>
      <c r="CY204" s="73">
        <f t="shared" si="213"/>
        <v>0</v>
      </c>
      <c r="CZ204" s="73">
        <f t="shared" si="214"/>
        <v>0</v>
      </c>
      <c r="DA204" s="73">
        <f t="shared" si="215"/>
        <v>0</v>
      </c>
      <c r="DB204" s="73">
        <f t="shared" si="216"/>
        <v>0</v>
      </c>
      <c r="DC204" s="73" t="str">
        <f t="shared" si="234"/>
        <v/>
      </c>
    </row>
    <row r="205" spans="1:107" s="216" customFormat="1" ht="15.75">
      <c r="A205" s="216">
        <f t="shared" si="235"/>
        <v>0</v>
      </c>
      <c r="B205" s="348">
        <f t="shared" si="236"/>
        <v>0</v>
      </c>
      <c r="C205" s="349">
        <v>146</v>
      </c>
      <c r="D205" s="377"/>
      <c r="E205" s="378"/>
      <c r="F205" s="379"/>
      <c r="G205" s="379"/>
      <c r="H205" s="378"/>
      <c r="I205" s="383"/>
      <c r="J205" s="381"/>
      <c r="K205" s="381"/>
      <c r="L205" s="381"/>
      <c r="M205" s="382"/>
      <c r="N205" s="521"/>
      <c r="AB205" s="216" t="str">
        <f t="shared" si="185"/>
        <v/>
      </c>
      <c r="AC205" s="216">
        <f t="shared" si="165"/>
        <v>1</v>
      </c>
      <c r="AD205" s="216" t="str">
        <f>IF(AND(AP205=""),"",IF(AP205=0,"",1+(MAX(AD$60:AD204))))</f>
        <v/>
      </c>
      <c r="AE205" s="72">
        <v>146</v>
      </c>
      <c r="AF205" s="69">
        <f t="shared" si="186"/>
        <v>0</v>
      </c>
      <c r="AG205" s="73">
        <f t="shared" si="187"/>
        <v>0</v>
      </c>
      <c r="AH205" s="73">
        <f t="shared" si="188"/>
        <v>0</v>
      </c>
      <c r="AI205" s="73">
        <f t="shared" si="189"/>
        <v>0</v>
      </c>
      <c r="AJ205" s="73">
        <f t="shared" si="190"/>
        <v>0</v>
      </c>
      <c r="AK205" s="73">
        <f t="shared" si="191"/>
        <v>0</v>
      </c>
      <c r="AL205" s="73">
        <f t="shared" si="192"/>
        <v>0</v>
      </c>
      <c r="AM205" s="73">
        <f t="shared" si="193"/>
        <v>0</v>
      </c>
      <c r="AN205" s="73">
        <f t="shared" si="228"/>
        <v>0</v>
      </c>
      <c r="AO205" s="73">
        <f t="shared" si="194"/>
        <v>0</v>
      </c>
      <c r="AP205" s="73" t="str">
        <f t="shared" si="229"/>
        <v/>
      </c>
      <c r="AQ205" s="216" t="str">
        <f>IF(AND(BC205=""),"",IF(BC205=0,"",1+(MAX(AQ$60:AQ204))))</f>
        <v/>
      </c>
      <c r="AR205" s="72">
        <v>146</v>
      </c>
      <c r="AS205" s="347">
        <f t="shared" si="218"/>
        <v>0</v>
      </c>
      <c r="AT205" s="70">
        <f t="shared" si="219"/>
        <v>0</v>
      </c>
      <c r="AU205" s="70">
        <f t="shared" si="220"/>
        <v>0</v>
      </c>
      <c r="AV205" s="70">
        <f t="shared" si="221"/>
        <v>0</v>
      </c>
      <c r="AW205" s="70">
        <f t="shared" si="222"/>
        <v>0</v>
      </c>
      <c r="AX205" s="70">
        <f t="shared" si="223"/>
        <v>0</v>
      </c>
      <c r="AY205" s="70">
        <f t="shared" si="224"/>
        <v>0</v>
      </c>
      <c r="AZ205" s="70">
        <f t="shared" si="225"/>
        <v>0</v>
      </c>
      <c r="BA205" s="70">
        <f t="shared" si="226"/>
        <v>0</v>
      </c>
      <c r="BB205" s="70">
        <f t="shared" si="195"/>
        <v>0</v>
      </c>
      <c r="BC205" s="73" t="str">
        <f t="shared" si="230"/>
        <v/>
      </c>
      <c r="BD205" s="216" t="str">
        <f>IF(AND(BP205=""),"",IF(BP205=0,"",1+(MAX(BD$60:BD204))))</f>
        <v/>
      </c>
      <c r="BE205" s="72">
        <v>146</v>
      </c>
      <c r="BF205" s="69">
        <f t="shared" si="167"/>
        <v>0</v>
      </c>
      <c r="BG205" s="73">
        <f t="shared" si="168"/>
        <v>0</v>
      </c>
      <c r="BH205" s="73">
        <f t="shared" si="169"/>
        <v>0</v>
      </c>
      <c r="BI205" s="73">
        <f t="shared" si="170"/>
        <v>0</v>
      </c>
      <c r="BJ205" s="73">
        <f t="shared" si="171"/>
        <v>0</v>
      </c>
      <c r="BK205" s="73">
        <f t="shared" si="172"/>
        <v>0</v>
      </c>
      <c r="BL205" s="73">
        <f t="shared" si="173"/>
        <v>0</v>
      </c>
      <c r="BM205" s="73">
        <f t="shared" si="174"/>
        <v>0</v>
      </c>
      <c r="BN205" s="73">
        <f t="shared" si="175"/>
        <v>0</v>
      </c>
      <c r="BO205" s="73">
        <f t="shared" si="196"/>
        <v>0</v>
      </c>
      <c r="BP205" s="73" t="str">
        <f t="shared" si="231"/>
        <v/>
      </c>
      <c r="BQ205" s="216" t="str">
        <f>IF(AND(CC205=""),"",IF(CC205=0,"",1+(MAX(BQ$60:BQ204))))</f>
        <v/>
      </c>
      <c r="BR205" s="72">
        <v>146</v>
      </c>
      <c r="BS205" s="346">
        <f t="shared" si="176"/>
        <v>0</v>
      </c>
      <c r="BT205" s="73">
        <f t="shared" si="177"/>
        <v>0</v>
      </c>
      <c r="BU205" s="73">
        <f t="shared" si="178"/>
        <v>0</v>
      </c>
      <c r="BV205" s="73">
        <f t="shared" si="179"/>
        <v>0</v>
      </c>
      <c r="BW205" s="73">
        <f t="shared" si="180"/>
        <v>0</v>
      </c>
      <c r="BX205" s="73">
        <f t="shared" si="181"/>
        <v>0</v>
      </c>
      <c r="BY205" s="73">
        <f t="shared" si="182"/>
        <v>0</v>
      </c>
      <c r="BZ205" s="73">
        <f t="shared" si="183"/>
        <v>0</v>
      </c>
      <c r="CA205" s="73">
        <f t="shared" si="184"/>
        <v>0</v>
      </c>
      <c r="CB205" s="73">
        <f t="shared" si="197"/>
        <v>0</v>
      </c>
      <c r="CC205" s="73" t="str">
        <f t="shared" si="232"/>
        <v/>
      </c>
      <c r="CD205" s="216" t="str">
        <f>IF(AND(CP205=""),"",IF(CP205=0,"",1+(MAX(CD$60:CD204))))</f>
        <v/>
      </c>
      <c r="CE205" s="72">
        <v>146</v>
      </c>
      <c r="CF205" s="69">
        <f t="shared" si="198"/>
        <v>0</v>
      </c>
      <c r="CG205" s="73">
        <f t="shared" si="199"/>
        <v>0</v>
      </c>
      <c r="CH205" s="73">
        <f t="shared" si="200"/>
        <v>0</v>
      </c>
      <c r="CI205" s="73">
        <f t="shared" si="201"/>
        <v>0</v>
      </c>
      <c r="CJ205" s="73">
        <f t="shared" si="202"/>
        <v>0</v>
      </c>
      <c r="CK205" s="73">
        <f t="shared" si="203"/>
        <v>0</v>
      </c>
      <c r="CL205" s="73">
        <f t="shared" si="204"/>
        <v>0</v>
      </c>
      <c r="CM205" s="73">
        <f t="shared" si="205"/>
        <v>0</v>
      </c>
      <c r="CN205" s="73">
        <f t="shared" si="206"/>
        <v>0</v>
      </c>
      <c r="CO205" s="73">
        <f t="shared" si="207"/>
        <v>0</v>
      </c>
      <c r="CP205" s="73" t="str">
        <f t="shared" si="233"/>
        <v/>
      </c>
      <c r="CQ205" s="216" t="str">
        <f>IF(AND(DC205=""),"",IF(DC205=0,"",1+(MAX(CQ$60:CQ204))))</f>
        <v/>
      </c>
      <c r="CR205" s="72">
        <v>146</v>
      </c>
      <c r="CS205" s="69">
        <f t="shared" si="227"/>
        <v>0</v>
      </c>
      <c r="CT205" s="73">
        <f t="shared" si="208"/>
        <v>0</v>
      </c>
      <c r="CU205" s="73">
        <f t="shared" si="209"/>
        <v>0</v>
      </c>
      <c r="CV205" s="73">
        <f t="shared" si="210"/>
        <v>0</v>
      </c>
      <c r="CW205" s="73">
        <f t="shared" si="211"/>
        <v>0</v>
      </c>
      <c r="CX205" s="73">
        <f t="shared" si="212"/>
        <v>0</v>
      </c>
      <c r="CY205" s="73">
        <f t="shared" si="213"/>
        <v>0</v>
      </c>
      <c r="CZ205" s="73">
        <f t="shared" si="214"/>
        <v>0</v>
      </c>
      <c r="DA205" s="73">
        <f t="shared" si="215"/>
        <v>0</v>
      </c>
      <c r="DB205" s="73">
        <f t="shared" si="216"/>
        <v>0</v>
      </c>
      <c r="DC205" s="73" t="str">
        <f t="shared" si="234"/>
        <v/>
      </c>
    </row>
    <row r="206" spans="1:107" s="216" customFormat="1" ht="15.75">
      <c r="A206" s="216">
        <f t="shared" si="235"/>
        <v>0</v>
      </c>
      <c r="B206" s="348">
        <f t="shared" si="236"/>
        <v>0</v>
      </c>
      <c r="C206" s="349">
        <v>147</v>
      </c>
      <c r="D206" s="377"/>
      <c r="E206" s="378"/>
      <c r="F206" s="379"/>
      <c r="G206" s="379"/>
      <c r="H206" s="378"/>
      <c r="I206" s="383"/>
      <c r="J206" s="381"/>
      <c r="K206" s="381"/>
      <c r="L206" s="381"/>
      <c r="M206" s="382"/>
      <c r="N206" s="521"/>
      <c r="AB206" s="216" t="str">
        <f t="shared" si="185"/>
        <v/>
      </c>
      <c r="AC206" s="216">
        <f t="shared" si="165"/>
        <v>1</v>
      </c>
      <c r="AD206" s="216" t="str">
        <f>IF(AND(AP206=""),"",IF(AP206=0,"",1+(MAX(AD$60:AD205))))</f>
        <v/>
      </c>
      <c r="AE206" s="32">
        <v>147</v>
      </c>
      <c r="AF206" s="69">
        <f t="shared" si="186"/>
        <v>0</v>
      </c>
      <c r="AG206" s="73">
        <f t="shared" si="187"/>
        <v>0</v>
      </c>
      <c r="AH206" s="73">
        <f t="shared" si="188"/>
        <v>0</v>
      </c>
      <c r="AI206" s="73">
        <f t="shared" si="189"/>
        <v>0</v>
      </c>
      <c r="AJ206" s="73">
        <f t="shared" si="190"/>
        <v>0</v>
      </c>
      <c r="AK206" s="73">
        <f t="shared" si="191"/>
        <v>0</v>
      </c>
      <c r="AL206" s="73">
        <f t="shared" si="192"/>
        <v>0</v>
      </c>
      <c r="AM206" s="73">
        <f t="shared" si="193"/>
        <v>0</v>
      </c>
      <c r="AN206" s="73">
        <f t="shared" si="228"/>
        <v>0</v>
      </c>
      <c r="AO206" s="73">
        <f t="shared" si="194"/>
        <v>0</v>
      </c>
      <c r="AP206" s="73" t="str">
        <f t="shared" si="229"/>
        <v/>
      </c>
      <c r="AQ206" s="216" t="str">
        <f>IF(AND(BC206=""),"",IF(BC206=0,"",1+(MAX(AQ$60:AQ205))))</f>
        <v/>
      </c>
      <c r="AR206" s="72">
        <v>147</v>
      </c>
      <c r="AS206" s="347">
        <f t="shared" si="218"/>
        <v>0</v>
      </c>
      <c r="AT206" s="70">
        <f t="shared" si="219"/>
        <v>0</v>
      </c>
      <c r="AU206" s="70">
        <f t="shared" si="220"/>
        <v>0</v>
      </c>
      <c r="AV206" s="70">
        <f t="shared" si="221"/>
        <v>0</v>
      </c>
      <c r="AW206" s="70">
        <f t="shared" si="222"/>
        <v>0</v>
      </c>
      <c r="AX206" s="70">
        <f t="shared" si="223"/>
        <v>0</v>
      </c>
      <c r="AY206" s="70">
        <f t="shared" si="224"/>
        <v>0</v>
      </c>
      <c r="AZ206" s="70">
        <f t="shared" si="225"/>
        <v>0</v>
      </c>
      <c r="BA206" s="70">
        <f t="shared" si="226"/>
        <v>0</v>
      </c>
      <c r="BB206" s="70">
        <f t="shared" si="195"/>
        <v>0</v>
      </c>
      <c r="BC206" s="73" t="str">
        <f t="shared" si="230"/>
        <v/>
      </c>
      <c r="BD206" s="216" t="str">
        <f>IF(AND(BP206=""),"",IF(BP206=0,"",1+(MAX(BD$60:BD205))))</f>
        <v/>
      </c>
      <c r="BE206" s="32">
        <v>147</v>
      </c>
      <c r="BF206" s="69">
        <f t="shared" si="167"/>
        <v>0</v>
      </c>
      <c r="BG206" s="73">
        <f t="shared" si="168"/>
        <v>0</v>
      </c>
      <c r="BH206" s="73">
        <f t="shared" si="169"/>
        <v>0</v>
      </c>
      <c r="BI206" s="73">
        <f t="shared" si="170"/>
        <v>0</v>
      </c>
      <c r="BJ206" s="73">
        <f t="shared" si="171"/>
        <v>0</v>
      </c>
      <c r="BK206" s="73">
        <f t="shared" si="172"/>
        <v>0</v>
      </c>
      <c r="BL206" s="73">
        <f t="shared" si="173"/>
        <v>0</v>
      </c>
      <c r="BM206" s="73">
        <f t="shared" si="174"/>
        <v>0</v>
      </c>
      <c r="BN206" s="73">
        <f t="shared" si="175"/>
        <v>0</v>
      </c>
      <c r="BO206" s="73">
        <f t="shared" si="196"/>
        <v>0</v>
      </c>
      <c r="BP206" s="73" t="str">
        <f t="shared" si="231"/>
        <v/>
      </c>
      <c r="BQ206" s="216" t="str">
        <f>IF(AND(CC206=""),"",IF(CC206=0,"",1+(MAX(BQ$60:BQ205))))</f>
        <v/>
      </c>
      <c r="BR206" s="32">
        <v>147</v>
      </c>
      <c r="BS206" s="346">
        <f t="shared" si="176"/>
        <v>0</v>
      </c>
      <c r="BT206" s="73">
        <f t="shared" si="177"/>
        <v>0</v>
      </c>
      <c r="BU206" s="73">
        <f t="shared" si="178"/>
        <v>0</v>
      </c>
      <c r="BV206" s="73">
        <f t="shared" si="179"/>
        <v>0</v>
      </c>
      <c r="BW206" s="73">
        <f t="shared" si="180"/>
        <v>0</v>
      </c>
      <c r="BX206" s="73">
        <f t="shared" si="181"/>
        <v>0</v>
      </c>
      <c r="BY206" s="73">
        <f t="shared" si="182"/>
        <v>0</v>
      </c>
      <c r="BZ206" s="73">
        <f t="shared" si="183"/>
        <v>0</v>
      </c>
      <c r="CA206" s="73">
        <f t="shared" si="184"/>
        <v>0</v>
      </c>
      <c r="CB206" s="73">
        <f t="shared" si="197"/>
        <v>0</v>
      </c>
      <c r="CC206" s="73" t="str">
        <f t="shared" si="232"/>
        <v/>
      </c>
      <c r="CD206" s="216" t="str">
        <f>IF(AND(CP206=""),"",IF(CP206=0,"",1+(MAX(CD$60:CD205))))</f>
        <v/>
      </c>
      <c r="CE206" s="32">
        <v>147</v>
      </c>
      <c r="CF206" s="69">
        <f t="shared" si="198"/>
        <v>0</v>
      </c>
      <c r="CG206" s="73">
        <f t="shared" si="199"/>
        <v>0</v>
      </c>
      <c r="CH206" s="73">
        <f t="shared" si="200"/>
        <v>0</v>
      </c>
      <c r="CI206" s="73">
        <f t="shared" si="201"/>
        <v>0</v>
      </c>
      <c r="CJ206" s="73">
        <f t="shared" si="202"/>
        <v>0</v>
      </c>
      <c r="CK206" s="73">
        <f t="shared" si="203"/>
        <v>0</v>
      </c>
      <c r="CL206" s="73">
        <f t="shared" si="204"/>
        <v>0</v>
      </c>
      <c r="CM206" s="73">
        <f t="shared" si="205"/>
        <v>0</v>
      </c>
      <c r="CN206" s="73">
        <f t="shared" si="206"/>
        <v>0</v>
      </c>
      <c r="CO206" s="73">
        <f t="shared" si="207"/>
        <v>0</v>
      </c>
      <c r="CP206" s="73" t="str">
        <f t="shared" si="233"/>
        <v/>
      </c>
      <c r="CQ206" s="216" t="str">
        <f>IF(AND(DC206=""),"",IF(DC206=0,"",1+(MAX(CQ$60:CQ205))))</f>
        <v/>
      </c>
      <c r="CR206" s="32">
        <v>147</v>
      </c>
      <c r="CS206" s="69">
        <f t="shared" si="227"/>
        <v>0</v>
      </c>
      <c r="CT206" s="73">
        <f t="shared" si="208"/>
        <v>0</v>
      </c>
      <c r="CU206" s="73">
        <f t="shared" si="209"/>
        <v>0</v>
      </c>
      <c r="CV206" s="73">
        <f t="shared" si="210"/>
        <v>0</v>
      </c>
      <c r="CW206" s="73">
        <f t="shared" si="211"/>
        <v>0</v>
      </c>
      <c r="CX206" s="73">
        <f t="shared" si="212"/>
        <v>0</v>
      </c>
      <c r="CY206" s="73">
        <f t="shared" si="213"/>
        <v>0</v>
      </c>
      <c r="CZ206" s="73">
        <f t="shared" si="214"/>
        <v>0</v>
      </c>
      <c r="DA206" s="73">
        <f t="shared" si="215"/>
        <v>0</v>
      </c>
      <c r="DB206" s="73">
        <f t="shared" si="216"/>
        <v>0</v>
      </c>
      <c r="DC206" s="73" t="str">
        <f t="shared" si="234"/>
        <v/>
      </c>
    </row>
    <row r="207" spans="1:107" s="216" customFormat="1" ht="15.75">
      <c r="A207" s="216">
        <f t="shared" si="235"/>
        <v>0</v>
      </c>
      <c r="B207" s="348">
        <f t="shared" si="236"/>
        <v>0</v>
      </c>
      <c r="C207" s="349">
        <v>148</v>
      </c>
      <c r="D207" s="377"/>
      <c r="E207" s="378"/>
      <c r="F207" s="379"/>
      <c r="G207" s="379"/>
      <c r="H207" s="378"/>
      <c r="I207" s="383"/>
      <c r="J207" s="381"/>
      <c r="K207" s="381"/>
      <c r="L207" s="381"/>
      <c r="M207" s="382"/>
      <c r="N207" s="521"/>
      <c r="AB207" s="216" t="str">
        <f t="shared" si="185"/>
        <v/>
      </c>
      <c r="AC207" s="216">
        <f t="shared" si="165"/>
        <v>1</v>
      </c>
      <c r="AD207" s="216" t="str">
        <f>IF(AND(AP207=""),"",IF(AP207=0,"",1+(MAX(AD$60:AD206))))</f>
        <v/>
      </c>
      <c r="AE207" s="72">
        <v>148</v>
      </c>
      <c r="AF207" s="69">
        <f t="shared" si="186"/>
        <v>0</v>
      </c>
      <c r="AG207" s="73">
        <f t="shared" si="187"/>
        <v>0</v>
      </c>
      <c r="AH207" s="73">
        <f t="shared" si="188"/>
        <v>0</v>
      </c>
      <c r="AI207" s="73">
        <f t="shared" si="189"/>
        <v>0</v>
      </c>
      <c r="AJ207" s="73">
        <f t="shared" si="190"/>
        <v>0</v>
      </c>
      <c r="AK207" s="73">
        <f t="shared" si="191"/>
        <v>0</v>
      </c>
      <c r="AL207" s="73">
        <f t="shared" si="192"/>
        <v>0</v>
      </c>
      <c r="AM207" s="73">
        <f t="shared" si="193"/>
        <v>0</v>
      </c>
      <c r="AN207" s="73">
        <f t="shared" si="228"/>
        <v>0</v>
      </c>
      <c r="AO207" s="73">
        <f t="shared" si="194"/>
        <v>0</v>
      </c>
      <c r="AP207" s="73" t="str">
        <f t="shared" si="229"/>
        <v/>
      </c>
      <c r="AQ207" s="216" t="str">
        <f>IF(AND(BC207=""),"",IF(BC207=0,"",1+(MAX(AQ$60:AQ206))))</f>
        <v/>
      </c>
      <c r="AR207" s="72">
        <v>148</v>
      </c>
      <c r="AS207" s="347">
        <f t="shared" si="218"/>
        <v>0</v>
      </c>
      <c r="AT207" s="70">
        <f t="shared" si="219"/>
        <v>0</v>
      </c>
      <c r="AU207" s="70">
        <f t="shared" si="220"/>
        <v>0</v>
      </c>
      <c r="AV207" s="70">
        <f t="shared" si="221"/>
        <v>0</v>
      </c>
      <c r="AW207" s="70">
        <f t="shared" si="222"/>
        <v>0</v>
      </c>
      <c r="AX207" s="70">
        <f t="shared" si="223"/>
        <v>0</v>
      </c>
      <c r="AY207" s="70">
        <f t="shared" si="224"/>
        <v>0</v>
      </c>
      <c r="AZ207" s="70">
        <f t="shared" si="225"/>
        <v>0</v>
      </c>
      <c r="BA207" s="70">
        <f t="shared" si="226"/>
        <v>0</v>
      </c>
      <c r="BB207" s="70">
        <f t="shared" si="195"/>
        <v>0</v>
      </c>
      <c r="BC207" s="73" t="str">
        <f t="shared" si="230"/>
        <v/>
      </c>
      <c r="BD207" s="216" t="str">
        <f>IF(AND(BP207=""),"",IF(BP207=0,"",1+(MAX(BD$60:BD206))))</f>
        <v/>
      </c>
      <c r="BE207" s="72">
        <v>148</v>
      </c>
      <c r="BF207" s="69">
        <f t="shared" si="167"/>
        <v>0</v>
      </c>
      <c r="BG207" s="73">
        <f t="shared" si="168"/>
        <v>0</v>
      </c>
      <c r="BH207" s="73">
        <f t="shared" si="169"/>
        <v>0</v>
      </c>
      <c r="BI207" s="73">
        <f t="shared" si="170"/>
        <v>0</v>
      </c>
      <c r="BJ207" s="73">
        <f t="shared" si="171"/>
        <v>0</v>
      </c>
      <c r="BK207" s="73">
        <f t="shared" si="172"/>
        <v>0</v>
      </c>
      <c r="BL207" s="73">
        <f t="shared" si="173"/>
        <v>0</v>
      </c>
      <c r="BM207" s="73">
        <f t="shared" si="174"/>
        <v>0</v>
      </c>
      <c r="BN207" s="73">
        <f t="shared" si="175"/>
        <v>0</v>
      </c>
      <c r="BO207" s="73">
        <f t="shared" si="196"/>
        <v>0</v>
      </c>
      <c r="BP207" s="73" t="str">
        <f t="shared" si="231"/>
        <v/>
      </c>
      <c r="BQ207" s="216" t="str">
        <f>IF(AND(CC207=""),"",IF(CC207=0,"",1+(MAX(BQ$60:BQ206))))</f>
        <v/>
      </c>
      <c r="BR207" s="72">
        <v>148</v>
      </c>
      <c r="BS207" s="346">
        <f t="shared" si="176"/>
        <v>0</v>
      </c>
      <c r="BT207" s="73">
        <f t="shared" si="177"/>
        <v>0</v>
      </c>
      <c r="BU207" s="73">
        <f t="shared" si="178"/>
        <v>0</v>
      </c>
      <c r="BV207" s="73">
        <f t="shared" si="179"/>
        <v>0</v>
      </c>
      <c r="BW207" s="73">
        <f t="shared" si="180"/>
        <v>0</v>
      </c>
      <c r="BX207" s="73">
        <f t="shared" si="181"/>
        <v>0</v>
      </c>
      <c r="BY207" s="73">
        <f t="shared" si="182"/>
        <v>0</v>
      </c>
      <c r="BZ207" s="73">
        <f t="shared" si="183"/>
        <v>0</v>
      </c>
      <c r="CA207" s="73">
        <f t="shared" si="184"/>
        <v>0</v>
      </c>
      <c r="CB207" s="73">
        <f t="shared" si="197"/>
        <v>0</v>
      </c>
      <c r="CC207" s="73" t="str">
        <f t="shared" si="232"/>
        <v/>
      </c>
      <c r="CD207" s="216" t="str">
        <f>IF(AND(CP207=""),"",IF(CP207=0,"",1+(MAX(CD$60:CD206))))</f>
        <v/>
      </c>
      <c r="CE207" s="72">
        <v>148</v>
      </c>
      <c r="CF207" s="69">
        <f t="shared" si="198"/>
        <v>0</v>
      </c>
      <c r="CG207" s="73">
        <f t="shared" si="199"/>
        <v>0</v>
      </c>
      <c r="CH207" s="73">
        <f t="shared" si="200"/>
        <v>0</v>
      </c>
      <c r="CI207" s="73">
        <f t="shared" si="201"/>
        <v>0</v>
      </c>
      <c r="CJ207" s="73">
        <f t="shared" si="202"/>
        <v>0</v>
      </c>
      <c r="CK207" s="73">
        <f t="shared" si="203"/>
        <v>0</v>
      </c>
      <c r="CL207" s="73">
        <f t="shared" si="204"/>
        <v>0</v>
      </c>
      <c r="CM207" s="73">
        <f t="shared" si="205"/>
        <v>0</v>
      </c>
      <c r="CN207" s="73">
        <f t="shared" si="206"/>
        <v>0</v>
      </c>
      <c r="CO207" s="73">
        <f t="shared" si="207"/>
        <v>0</v>
      </c>
      <c r="CP207" s="73" t="str">
        <f t="shared" si="233"/>
        <v/>
      </c>
      <c r="CQ207" s="216" t="str">
        <f>IF(AND(DC207=""),"",IF(DC207=0,"",1+(MAX(CQ$60:CQ206))))</f>
        <v/>
      </c>
      <c r="CR207" s="72">
        <v>148</v>
      </c>
      <c r="CS207" s="69">
        <f t="shared" si="227"/>
        <v>0</v>
      </c>
      <c r="CT207" s="73">
        <f t="shared" si="208"/>
        <v>0</v>
      </c>
      <c r="CU207" s="73">
        <f t="shared" si="209"/>
        <v>0</v>
      </c>
      <c r="CV207" s="73">
        <f t="shared" si="210"/>
        <v>0</v>
      </c>
      <c r="CW207" s="73">
        <f t="shared" si="211"/>
        <v>0</v>
      </c>
      <c r="CX207" s="73">
        <f t="shared" si="212"/>
        <v>0</v>
      </c>
      <c r="CY207" s="73">
        <f t="shared" si="213"/>
        <v>0</v>
      </c>
      <c r="CZ207" s="73">
        <f t="shared" si="214"/>
        <v>0</v>
      </c>
      <c r="DA207" s="73">
        <f t="shared" si="215"/>
        <v>0</v>
      </c>
      <c r="DB207" s="73">
        <f t="shared" si="216"/>
        <v>0</v>
      </c>
      <c r="DC207" s="73" t="str">
        <f t="shared" si="234"/>
        <v/>
      </c>
    </row>
    <row r="208" spans="1:107" s="216" customFormat="1" ht="15.75">
      <c r="A208" s="216">
        <f t="shared" si="235"/>
        <v>0</v>
      </c>
      <c r="B208" s="348">
        <f t="shared" si="236"/>
        <v>0</v>
      </c>
      <c r="C208" s="349">
        <v>149</v>
      </c>
      <c r="D208" s="377"/>
      <c r="E208" s="378"/>
      <c r="F208" s="379"/>
      <c r="G208" s="379"/>
      <c r="H208" s="378"/>
      <c r="I208" s="383"/>
      <c r="J208" s="381"/>
      <c r="K208" s="381"/>
      <c r="L208" s="381"/>
      <c r="M208" s="382"/>
      <c r="N208" s="521"/>
      <c r="AB208" s="216" t="str">
        <f t="shared" si="185"/>
        <v/>
      </c>
      <c r="AC208" s="216">
        <f t="shared" si="165"/>
        <v>1</v>
      </c>
      <c r="AD208" s="216" t="str">
        <f>IF(AND(AP208=""),"",IF(AP208=0,"",1+(MAX(AD$60:AD207))))</f>
        <v/>
      </c>
      <c r="AE208" s="32">
        <v>149</v>
      </c>
      <c r="AF208" s="69">
        <f t="shared" si="186"/>
        <v>0</v>
      </c>
      <c r="AG208" s="73">
        <f t="shared" si="187"/>
        <v>0</v>
      </c>
      <c r="AH208" s="73">
        <f t="shared" si="188"/>
        <v>0</v>
      </c>
      <c r="AI208" s="73">
        <f t="shared" si="189"/>
        <v>0</v>
      </c>
      <c r="AJ208" s="73">
        <f t="shared" si="190"/>
        <v>0</v>
      </c>
      <c r="AK208" s="73">
        <f t="shared" si="191"/>
        <v>0</v>
      </c>
      <c r="AL208" s="73">
        <f t="shared" si="192"/>
        <v>0</v>
      </c>
      <c r="AM208" s="73">
        <f t="shared" si="193"/>
        <v>0</v>
      </c>
      <c r="AN208" s="73">
        <f t="shared" si="228"/>
        <v>0</v>
      </c>
      <c r="AO208" s="73">
        <f t="shared" si="194"/>
        <v>0</v>
      </c>
      <c r="AP208" s="73" t="str">
        <f t="shared" si="229"/>
        <v/>
      </c>
      <c r="AQ208" s="216" t="str">
        <f>IF(AND(BC208=""),"",IF(BC208=0,"",1+(MAX(AQ$60:AQ207))))</f>
        <v/>
      </c>
      <c r="AR208" s="72">
        <v>149</v>
      </c>
      <c r="AS208" s="347">
        <f t="shared" si="218"/>
        <v>0</v>
      </c>
      <c r="AT208" s="70">
        <f t="shared" si="219"/>
        <v>0</v>
      </c>
      <c r="AU208" s="70">
        <f t="shared" si="220"/>
        <v>0</v>
      </c>
      <c r="AV208" s="70">
        <f t="shared" si="221"/>
        <v>0</v>
      </c>
      <c r="AW208" s="70">
        <f t="shared" si="222"/>
        <v>0</v>
      </c>
      <c r="AX208" s="70">
        <f t="shared" si="223"/>
        <v>0</v>
      </c>
      <c r="AY208" s="70">
        <f t="shared" si="224"/>
        <v>0</v>
      </c>
      <c r="AZ208" s="70">
        <f t="shared" si="225"/>
        <v>0</v>
      </c>
      <c r="BA208" s="70">
        <f t="shared" si="226"/>
        <v>0</v>
      </c>
      <c r="BB208" s="70">
        <f t="shared" si="195"/>
        <v>0</v>
      </c>
      <c r="BC208" s="73" t="str">
        <f t="shared" si="230"/>
        <v/>
      </c>
      <c r="BD208" s="216" t="str">
        <f>IF(AND(BP208=""),"",IF(BP208=0,"",1+(MAX(BD$60:BD207))))</f>
        <v/>
      </c>
      <c r="BE208" s="32">
        <v>149</v>
      </c>
      <c r="BF208" s="69">
        <f t="shared" si="167"/>
        <v>0</v>
      </c>
      <c r="BG208" s="73">
        <f t="shared" si="168"/>
        <v>0</v>
      </c>
      <c r="BH208" s="73">
        <f t="shared" si="169"/>
        <v>0</v>
      </c>
      <c r="BI208" s="73">
        <f t="shared" si="170"/>
        <v>0</v>
      </c>
      <c r="BJ208" s="73">
        <f t="shared" si="171"/>
        <v>0</v>
      </c>
      <c r="BK208" s="73">
        <f t="shared" si="172"/>
        <v>0</v>
      </c>
      <c r="BL208" s="73">
        <f t="shared" si="173"/>
        <v>0</v>
      </c>
      <c r="BM208" s="73">
        <f t="shared" si="174"/>
        <v>0</v>
      </c>
      <c r="BN208" s="73">
        <f t="shared" si="175"/>
        <v>0</v>
      </c>
      <c r="BO208" s="73">
        <f t="shared" si="196"/>
        <v>0</v>
      </c>
      <c r="BP208" s="73" t="str">
        <f t="shared" si="231"/>
        <v/>
      </c>
      <c r="BQ208" s="216" t="str">
        <f>IF(AND(CC208=""),"",IF(CC208=0,"",1+(MAX(BQ$60:BQ207))))</f>
        <v/>
      </c>
      <c r="BR208" s="32">
        <v>149</v>
      </c>
      <c r="BS208" s="346">
        <f t="shared" si="176"/>
        <v>0</v>
      </c>
      <c r="BT208" s="73">
        <f t="shared" si="177"/>
        <v>0</v>
      </c>
      <c r="BU208" s="73">
        <f t="shared" si="178"/>
        <v>0</v>
      </c>
      <c r="BV208" s="73">
        <f t="shared" si="179"/>
        <v>0</v>
      </c>
      <c r="BW208" s="73">
        <f t="shared" si="180"/>
        <v>0</v>
      </c>
      <c r="BX208" s="73">
        <f t="shared" si="181"/>
        <v>0</v>
      </c>
      <c r="BY208" s="73">
        <f t="shared" si="182"/>
        <v>0</v>
      </c>
      <c r="BZ208" s="73">
        <f t="shared" si="183"/>
        <v>0</v>
      </c>
      <c r="CA208" s="73">
        <f t="shared" si="184"/>
        <v>0</v>
      </c>
      <c r="CB208" s="73">
        <f t="shared" si="197"/>
        <v>0</v>
      </c>
      <c r="CC208" s="73" t="str">
        <f t="shared" si="232"/>
        <v/>
      </c>
      <c r="CD208" s="216" t="str">
        <f>IF(AND(CP208=""),"",IF(CP208=0,"",1+(MAX(CD$60:CD207))))</f>
        <v/>
      </c>
      <c r="CE208" s="32">
        <v>149</v>
      </c>
      <c r="CF208" s="69">
        <f t="shared" si="198"/>
        <v>0</v>
      </c>
      <c r="CG208" s="73">
        <f t="shared" si="199"/>
        <v>0</v>
      </c>
      <c r="CH208" s="73">
        <f t="shared" si="200"/>
        <v>0</v>
      </c>
      <c r="CI208" s="73">
        <f t="shared" si="201"/>
        <v>0</v>
      </c>
      <c r="CJ208" s="73">
        <f t="shared" si="202"/>
        <v>0</v>
      </c>
      <c r="CK208" s="73">
        <f t="shared" si="203"/>
        <v>0</v>
      </c>
      <c r="CL208" s="73">
        <f t="shared" si="204"/>
        <v>0</v>
      </c>
      <c r="CM208" s="73">
        <f t="shared" si="205"/>
        <v>0</v>
      </c>
      <c r="CN208" s="73">
        <f t="shared" si="206"/>
        <v>0</v>
      </c>
      <c r="CO208" s="73">
        <f t="shared" si="207"/>
        <v>0</v>
      </c>
      <c r="CP208" s="73" t="str">
        <f t="shared" si="233"/>
        <v/>
      </c>
      <c r="CQ208" s="216" t="str">
        <f>IF(AND(DC208=""),"",IF(DC208=0,"",1+(MAX(CQ$60:CQ207))))</f>
        <v/>
      </c>
      <c r="CR208" s="32">
        <v>149</v>
      </c>
      <c r="CS208" s="69">
        <f t="shared" si="227"/>
        <v>0</v>
      </c>
      <c r="CT208" s="73">
        <f t="shared" si="208"/>
        <v>0</v>
      </c>
      <c r="CU208" s="73">
        <f t="shared" si="209"/>
        <v>0</v>
      </c>
      <c r="CV208" s="73">
        <f t="shared" si="210"/>
        <v>0</v>
      </c>
      <c r="CW208" s="73">
        <f t="shared" si="211"/>
        <v>0</v>
      </c>
      <c r="CX208" s="73">
        <f t="shared" si="212"/>
        <v>0</v>
      </c>
      <c r="CY208" s="73">
        <f t="shared" si="213"/>
        <v>0</v>
      </c>
      <c r="CZ208" s="73">
        <f t="shared" si="214"/>
        <v>0</v>
      </c>
      <c r="DA208" s="73">
        <f t="shared" si="215"/>
        <v>0</v>
      </c>
      <c r="DB208" s="73">
        <f t="shared" si="216"/>
        <v>0</v>
      </c>
      <c r="DC208" s="73" t="str">
        <f t="shared" si="234"/>
        <v/>
      </c>
    </row>
    <row r="209" spans="1:107" s="216" customFormat="1" ht="15.75">
      <c r="A209" s="216">
        <f t="shared" si="235"/>
        <v>0</v>
      </c>
      <c r="B209" s="348">
        <f t="shared" si="236"/>
        <v>0</v>
      </c>
      <c r="C209" s="349">
        <v>150</v>
      </c>
      <c r="D209" s="377"/>
      <c r="E209" s="378"/>
      <c r="F209" s="379"/>
      <c r="G209" s="379"/>
      <c r="H209" s="378"/>
      <c r="I209" s="383"/>
      <c r="J209" s="381"/>
      <c r="K209" s="381"/>
      <c r="L209" s="381"/>
      <c r="M209" s="382"/>
      <c r="N209" s="521"/>
      <c r="AB209" s="216" t="str">
        <f t="shared" si="185"/>
        <v/>
      </c>
      <c r="AC209" s="216">
        <f t="shared" si="165"/>
        <v>1</v>
      </c>
      <c r="AD209" s="216" t="str">
        <f>IF(AND(AP209=""),"",IF(AP209=0,"",1+(MAX(AD$60:AD208))))</f>
        <v/>
      </c>
      <c r="AE209" s="72">
        <v>150</v>
      </c>
      <c r="AF209" s="69">
        <f t="shared" si="186"/>
        <v>0</v>
      </c>
      <c r="AG209" s="73">
        <f t="shared" si="187"/>
        <v>0</v>
      </c>
      <c r="AH209" s="73">
        <f t="shared" si="188"/>
        <v>0</v>
      </c>
      <c r="AI209" s="73">
        <f t="shared" si="189"/>
        <v>0</v>
      </c>
      <c r="AJ209" s="73">
        <f t="shared" si="190"/>
        <v>0</v>
      </c>
      <c r="AK209" s="73">
        <f t="shared" si="191"/>
        <v>0</v>
      </c>
      <c r="AL209" s="73">
        <f t="shared" si="192"/>
        <v>0</v>
      </c>
      <c r="AM209" s="73">
        <f t="shared" si="193"/>
        <v>0</v>
      </c>
      <c r="AN209" s="73">
        <f t="shared" si="228"/>
        <v>0</v>
      </c>
      <c r="AO209" s="73">
        <f t="shared" si="194"/>
        <v>0</v>
      </c>
      <c r="AP209" s="73" t="str">
        <f t="shared" si="229"/>
        <v/>
      </c>
      <c r="AQ209" s="216" t="str">
        <f>IF(AND(BC209=""),"",IF(BC209=0,"",1+(MAX(AQ$60:AQ208))))</f>
        <v/>
      </c>
      <c r="AR209" s="72">
        <v>150</v>
      </c>
      <c r="AS209" s="347">
        <f t="shared" si="218"/>
        <v>0</v>
      </c>
      <c r="AT209" s="70">
        <f t="shared" si="219"/>
        <v>0</v>
      </c>
      <c r="AU209" s="70">
        <f t="shared" si="220"/>
        <v>0</v>
      </c>
      <c r="AV209" s="70">
        <f t="shared" si="221"/>
        <v>0</v>
      </c>
      <c r="AW209" s="70">
        <f t="shared" si="222"/>
        <v>0</v>
      </c>
      <c r="AX209" s="70">
        <f t="shared" si="223"/>
        <v>0</v>
      </c>
      <c r="AY209" s="70">
        <f t="shared" si="224"/>
        <v>0</v>
      </c>
      <c r="AZ209" s="70">
        <f t="shared" si="225"/>
        <v>0</v>
      </c>
      <c r="BA209" s="70">
        <f t="shared" si="226"/>
        <v>0</v>
      </c>
      <c r="BB209" s="70">
        <f t="shared" si="195"/>
        <v>0</v>
      </c>
      <c r="BC209" s="73" t="str">
        <f t="shared" si="230"/>
        <v/>
      </c>
      <c r="BD209" s="216" t="str">
        <f>IF(AND(BP209=""),"",IF(BP209=0,"",1+(MAX(BD$60:BD208))))</f>
        <v/>
      </c>
      <c r="BE209" s="72">
        <v>150</v>
      </c>
      <c r="BF209" s="69">
        <f t="shared" si="167"/>
        <v>0</v>
      </c>
      <c r="BG209" s="73">
        <f t="shared" si="168"/>
        <v>0</v>
      </c>
      <c r="BH209" s="73">
        <f t="shared" si="169"/>
        <v>0</v>
      </c>
      <c r="BI209" s="73">
        <f t="shared" si="170"/>
        <v>0</v>
      </c>
      <c r="BJ209" s="73">
        <f t="shared" si="171"/>
        <v>0</v>
      </c>
      <c r="BK209" s="73">
        <f t="shared" si="172"/>
        <v>0</v>
      </c>
      <c r="BL209" s="73">
        <f t="shared" si="173"/>
        <v>0</v>
      </c>
      <c r="BM209" s="73">
        <f t="shared" si="174"/>
        <v>0</v>
      </c>
      <c r="BN209" s="73">
        <f t="shared" si="175"/>
        <v>0</v>
      </c>
      <c r="BO209" s="73">
        <f t="shared" si="196"/>
        <v>0</v>
      </c>
      <c r="BP209" s="73" t="str">
        <f t="shared" si="231"/>
        <v/>
      </c>
      <c r="BQ209" s="216" t="str">
        <f>IF(AND(CC209=""),"",IF(CC209=0,"",1+(MAX(BQ$60:BQ208))))</f>
        <v/>
      </c>
      <c r="BR209" s="72">
        <v>150</v>
      </c>
      <c r="BS209" s="346">
        <f t="shared" si="176"/>
        <v>0</v>
      </c>
      <c r="BT209" s="73">
        <f t="shared" si="177"/>
        <v>0</v>
      </c>
      <c r="BU209" s="73">
        <f t="shared" si="178"/>
        <v>0</v>
      </c>
      <c r="BV209" s="73">
        <f t="shared" si="179"/>
        <v>0</v>
      </c>
      <c r="BW209" s="73">
        <f t="shared" si="180"/>
        <v>0</v>
      </c>
      <c r="BX209" s="73">
        <f t="shared" si="181"/>
        <v>0</v>
      </c>
      <c r="BY209" s="73">
        <f t="shared" si="182"/>
        <v>0</v>
      </c>
      <c r="BZ209" s="73">
        <f t="shared" si="183"/>
        <v>0</v>
      </c>
      <c r="CA209" s="73">
        <f t="shared" si="184"/>
        <v>0</v>
      </c>
      <c r="CB209" s="73">
        <f t="shared" si="197"/>
        <v>0</v>
      </c>
      <c r="CC209" s="73" t="str">
        <f t="shared" si="232"/>
        <v/>
      </c>
      <c r="CD209" s="216" t="str">
        <f>IF(AND(CP209=""),"",IF(CP209=0,"",1+(MAX(CD$60:CD208))))</f>
        <v/>
      </c>
      <c r="CE209" s="72">
        <v>150</v>
      </c>
      <c r="CF209" s="69">
        <f t="shared" si="198"/>
        <v>0</v>
      </c>
      <c r="CG209" s="73">
        <f t="shared" si="199"/>
        <v>0</v>
      </c>
      <c r="CH209" s="73">
        <f t="shared" si="200"/>
        <v>0</v>
      </c>
      <c r="CI209" s="73">
        <f t="shared" si="201"/>
        <v>0</v>
      </c>
      <c r="CJ209" s="73">
        <f t="shared" si="202"/>
        <v>0</v>
      </c>
      <c r="CK209" s="73">
        <f t="shared" si="203"/>
        <v>0</v>
      </c>
      <c r="CL209" s="73">
        <f t="shared" si="204"/>
        <v>0</v>
      </c>
      <c r="CM209" s="73">
        <f t="shared" si="205"/>
        <v>0</v>
      </c>
      <c r="CN209" s="73">
        <f t="shared" si="206"/>
        <v>0</v>
      </c>
      <c r="CO209" s="73">
        <f t="shared" si="207"/>
        <v>0</v>
      </c>
      <c r="CP209" s="73" t="str">
        <f t="shared" si="233"/>
        <v/>
      </c>
      <c r="CQ209" s="216" t="str">
        <f>IF(AND(DC209=""),"",IF(DC209=0,"",1+(MAX(CQ$60:CQ208))))</f>
        <v/>
      </c>
      <c r="CR209" s="72">
        <v>150</v>
      </c>
      <c r="CS209" s="69">
        <f t="shared" si="227"/>
        <v>0</v>
      </c>
      <c r="CT209" s="73">
        <f t="shared" si="208"/>
        <v>0</v>
      </c>
      <c r="CU209" s="73">
        <f t="shared" si="209"/>
        <v>0</v>
      </c>
      <c r="CV209" s="73">
        <f t="shared" si="210"/>
        <v>0</v>
      </c>
      <c r="CW209" s="73">
        <f t="shared" si="211"/>
        <v>0</v>
      </c>
      <c r="CX209" s="73">
        <f t="shared" si="212"/>
        <v>0</v>
      </c>
      <c r="CY209" s="73">
        <f t="shared" si="213"/>
        <v>0</v>
      </c>
      <c r="CZ209" s="73">
        <f t="shared" si="214"/>
        <v>0</v>
      </c>
      <c r="DA209" s="73">
        <f t="shared" si="215"/>
        <v>0</v>
      </c>
      <c r="DB209" s="73">
        <f t="shared" si="216"/>
        <v>0</v>
      </c>
      <c r="DC209" s="73" t="str">
        <f t="shared" si="234"/>
        <v/>
      </c>
    </row>
    <row r="210" spans="1:107" s="216" customFormat="1" ht="15.75">
      <c r="A210" s="216">
        <f t="shared" si="235"/>
        <v>0</v>
      </c>
      <c r="B210" s="348">
        <f t="shared" si="236"/>
        <v>0</v>
      </c>
      <c r="C210" s="349">
        <v>151</v>
      </c>
      <c r="D210" s="377"/>
      <c r="E210" s="378"/>
      <c r="F210" s="379"/>
      <c r="G210" s="379"/>
      <c r="H210" s="378"/>
      <c r="I210" s="383"/>
      <c r="J210" s="381"/>
      <c r="K210" s="381"/>
      <c r="L210" s="381"/>
      <c r="M210" s="382"/>
      <c r="N210" s="521"/>
      <c r="AB210" s="216" t="str">
        <f t="shared" si="185"/>
        <v/>
      </c>
      <c r="AC210" s="216">
        <f t="shared" si="165"/>
        <v>1</v>
      </c>
      <c r="AD210" s="216" t="str">
        <f>IF(AND(AP210=""),"",IF(AP210=0,"",1+(MAX(AD$60:AD209))))</f>
        <v/>
      </c>
      <c r="AE210" s="32">
        <v>151</v>
      </c>
      <c r="AF210" s="69">
        <f t="shared" si="186"/>
        <v>0</v>
      </c>
      <c r="AG210" s="73">
        <f t="shared" si="187"/>
        <v>0</v>
      </c>
      <c r="AH210" s="73">
        <f t="shared" si="188"/>
        <v>0</v>
      </c>
      <c r="AI210" s="73">
        <f t="shared" si="189"/>
        <v>0</v>
      </c>
      <c r="AJ210" s="73">
        <f t="shared" si="190"/>
        <v>0</v>
      </c>
      <c r="AK210" s="73">
        <f t="shared" si="191"/>
        <v>0</v>
      </c>
      <c r="AL210" s="73">
        <f t="shared" si="192"/>
        <v>0</v>
      </c>
      <c r="AM210" s="73">
        <f t="shared" si="193"/>
        <v>0</v>
      </c>
      <c r="AN210" s="73">
        <f t="shared" si="228"/>
        <v>0</v>
      </c>
      <c r="AO210" s="73">
        <f t="shared" si="194"/>
        <v>0</v>
      </c>
      <c r="AP210" s="73" t="str">
        <f t="shared" si="229"/>
        <v/>
      </c>
      <c r="AQ210" s="216" t="str">
        <f>IF(AND(BC210=""),"",IF(BC210=0,"",1+(MAX(AQ$60:AQ209))))</f>
        <v/>
      </c>
      <c r="AR210" s="72">
        <v>151</v>
      </c>
      <c r="AS210" s="347">
        <f t="shared" si="218"/>
        <v>0</v>
      </c>
      <c r="AT210" s="70">
        <f t="shared" si="219"/>
        <v>0</v>
      </c>
      <c r="AU210" s="70">
        <f t="shared" si="220"/>
        <v>0</v>
      </c>
      <c r="AV210" s="70">
        <f t="shared" si="221"/>
        <v>0</v>
      </c>
      <c r="AW210" s="70">
        <f t="shared" si="222"/>
        <v>0</v>
      </c>
      <c r="AX210" s="70">
        <f t="shared" si="223"/>
        <v>0</v>
      </c>
      <c r="AY210" s="70">
        <f t="shared" si="224"/>
        <v>0</v>
      </c>
      <c r="AZ210" s="70">
        <f t="shared" si="225"/>
        <v>0</v>
      </c>
      <c r="BA210" s="70">
        <f t="shared" si="226"/>
        <v>0</v>
      </c>
      <c r="BB210" s="70">
        <f t="shared" si="195"/>
        <v>0</v>
      </c>
      <c r="BC210" s="73" t="str">
        <f t="shared" si="230"/>
        <v/>
      </c>
      <c r="BD210" s="216" t="str">
        <f>IF(AND(BP210=""),"",IF(BP210=0,"",1+(MAX(BD$60:BD209))))</f>
        <v/>
      </c>
      <c r="BE210" s="32">
        <v>151</v>
      </c>
      <c r="BF210" s="69">
        <f t="shared" si="167"/>
        <v>0</v>
      </c>
      <c r="BG210" s="73">
        <f t="shared" si="168"/>
        <v>0</v>
      </c>
      <c r="BH210" s="73">
        <f t="shared" si="169"/>
        <v>0</v>
      </c>
      <c r="BI210" s="73">
        <f t="shared" si="170"/>
        <v>0</v>
      </c>
      <c r="BJ210" s="73">
        <f t="shared" si="171"/>
        <v>0</v>
      </c>
      <c r="BK210" s="73">
        <f t="shared" si="172"/>
        <v>0</v>
      </c>
      <c r="BL210" s="73">
        <f t="shared" si="173"/>
        <v>0</v>
      </c>
      <c r="BM210" s="73">
        <f t="shared" si="174"/>
        <v>0</v>
      </c>
      <c r="BN210" s="73">
        <f t="shared" si="175"/>
        <v>0</v>
      </c>
      <c r="BO210" s="73">
        <f t="shared" si="196"/>
        <v>0</v>
      </c>
      <c r="BP210" s="73" t="str">
        <f t="shared" si="231"/>
        <v/>
      </c>
      <c r="BQ210" s="216" t="str">
        <f>IF(AND(CC210=""),"",IF(CC210=0,"",1+(MAX(BQ$60:BQ209))))</f>
        <v/>
      </c>
      <c r="BR210" s="32">
        <v>151</v>
      </c>
      <c r="BS210" s="346">
        <f t="shared" si="176"/>
        <v>0</v>
      </c>
      <c r="BT210" s="73">
        <f t="shared" si="177"/>
        <v>0</v>
      </c>
      <c r="BU210" s="73">
        <f t="shared" si="178"/>
        <v>0</v>
      </c>
      <c r="BV210" s="73">
        <f t="shared" si="179"/>
        <v>0</v>
      </c>
      <c r="BW210" s="73">
        <f t="shared" si="180"/>
        <v>0</v>
      </c>
      <c r="BX210" s="73">
        <f t="shared" si="181"/>
        <v>0</v>
      </c>
      <c r="BY210" s="73">
        <f t="shared" si="182"/>
        <v>0</v>
      </c>
      <c r="BZ210" s="73">
        <f t="shared" si="183"/>
        <v>0</v>
      </c>
      <c r="CA210" s="73">
        <f t="shared" si="184"/>
        <v>0</v>
      </c>
      <c r="CB210" s="73">
        <f t="shared" si="197"/>
        <v>0</v>
      </c>
      <c r="CC210" s="73" t="str">
        <f t="shared" si="232"/>
        <v/>
      </c>
      <c r="CD210" s="216" t="str">
        <f>IF(AND(CP210=""),"",IF(CP210=0,"",1+(MAX(CD$60:CD209))))</f>
        <v/>
      </c>
      <c r="CE210" s="32">
        <v>151</v>
      </c>
      <c r="CF210" s="69">
        <f t="shared" si="198"/>
        <v>0</v>
      </c>
      <c r="CG210" s="73">
        <f t="shared" si="199"/>
        <v>0</v>
      </c>
      <c r="CH210" s="73">
        <f t="shared" si="200"/>
        <v>0</v>
      </c>
      <c r="CI210" s="73">
        <f t="shared" si="201"/>
        <v>0</v>
      </c>
      <c r="CJ210" s="73">
        <f t="shared" si="202"/>
        <v>0</v>
      </c>
      <c r="CK210" s="73">
        <f t="shared" si="203"/>
        <v>0</v>
      </c>
      <c r="CL210" s="73">
        <f t="shared" si="204"/>
        <v>0</v>
      </c>
      <c r="CM210" s="73">
        <f t="shared" si="205"/>
        <v>0</v>
      </c>
      <c r="CN210" s="73">
        <f t="shared" si="206"/>
        <v>0</v>
      </c>
      <c r="CO210" s="73">
        <f t="shared" si="207"/>
        <v>0</v>
      </c>
      <c r="CP210" s="73" t="str">
        <f t="shared" si="233"/>
        <v/>
      </c>
      <c r="CQ210" s="216" t="str">
        <f>IF(AND(DC210=""),"",IF(DC210=0,"",1+(MAX(CQ$60:CQ209))))</f>
        <v/>
      </c>
      <c r="CR210" s="32">
        <v>151</v>
      </c>
      <c r="CS210" s="69">
        <f t="shared" si="227"/>
        <v>0</v>
      </c>
      <c r="CT210" s="73">
        <f t="shared" si="208"/>
        <v>0</v>
      </c>
      <c r="CU210" s="73">
        <f t="shared" si="209"/>
        <v>0</v>
      </c>
      <c r="CV210" s="73">
        <f t="shared" si="210"/>
        <v>0</v>
      </c>
      <c r="CW210" s="73">
        <f t="shared" si="211"/>
        <v>0</v>
      </c>
      <c r="CX210" s="73">
        <f t="shared" si="212"/>
        <v>0</v>
      </c>
      <c r="CY210" s="73">
        <f t="shared" si="213"/>
        <v>0</v>
      </c>
      <c r="CZ210" s="73">
        <f t="shared" si="214"/>
        <v>0</v>
      </c>
      <c r="DA210" s="73">
        <f t="shared" si="215"/>
        <v>0</v>
      </c>
      <c r="DB210" s="73">
        <f t="shared" si="216"/>
        <v>0</v>
      </c>
      <c r="DC210" s="73" t="str">
        <f t="shared" si="234"/>
        <v/>
      </c>
    </row>
    <row r="211" spans="1:107" s="216" customFormat="1" ht="15.75">
      <c r="A211" s="216">
        <f t="shared" si="235"/>
        <v>0</v>
      </c>
      <c r="B211" s="348">
        <f t="shared" si="236"/>
        <v>0</v>
      </c>
      <c r="C211" s="349">
        <v>152</v>
      </c>
      <c r="D211" s="377"/>
      <c r="E211" s="378"/>
      <c r="F211" s="379"/>
      <c r="G211" s="379"/>
      <c r="H211" s="378"/>
      <c r="I211" s="383"/>
      <c r="J211" s="381"/>
      <c r="K211" s="381"/>
      <c r="L211" s="381"/>
      <c r="M211" s="382"/>
      <c r="N211" s="521"/>
      <c r="AB211" s="216" t="str">
        <f t="shared" si="185"/>
        <v/>
      </c>
      <c r="AC211" s="216">
        <f t="shared" si="165"/>
        <v>1</v>
      </c>
      <c r="AD211" s="216" t="str">
        <f>IF(AND(AP211=""),"",IF(AP211=0,"",1+(MAX(AD$60:AD210))))</f>
        <v/>
      </c>
      <c r="AE211" s="72">
        <v>152</v>
      </c>
      <c r="AF211" s="69">
        <f t="shared" si="186"/>
        <v>0</v>
      </c>
      <c r="AG211" s="73">
        <f t="shared" si="187"/>
        <v>0</v>
      </c>
      <c r="AH211" s="73">
        <f t="shared" si="188"/>
        <v>0</v>
      </c>
      <c r="AI211" s="73">
        <f t="shared" si="189"/>
        <v>0</v>
      </c>
      <c r="AJ211" s="73">
        <f t="shared" si="190"/>
        <v>0</v>
      </c>
      <c r="AK211" s="73">
        <f t="shared" si="191"/>
        <v>0</v>
      </c>
      <c r="AL211" s="73">
        <f t="shared" si="192"/>
        <v>0</v>
      </c>
      <c r="AM211" s="73">
        <f t="shared" si="193"/>
        <v>0</v>
      </c>
      <c r="AN211" s="73">
        <f t="shared" si="228"/>
        <v>0</v>
      </c>
      <c r="AO211" s="73">
        <f t="shared" si="194"/>
        <v>0</v>
      </c>
      <c r="AP211" s="73" t="str">
        <f t="shared" si="229"/>
        <v/>
      </c>
      <c r="AQ211" s="216" t="str">
        <f>IF(AND(BC211=""),"",IF(BC211=0,"",1+(MAX(AQ$60:AQ210))))</f>
        <v/>
      </c>
      <c r="AR211" s="72">
        <v>152</v>
      </c>
      <c r="AS211" s="347">
        <f t="shared" si="218"/>
        <v>0</v>
      </c>
      <c r="AT211" s="70">
        <f t="shared" si="219"/>
        <v>0</v>
      </c>
      <c r="AU211" s="70">
        <f t="shared" si="220"/>
        <v>0</v>
      </c>
      <c r="AV211" s="70">
        <f t="shared" si="221"/>
        <v>0</v>
      </c>
      <c r="AW211" s="70">
        <f t="shared" si="222"/>
        <v>0</v>
      </c>
      <c r="AX211" s="70">
        <f t="shared" si="223"/>
        <v>0</v>
      </c>
      <c r="AY211" s="70">
        <f t="shared" si="224"/>
        <v>0</v>
      </c>
      <c r="AZ211" s="70">
        <f t="shared" si="225"/>
        <v>0</v>
      </c>
      <c r="BA211" s="70">
        <f t="shared" si="226"/>
        <v>0</v>
      </c>
      <c r="BB211" s="70">
        <f t="shared" si="195"/>
        <v>0</v>
      </c>
      <c r="BC211" s="73" t="str">
        <f t="shared" si="230"/>
        <v/>
      </c>
      <c r="BD211" s="216" t="str">
        <f>IF(AND(BP211=""),"",IF(BP211=0,"",1+(MAX(BD$60:BD210))))</f>
        <v/>
      </c>
      <c r="BE211" s="72">
        <v>152</v>
      </c>
      <c r="BF211" s="69">
        <f t="shared" si="167"/>
        <v>0</v>
      </c>
      <c r="BG211" s="73">
        <f t="shared" si="168"/>
        <v>0</v>
      </c>
      <c r="BH211" s="73">
        <f t="shared" si="169"/>
        <v>0</v>
      </c>
      <c r="BI211" s="73">
        <f t="shared" si="170"/>
        <v>0</v>
      </c>
      <c r="BJ211" s="73">
        <f t="shared" si="171"/>
        <v>0</v>
      </c>
      <c r="BK211" s="73">
        <f t="shared" si="172"/>
        <v>0</v>
      </c>
      <c r="BL211" s="73">
        <f t="shared" si="173"/>
        <v>0</v>
      </c>
      <c r="BM211" s="73">
        <f t="shared" si="174"/>
        <v>0</v>
      </c>
      <c r="BN211" s="73">
        <f t="shared" si="175"/>
        <v>0</v>
      </c>
      <c r="BO211" s="73">
        <f t="shared" si="196"/>
        <v>0</v>
      </c>
      <c r="BP211" s="73" t="str">
        <f t="shared" si="231"/>
        <v/>
      </c>
      <c r="BQ211" s="216" t="str">
        <f>IF(AND(CC211=""),"",IF(CC211=0,"",1+(MAX(BQ$60:BQ210))))</f>
        <v/>
      </c>
      <c r="BR211" s="72">
        <v>152</v>
      </c>
      <c r="BS211" s="346">
        <f t="shared" si="176"/>
        <v>0</v>
      </c>
      <c r="BT211" s="73">
        <f t="shared" si="177"/>
        <v>0</v>
      </c>
      <c r="BU211" s="73">
        <f t="shared" si="178"/>
        <v>0</v>
      </c>
      <c r="BV211" s="73">
        <f t="shared" si="179"/>
        <v>0</v>
      </c>
      <c r="BW211" s="73">
        <f t="shared" si="180"/>
        <v>0</v>
      </c>
      <c r="BX211" s="73">
        <f t="shared" si="181"/>
        <v>0</v>
      </c>
      <c r="BY211" s="73">
        <f t="shared" si="182"/>
        <v>0</v>
      </c>
      <c r="BZ211" s="73">
        <f t="shared" si="183"/>
        <v>0</v>
      </c>
      <c r="CA211" s="73">
        <f t="shared" si="184"/>
        <v>0</v>
      </c>
      <c r="CB211" s="73">
        <f t="shared" si="197"/>
        <v>0</v>
      </c>
      <c r="CC211" s="73" t="str">
        <f t="shared" si="232"/>
        <v/>
      </c>
      <c r="CD211" s="216" t="str">
        <f>IF(AND(CP211=""),"",IF(CP211=0,"",1+(MAX(CD$60:CD210))))</f>
        <v/>
      </c>
      <c r="CE211" s="72">
        <v>152</v>
      </c>
      <c r="CF211" s="69">
        <f t="shared" si="198"/>
        <v>0</v>
      </c>
      <c r="CG211" s="73">
        <f t="shared" si="199"/>
        <v>0</v>
      </c>
      <c r="CH211" s="73">
        <f t="shared" si="200"/>
        <v>0</v>
      </c>
      <c r="CI211" s="73">
        <f t="shared" si="201"/>
        <v>0</v>
      </c>
      <c r="CJ211" s="73">
        <f t="shared" si="202"/>
        <v>0</v>
      </c>
      <c r="CK211" s="73">
        <f t="shared" si="203"/>
        <v>0</v>
      </c>
      <c r="CL211" s="73">
        <f t="shared" si="204"/>
        <v>0</v>
      </c>
      <c r="CM211" s="73">
        <f t="shared" si="205"/>
        <v>0</v>
      </c>
      <c r="CN211" s="73">
        <f t="shared" si="206"/>
        <v>0</v>
      </c>
      <c r="CO211" s="73">
        <f t="shared" si="207"/>
        <v>0</v>
      </c>
      <c r="CP211" s="73" t="str">
        <f t="shared" si="233"/>
        <v/>
      </c>
      <c r="CQ211" s="216" t="str">
        <f>IF(AND(DC211=""),"",IF(DC211=0,"",1+(MAX(CQ$60:CQ210))))</f>
        <v/>
      </c>
      <c r="CR211" s="72">
        <v>152</v>
      </c>
      <c r="CS211" s="69">
        <f t="shared" si="227"/>
        <v>0</v>
      </c>
      <c r="CT211" s="73">
        <f t="shared" si="208"/>
        <v>0</v>
      </c>
      <c r="CU211" s="73">
        <f t="shared" si="209"/>
        <v>0</v>
      </c>
      <c r="CV211" s="73">
        <f t="shared" si="210"/>
        <v>0</v>
      </c>
      <c r="CW211" s="73">
        <f t="shared" si="211"/>
        <v>0</v>
      </c>
      <c r="CX211" s="73">
        <f t="shared" si="212"/>
        <v>0</v>
      </c>
      <c r="CY211" s="73">
        <f t="shared" si="213"/>
        <v>0</v>
      </c>
      <c r="CZ211" s="73">
        <f t="shared" si="214"/>
        <v>0</v>
      </c>
      <c r="DA211" s="73">
        <f t="shared" si="215"/>
        <v>0</v>
      </c>
      <c r="DB211" s="73">
        <f t="shared" si="216"/>
        <v>0</v>
      </c>
      <c r="DC211" s="73" t="str">
        <f t="shared" si="234"/>
        <v/>
      </c>
    </row>
    <row r="212" spans="1:107" s="216" customFormat="1" ht="15.75">
      <c r="A212" s="216">
        <f t="shared" si="235"/>
        <v>0</v>
      </c>
      <c r="B212" s="348">
        <f t="shared" si="236"/>
        <v>0</v>
      </c>
      <c r="C212" s="349">
        <v>153</v>
      </c>
      <c r="D212" s="377"/>
      <c r="E212" s="378"/>
      <c r="F212" s="379"/>
      <c r="G212" s="379"/>
      <c r="H212" s="378"/>
      <c r="I212" s="383"/>
      <c r="J212" s="381"/>
      <c r="K212" s="381"/>
      <c r="L212" s="381"/>
      <c r="M212" s="382"/>
      <c r="N212" s="521"/>
      <c r="AB212" s="216" t="str">
        <f t="shared" si="185"/>
        <v/>
      </c>
      <c r="AC212" s="216">
        <f t="shared" si="165"/>
        <v>1</v>
      </c>
      <c r="AD212" s="216" t="str">
        <f>IF(AND(AP212=""),"",IF(AP212=0,"",1+(MAX(AD$60:AD211))))</f>
        <v/>
      </c>
      <c r="AE212" s="32">
        <v>153</v>
      </c>
      <c r="AF212" s="69">
        <f t="shared" si="186"/>
        <v>0</v>
      </c>
      <c r="AG212" s="73">
        <f t="shared" si="187"/>
        <v>0</v>
      </c>
      <c r="AH212" s="73">
        <f t="shared" si="188"/>
        <v>0</v>
      </c>
      <c r="AI212" s="73">
        <f t="shared" si="189"/>
        <v>0</v>
      </c>
      <c r="AJ212" s="73">
        <f t="shared" si="190"/>
        <v>0</v>
      </c>
      <c r="AK212" s="73">
        <f t="shared" si="191"/>
        <v>0</v>
      </c>
      <c r="AL212" s="73">
        <f t="shared" si="192"/>
        <v>0</v>
      </c>
      <c r="AM212" s="73">
        <f t="shared" si="193"/>
        <v>0</v>
      </c>
      <c r="AN212" s="73">
        <f t="shared" si="228"/>
        <v>0</v>
      </c>
      <c r="AO212" s="73">
        <f t="shared" si="194"/>
        <v>0</v>
      </c>
      <c r="AP212" s="73" t="str">
        <f t="shared" si="229"/>
        <v/>
      </c>
      <c r="AQ212" s="216" t="str">
        <f>IF(AND(BC212=""),"",IF(BC212=0,"",1+(MAX(AQ$60:AQ211))))</f>
        <v/>
      </c>
      <c r="AR212" s="72">
        <v>153</v>
      </c>
      <c r="AS212" s="347">
        <f t="shared" si="218"/>
        <v>0</v>
      </c>
      <c r="AT212" s="70">
        <f t="shared" si="219"/>
        <v>0</v>
      </c>
      <c r="AU212" s="70">
        <f t="shared" si="220"/>
        <v>0</v>
      </c>
      <c r="AV212" s="70">
        <f t="shared" si="221"/>
        <v>0</v>
      </c>
      <c r="AW212" s="70">
        <f t="shared" si="222"/>
        <v>0</v>
      </c>
      <c r="AX212" s="70">
        <f t="shared" si="223"/>
        <v>0</v>
      </c>
      <c r="AY212" s="70">
        <f t="shared" si="224"/>
        <v>0</v>
      </c>
      <c r="AZ212" s="70">
        <f t="shared" si="225"/>
        <v>0</v>
      </c>
      <c r="BA212" s="70">
        <f t="shared" si="226"/>
        <v>0</v>
      </c>
      <c r="BB212" s="70">
        <f t="shared" si="195"/>
        <v>0</v>
      </c>
      <c r="BC212" s="73" t="str">
        <f t="shared" si="230"/>
        <v/>
      </c>
      <c r="BD212" s="216" t="str">
        <f>IF(AND(BP212=""),"",IF(BP212=0,"",1+(MAX(BD$60:BD211))))</f>
        <v/>
      </c>
      <c r="BE212" s="32">
        <v>153</v>
      </c>
      <c r="BF212" s="69">
        <f t="shared" si="167"/>
        <v>0</v>
      </c>
      <c r="BG212" s="73">
        <f t="shared" si="168"/>
        <v>0</v>
      </c>
      <c r="BH212" s="73">
        <f t="shared" si="169"/>
        <v>0</v>
      </c>
      <c r="BI212" s="73">
        <f t="shared" si="170"/>
        <v>0</v>
      </c>
      <c r="BJ212" s="73">
        <f t="shared" si="171"/>
        <v>0</v>
      </c>
      <c r="BK212" s="73">
        <f t="shared" si="172"/>
        <v>0</v>
      </c>
      <c r="BL212" s="73">
        <f t="shared" si="173"/>
        <v>0</v>
      </c>
      <c r="BM212" s="73">
        <f t="shared" si="174"/>
        <v>0</v>
      </c>
      <c r="BN212" s="73">
        <f t="shared" si="175"/>
        <v>0</v>
      </c>
      <c r="BO212" s="73">
        <f t="shared" si="196"/>
        <v>0</v>
      </c>
      <c r="BP212" s="73" t="str">
        <f t="shared" si="231"/>
        <v/>
      </c>
      <c r="BQ212" s="216" t="str">
        <f>IF(AND(CC212=""),"",IF(CC212=0,"",1+(MAX(BQ$60:BQ211))))</f>
        <v/>
      </c>
      <c r="BR212" s="32">
        <v>153</v>
      </c>
      <c r="BS212" s="346">
        <f t="shared" si="176"/>
        <v>0</v>
      </c>
      <c r="BT212" s="73">
        <f t="shared" si="177"/>
        <v>0</v>
      </c>
      <c r="BU212" s="73">
        <f t="shared" si="178"/>
        <v>0</v>
      </c>
      <c r="BV212" s="73">
        <f t="shared" si="179"/>
        <v>0</v>
      </c>
      <c r="BW212" s="73">
        <f t="shared" si="180"/>
        <v>0</v>
      </c>
      <c r="BX212" s="73">
        <f t="shared" si="181"/>
        <v>0</v>
      </c>
      <c r="BY212" s="73">
        <f t="shared" si="182"/>
        <v>0</v>
      </c>
      <c r="BZ212" s="73">
        <f t="shared" si="183"/>
        <v>0</v>
      </c>
      <c r="CA212" s="73">
        <f t="shared" si="184"/>
        <v>0</v>
      </c>
      <c r="CB212" s="73">
        <f t="shared" si="197"/>
        <v>0</v>
      </c>
      <c r="CC212" s="73" t="str">
        <f t="shared" si="232"/>
        <v/>
      </c>
      <c r="CD212" s="216" t="str">
        <f>IF(AND(CP212=""),"",IF(CP212=0,"",1+(MAX(CD$60:CD211))))</f>
        <v/>
      </c>
      <c r="CE212" s="32">
        <v>153</v>
      </c>
      <c r="CF212" s="69">
        <f t="shared" si="198"/>
        <v>0</v>
      </c>
      <c r="CG212" s="73">
        <f t="shared" si="199"/>
        <v>0</v>
      </c>
      <c r="CH212" s="73">
        <f t="shared" si="200"/>
        <v>0</v>
      </c>
      <c r="CI212" s="73">
        <f t="shared" si="201"/>
        <v>0</v>
      </c>
      <c r="CJ212" s="73">
        <f t="shared" si="202"/>
        <v>0</v>
      </c>
      <c r="CK212" s="73">
        <f t="shared" si="203"/>
        <v>0</v>
      </c>
      <c r="CL212" s="73">
        <f t="shared" si="204"/>
        <v>0</v>
      </c>
      <c r="CM212" s="73">
        <f t="shared" si="205"/>
        <v>0</v>
      </c>
      <c r="CN212" s="73">
        <f t="shared" si="206"/>
        <v>0</v>
      </c>
      <c r="CO212" s="73">
        <f t="shared" si="207"/>
        <v>0</v>
      </c>
      <c r="CP212" s="73" t="str">
        <f t="shared" si="233"/>
        <v/>
      </c>
      <c r="CQ212" s="216" t="str">
        <f>IF(AND(DC212=""),"",IF(DC212=0,"",1+(MAX(CQ$60:CQ211))))</f>
        <v/>
      </c>
      <c r="CR212" s="32">
        <v>153</v>
      </c>
      <c r="CS212" s="69">
        <f t="shared" si="227"/>
        <v>0</v>
      </c>
      <c r="CT212" s="73">
        <f t="shared" si="208"/>
        <v>0</v>
      </c>
      <c r="CU212" s="73">
        <f t="shared" si="209"/>
        <v>0</v>
      </c>
      <c r="CV212" s="73">
        <f t="shared" si="210"/>
        <v>0</v>
      </c>
      <c r="CW212" s="73">
        <f t="shared" si="211"/>
        <v>0</v>
      </c>
      <c r="CX212" s="73">
        <f t="shared" si="212"/>
        <v>0</v>
      </c>
      <c r="CY212" s="73">
        <f t="shared" si="213"/>
        <v>0</v>
      </c>
      <c r="CZ212" s="73">
        <f t="shared" si="214"/>
        <v>0</v>
      </c>
      <c r="DA212" s="73">
        <f t="shared" si="215"/>
        <v>0</v>
      </c>
      <c r="DB212" s="73">
        <f t="shared" si="216"/>
        <v>0</v>
      </c>
      <c r="DC212" s="73" t="str">
        <f t="shared" si="234"/>
        <v/>
      </c>
    </row>
    <row r="213" spans="1:107" s="216" customFormat="1" ht="15.75">
      <c r="A213" s="216">
        <f t="shared" si="235"/>
        <v>0</v>
      </c>
      <c r="B213" s="348">
        <f t="shared" si="236"/>
        <v>0</v>
      </c>
      <c r="C213" s="349">
        <v>154</v>
      </c>
      <c r="D213" s="377"/>
      <c r="E213" s="378"/>
      <c r="F213" s="379"/>
      <c r="G213" s="379"/>
      <c r="H213" s="378"/>
      <c r="I213" s="383"/>
      <c r="J213" s="381"/>
      <c r="K213" s="381"/>
      <c r="L213" s="381"/>
      <c r="M213" s="382"/>
      <c r="N213" s="521"/>
      <c r="AB213" s="216" t="str">
        <f t="shared" si="185"/>
        <v/>
      </c>
      <c r="AC213" s="216">
        <f t="shared" si="165"/>
        <v>1</v>
      </c>
      <c r="AD213" s="216" t="str">
        <f>IF(AND(AP213=""),"",IF(AP213=0,"",1+(MAX(AD$60:AD212))))</f>
        <v/>
      </c>
      <c r="AE213" s="72">
        <v>154</v>
      </c>
      <c r="AF213" s="69">
        <f t="shared" si="186"/>
        <v>0</v>
      </c>
      <c r="AG213" s="73">
        <f t="shared" si="187"/>
        <v>0</v>
      </c>
      <c r="AH213" s="73">
        <f t="shared" si="188"/>
        <v>0</v>
      </c>
      <c r="AI213" s="73">
        <f t="shared" si="189"/>
        <v>0</v>
      </c>
      <c r="AJ213" s="73">
        <f t="shared" si="190"/>
        <v>0</v>
      </c>
      <c r="AK213" s="73">
        <f t="shared" si="191"/>
        <v>0</v>
      </c>
      <c r="AL213" s="73">
        <f t="shared" si="192"/>
        <v>0</v>
      </c>
      <c r="AM213" s="73">
        <f t="shared" si="193"/>
        <v>0</v>
      </c>
      <c r="AN213" s="73">
        <f t="shared" si="228"/>
        <v>0</v>
      </c>
      <c r="AO213" s="73">
        <f t="shared" si="194"/>
        <v>0</v>
      </c>
      <c r="AP213" s="73" t="str">
        <f t="shared" si="229"/>
        <v/>
      </c>
      <c r="AQ213" s="216" t="str">
        <f>IF(AND(BC213=""),"",IF(BC213=0,"",1+(MAX(AQ$60:AQ212))))</f>
        <v/>
      </c>
      <c r="AR213" s="72">
        <v>154</v>
      </c>
      <c r="AS213" s="347">
        <f t="shared" si="218"/>
        <v>0</v>
      </c>
      <c r="AT213" s="70">
        <f t="shared" si="219"/>
        <v>0</v>
      </c>
      <c r="AU213" s="70">
        <f t="shared" si="220"/>
        <v>0</v>
      </c>
      <c r="AV213" s="70">
        <f t="shared" si="221"/>
        <v>0</v>
      </c>
      <c r="AW213" s="70">
        <f t="shared" si="222"/>
        <v>0</v>
      </c>
      <c r="AX213" s="70">
        <f t="shared" si="223"/>
        <v>0</v>
      </c>
      <c r="AY213" s="70">
        <f t="shared" si="224"/>
        <v>0</v>
      </c>
      <c r="AZ213" s="70">
        <f t="shared" si="225"/>
        <v>0</v>
      </c>
      <c r="BA213" s="70">
        <f t="shared" si="226"/>
        <v>0</v>
      </c>
      <c r="BB213" s="70">
        <f t="shared" si="195"/>
        <v>0</v>
      </c>
      <c r="BC213" s="73" t="str">
        <f t="shared" si="230"/>
        <v/>
      </c>
      <c r="BD213" s="216" t="str">
        <f>IF(AND(BP213=""),"",IF(BP213=0,"",1+(MAX(BD$60:BD212))))</f>
        <v/>
      </c>
      <c r="BE213" s="72">
        <v>154</v>
      </c>
      <c r="BF213" s="69">
        <f t="shared" si="167"/>
        <v>0</v>
      </c>
      <c r="BG213" s="73">
        <f t="shared" si="168"/>
        <v>0</v>
      </c>
      <c r="BH213" s="73">
        <f t="shared" si="169"/>
        <v>0</v>
      </c>
      <c r="BI213" s="73">
        <f t="shared" si="170"/>
        <v>0</v>
      </c>
      <c r="BJ213" s="73">
        <f t="shared" si="171"/>
        <v>0</v>
      </c>
      <c r="BK213" s="73">
        <f t="shared" si="172"/>
        <v>0</v>
      </c>
      <c r="BL213" s="73">
        <f t="shared" si="173"/>
        <v>0</v>
      </c>
      <c r="BM213" s="73">
        <f t="shared" si="174"/>
        <v>0</v>
      </c>
      <c r="BN213" s="73">
        <f t="shared" si="175"/>
        <v>0</v>
      </c>
      <c r="BO213" s="73">
        <f t="shared" si="196"/>
        <v>0</v>
      </c>
      <c r="BP213" s="73" t="str">
        <f t="shared" si="231"/>
        <v/>
      </c>
      <c r="BQ213" s="216" t="str">
        <f>IF(AND(CC213=""),"",IF(CC213=0,"",1+(MAX(BQ$60:BQ212))))</f>
        <v/>
      </c>
      <c r="BR213" s="72">
        <v>154</v>
      </c>
      <c r="BS213" s="346">
        <f t="shared" si="176"/>
        <v>0</v>
      </c>
      <c r="BT213" s="73">
        <f t="shared" si="177"/>
        <v>0</v>
      </c>
      <c r="BU213" s="73">
        <f t="shared" si="178"/>
        <v>0</v>
      </c>
      <c r="BV213" s="73">
        <f t="shared" si="179"/>
        <v>0</v>
      </c>
      <c r="BW213" s="73">
        <f t="shared" si="180"/>
        <v>0</v>
      </c>
      <c r="BX213" s="73">
        <f t="shared" si="181"/>
        <v>0</v>
      </c>
      <c r="BY213" s="73">
        <f t="shared" si="182"/>
        <v>0</v>
      </c>
      <c r="BZ213" s="73">
        <f t="shared" si="183"/>
        <v>0</v>
      </c>
      <c r="CA213" s="73">
        <f t="shared" si="184"/>
        <v>0</v>
      </c>
      <c r="CB213" s="73">
        <f t="shared" si="197"/>
        <v>0</v>
      </c>
      <c r="CC213" s="73" t="str">
        <f t="shared" si="232"/>
        <v/>
      </c>
      <c r="CD213" s="216" t="str">
        <f>IF(AND(CP213=""),"",IF(CP213=0,"",1+(MAX(CD$60:CD212))))</f>
        <v/>
      </c>
      <c r="CE213" s="72">
        <v>154</v>
      </c>
      <c r="CF213" s="69">
        <f t="shared" si="198"/>
        <v>0</v>
      </c>
      <c r="CG213" s="73">
        <f t="shared" si="199"/>
        <v>0</v>
      </c>
      <c r="CH213" s="73">
        <f t="shared" si="200"/>
        <v>0</v>
      </c>
      <c r="CI213" s="73">
        <f t="shared" si="201"/>
        <v>0</v>
      </c>
      <c r="CJ213" s="73">
        <f t="shared" si="202"/>
        <v>0</v>
      </c>
      <c r="CK213" s="73">
        <f t="shared" si="203"/>
        <v>0</v>
      </c>
      <c r="CL213" s="73">
        <f t="shared" si="204"/>
        <v>0</v>
      </c>
      <c r="CM213" s="73">
        <f t="shared" si="205"/>
        <v>0</v>
      </c>
      <c r="CN213" s="73">
        <f t="shared" si="206"/>
        <v>0</v>
      </c>
      <c r="CO213" s="73">
        <f t="shared" si="207"/>
        <v>0</v>
      </c>
      <c r="CP213" s="73" t="str">
        <f t="shared" si="233"/>
        <v/>
      </c>
      <c r="CQ213" s="216" t="str">
        <f>IF(AND(DC213=""),"",IF(DC213=0,"",1+(MAX(CQ$60:CQ212))))</f>
        <v/>
      </c>
      <c r="CR213" s="72">
        <v>154</v>
      </c>
      <c r="CS213" s="69">
        <f t="shared" si="227"/>
        <v>0</v>
      </c>
      <c r="CT213" s="73">
        <f t="shared" si="208"/>
        <v>0</v>
      </c>
      <c r="CU213" s="73">
        <f t="shared" si="209"/>
        <v>0</v>
      </c>
      <c r="CV213" s="73">
        <f t="shared" si="210"/>
        <v>0</v>
      </c>
      <c r="CW213" s="73">
        <f t="shared" si="211"/>
        <v>0</v>
      </c>
      <c r="CX213" s="73">
        <f t="shared" si="212"/>
        <v>0</v>
      </c>
      <c r="CY213" s="73">
        <f t="shared" si="213"/>
        <v>0</v>
      </c>
      <c r="CZ213" s="73">
        <f t="shared" si="214"/>
        <v>0</v>
      </c>
      <c r="DA213" s="73">
        <f t="shared" si="215"/>
        <v>0</v>
      </c>
      <c r="DB213" s="73">
        <f t="shared" si="216"/>
        <v>0</v>
      </c>
      <c r="DC213" s="73" t="str">
        <f t="shared" si="234"/>
        <v/>
      </c>
    </row>
    <row r="214" spans="1:107" s="216" customFormat="1" ht="15.75">
      <c r="A214" s="216">
        <f t="shared" si="235"/>
        <v>0</v>
      </c>
      <c r="B214" s="348">
        <f t="shared" si="236"/>
        <v>0</v>
      </c>
      <c r="C214" s="349">
        <v>155</v>
      </c>
      <c r="D214" s="377"/>
      <c r="E214" s="378"/>
      <c r="F214" s="382"/>
      <c r="G214" s="379"/>
      <c r="H214" s="378"/>
      <c r="I214" s="383"/>
      <c r="J214" s="381"/>
      <c r="K214" s="381"/>
      <c r="L214" s="381"/>
      <c r="M214" s="382"/>
      <c r="N214" s="521"/>
      <c r="AB214" s="216" t="str">
        <f t="shared" si="185"/>
        <v/>
      </c>
      <c r="AC214" s="216">
        <f t="shared" si="165"/>
        <v>1</v>
      </c>
      <c r="AD214" s="216" t="str">
        <f>IF(AND(AP214=""),"",IF(AP214=0,"",1+(MAX(AD$60:AD213))))</f>
        <v/>
      </c>
      <c r="AE214" s="32">
        <v>155</v>
      </c>
      <c r="AF214" s="69">
        <f t="shared" si="186"/>
        <v>0</v>
      </c>
      <c r="AG214" s="73">
        <f t="shared" si="187"/>
        <v>0</v>
      </c>
      <c r="AH214" s="73">
        <f t="shared" si="188"/>
        <v>0</v>
      </c>
      <c r="AI214" s="73">
        <f t="shared" si="189"/>
        <v>0</v>
      </c>
      <c r="AJ214" s="73">
        <f t="shared" si="190"/>
        <v>0</v>
      </c>
      <c r="AK214" s="73">
        <f t="shared" si="191"/>
        <v>0</v>
      </c>
      <c r="AL214" s="73">
        <f t="shared" si="192"/>
        <v>0</v>
      </c>
      <c r="AM214" s="73">
        <f t="shared" si="193"/>
        <v>0</v>
      </c>
      <c r="AN214" s="73">
        <f t="shared" si="228"/>
        <v>0</v>
      </c>
      <c r="AO214" s="73">
        <f t="shared" si="194"/>
        <v>0</v>
      </c>
      <c r="AP214" s="73" t="str">
        <f t="shared" si="229"/>
        <v/>
      </c>
      <c r="AQ214" s="216" t="str">
        <f>IF(AND(BC214=""),"",IF(BC214=0,"",1+(MAX(AQ$60:AQ213))))</f>
        <v/>
      </c>
      <c r="AR214" s="72">
        <v>155</v>
      </c>
      <c r="AS214" s="347">
        <f t="shared" si="218"/>
        <v>0</v>
      </c>
      <c r="AT214" s="70">
        <f t="shared" si="219"/>
        <v>0</v>
      </c>
      <c r="AU214" s="70">
        <f t="shared" si="220"/>
        <v>0</v>
      </c>
      <c r="AV214" s="70">
        <f t="shared" si="221"/>
        <v>0</v>
      </c>
      <c r="AW214" s="70">
        <f t="shared" si="222"/>
        <v>0</v>
      </c>
      <c r="AX214" s="70">
        <f t="shared" si="223"/>
        <v>0</v>
      </c>
      <c r="AY214" s="70">
        <f t="shared" si="224"/>
        <v>0</v>
      </c>
      <c r="AZ214" s="70">
        <f t="shared" si="225"/>
        <v>0</v>
      </c>
      <c r="BA214" s="70">
        <f t="shared" si="226"/>
        <v>0</v>
      </c>
      <c r="BB214" s="70">
        <f t="shared" si="195"/>
        <v>0</v>
      </c>
      <c r="BC214" s="73" t="str">
        <f t="shared" si="230"/>
        <v/>
      </c>
      <c r="BD214" s="216" t="str">
        <f>IF(AND(BP214=""),"",IF(BP214=0,"",1+(MAX(BD$60:BD213))))</f>
        <v/>
      </c>
      <c r="BE214" s="32">
        <v>155</v>
      </c>
      <c r="BF214" s="69">
        <f t="shared" si="167"/>
        <v>0</v>
      </c>
      <c r="BG214" s="73">
        <f t="shared" si="168"/>
        <v>0</v>
      </c>
      <c r="BH214" s="73">
        <f t="shared" si="169"/>
        <v>0</v>
      </c>
      <c r="BI214" s="73">
        <f t="shared" si="170"/>
        <v>0</v>
      </c>
      <c r="BJ214" s="73">
        <f t="shared" si="171"/>
        <v>0</v>
      </c>
      <c r="BK214" s="73">
        <f t="shared" si="172"/>
        <v>0</v>
      </c>
      <c r="BL214" s="73">
        <f t="shared" si="173"/>
        <v>0</v>
      </c>
      <c r="BM214" s="73">
        <f t="shared" si="174"/>
        <v>0</v>
      </c>
      <c r="BN214" s="73">
        <f t="shared" si="175"/>
        <v>0</v>
      </c>
      <c r="BO214" s="73">
        <f t="shared" si="196"/>
        <v>0</v>
      </c>
      <c r="BP214" s="73" t="str">
        <f t="shared" si="231"/>
        <v/>
      </c>
      <c r="BQ214" s="216" t="str">
        <f>IF(AND(CC214=""),"",IF(CC214=0,"",1+(MAX(BQ$60:BQ213))))</f>
        <v/>
      </c>
      <c r="BR214" s="32">
        <v>155</v>
      </c>
      <c r="BS214" s="346">
        <f t="shared" si="176"/>
        <v>0</v>
      </c>
      <c r="BT214" s="73">
        <f t="shared" si="177"/>
        <v>0</v>
      </c>
      <c r="BU214" s="73">
        <f t="shared" si="178"/>
        <v>0</v>
      </c>
      <c r="BV214" s="73">
        <f t="shared" si="179"/>
        <v>0</v>
      </c>
      <c r="BW214" s="73">
        <f t="shared" si="180"/>
        <v>0</v>
      </c>
      <c r="BX214" s="73">
        <f t="shared" si="181"/>
        <v>0</v>
      </c>
      <c r="BY214" s="73">
        <f t="shared" si="182"/>
        <v>0</v>
      </c>
      <c r="BZ214" s="73">
        <f t="shared" si="183"/>
        <v>0</v>
      </c>
      <c r="CA214" s="73">
        <f t="shared" si="184"/>
        <v>0</v>
      </c>
      <c r="CB214" s="73">
        <f t="shared" si="197"/>
        <v>0</v>
      </c>
      <c r="CC214" s="73" t="str">
        <f t="shared" si="232"/>
        <v/>
      </c>
      <c r="CD214" s="216" t="str">
        <f>IF(AND(CP214=""),"",IF(CP214=0,"",1+(MAX(CD$60:CD213))))</f>
        <v/>
      </c>
      <c r="CE214" s="32">
        <v>155</v>
      </c>
      <c r="CF214" s="69">
        <f t="shared" si="198"/>
        <v>0</v>
      </c>
      <c r="CG214" s="73">
        <f t="shared" si="199"/>
        <v>0</v>
      </c>
      <c r="CH214" s="73">
        <f t="shared" si="200"/>
        <v>0</v>
      </c>
      <c r="CI214" s="73">
        <f t="shared" si="201"/>
        <v>0</v>
      </c>
      <c r="CJ214" s="73">
        <f t="shared" si="202"/>
        <v>0</v>
      </c>
      <c r="CK214" s="73">
        <f t="shared" si="203"/>
        <v>0</v>
      </c>
      <c r="CL214" s="73">
        <f t="shared" si="204"/>
        <v>0</v>
      </c>
      <c r="CM214" s="73">
        <f t="shared" si="205"/>
        <v>0</v>
      </c>
      <c r="CN214" s="73">
        <f t="shared" si="206"/>
        <v>0</v>
      </c>
      <c r="CO214" s="73">
        <f t="shared" si="207"/>
        <v>0</v>
      </c>
      <c r="CP214" s="73" t="str">
        <f t="shared" si="233"/>
        <v/>
      </c>
      <c r="CQ214" s="216" t="str">
        <f>IF(AND(DC214=""),"",IF(DC214=0,"",1+(MAX(CQ$60:CQ213))))</f>
        <v/>
      </c>
      <c r="CR214" s="32">
        <v>155</v>
      </c>
      <c r="CS214" s="69">
        <f t="shared" si="227"/>
        <v>0</v>
      </c>
      <c r="CT214" s="73">
        <f t="shared" si="208"/>
        <v>0</v>
      </c>
      <c r="CU214" s="73">
        <f t="shared" si="209"/>
        <v>0</v>
      </c>
      <c r="CV214" s="73">
        <f t="shared" si="210"/>
        <v>0</v>
      </c>
      <c r="CW214" s="73">
        <f t="shared" si="211"/>
        <v>0</v>
      </c>
      <c r="CX214" s="73">
        <f t="shared" si="212"/>
        <v>0</v>
      </c>
      <c r="CY214" s="73">
        <f t="shared" si="213"/>
        <v>0</v>
      </c>
      <c r="CZ214" s="73">
        <f t="shared" si="214"/>
        <v>0</v>
      </c>
      <c r="DA214" s="73">
        <f t="shared" si="215"/>
        <v>0</v>
      </c>
      <c r="DB214" s="73">
        <f t="shared" si="216"/>
        <v>0</v>
      </c>
      <c r="DC214" s="73" t="str">
        <f t="shared" si="234"/>
        <v/>
      </c>
    </row>
    <row r="215" spans="1:107" s="216" customFormat="1" ht="15.75">
      <c r="A215" s="216">
        <f t="shared" si="235"/>
        <v>0</v>
      </c>
      <c r="B215" s="348">
        <f t="shared" si="236"/>
        <v>0</v>
      </c>
      <c r="C215" s="349">
        <v>156</v>
      </c>
      <c r="D215" s="377"/>
      <c r="E215" s="378"/>
      <c r="F215" s="382"/>
      <c r="G215" s="379"/>
      <c r="H215" s="378"/>
      <c r="I215" s="383"/>
      <c r="J215" s="381"/>
      <c r="K215" s="381"/>
      <c r="L215" s="381"/>
      <c r="M215" s="382"/>
      <c r="N215" s="521"/>
      <c r="AB215" s="216" t="str">
        <f t="shared" si="185"/>
        <v/>
      </c>
      <c r="AC215" s="216">
        <f t="shared" si="165"/>
        <v>1</v>
      </c>
      <c r="AD215" s="216" t="str">
        <f>IF(AND(AP215=""),"",IF(AP215=0,"",1+(MAX(AD$60:AD214))))</f>
        <v/>
      </c>
      <c r="AE215" s="72">
        <v>156</v>
      </c>
      <c r="AF215" s="69">
        <f t="shared" si="186"/>
        <v>0</v>
      </c>
      <c r="AG215" s="73">
        <f t="shared" si="187"/>
        <v>0</v>
      </c>
      <c r="AH215" s="73">
        <f t="shared" si="188"/>
        <v>0</v>
      </c>
      <c r="AI215" s="73">
        <f t="shared" si="189"/>
        <v>0</v>
      </c>
      <c r="AJ215" s="73">
        <f t="shared" si="190"/>
        <v>0</v>
      </c>
      <c r="AK215" s="73">
        <f t="shared" si="191"/>
        <v>0</v>
      </c>
      <c r="AL215" s="73">
        <f t="shared" si="192"/>
        <v>0</v>
      </c>
      <c r="AM215" s="73">
        <f t="shared" si="193"/>
        <v>0</v>
      </c>
      <c r="AN215" s="73">
        <f t="shared" si="228"/>
        <v>0</v>
      </c>
      <c r="AO215" s="73">
        <f t="shared" si="194"/>
        <v>0</v>
      </c>
      <c r="AP215" s="73" t="str">
        <f t="shared" si="229"/>
        <v/>
      </c>
      <c r="AQ215" s="216" t="str">
        <f>IF(AND(BC215=""),"",IF(BC215=0,"",1+(MAX(AQ$60:AQ214))))</f>
        <v/>
      </c>
      <c r="AR215" s="72">
        <v>156</v>
      </c>
      <c r="AS215" s="347">
        <f t="shared" si="218"/>
        <v>0</v>
      </c>
      <c r="AT215" s="70">
        <f t="shared" si="219"/>
        <v>0</v>
      </c>
      <c r="AU215" s="70">
        <f t="shared" si="220"/>
        <v>0</v>
      </c>
      <c r="AV215" s="70">
        <f t="shared" si="221"/>
        <v>0</v>
      </c>
      <c r="AW215" s="70">
        <f t="shared" si="222"/>
        <v>0</v>
      </c>
      <c r="AX215" s="70">
        <f t="shared" si="223"/>
        <v>0</v>
      </c>
      <c r="AY215" s="70">
        <f t="shared" si="224"/>
        <v>0</v>
      </c>
      <c r="AZ215" s="70">
        <f t="shared" si="225"/>
        <v>0</v>
      </c>
      <c r="BA215" s="70">
        <f t="shared" si="226"/>
        <v>0</v>
      </c>
      <c r="BB215" s="70">
        <f t="shared" si="195"/>
        <v>0</v>
      </c>
      <c r="BC215" s="73" t="str">
        <f t="shared" si="230"/>
        <v/>
      </c>
      <c r="BD215" s="216" t="str">
        <f>IF(AND(BP215=""),"",IF(BP215=0,"",1+(MAX(BD$60:BD214))))</f>
        <v/>
      </c>
      <c r="BE215" s="72">
        <v>156</v>
      </c>
      <c r="BF215" s="69">
        <f t="shared" si="167"/>
        <v>0</v>
      </c>
      <c r="BG215" s="73">
        <f t="shared" si="168"/>
        <v>0</v>
      </c>
      <c r="BH215" s="73">
        <f t="shared" si="169"/>
        <v>0</v>
      </c>
      <c r="BI215" s="73">
        <f t="shared" si="170"/>
        <v>0</v>
      </c>
      <c r="BJ215" s="73">
        <f t="shared" si="171"/>
        <v>0</v>
      </c>
      <c r="BK215" s="73">
        <f t="shared" si="172"/>
        <v>0</v>
      </c>
      <c r="BL215" s="73">
        <f t="shared" si="173"/>
        <v>0</v>
      </c>
      <c r="BM215" s="73">
        <f t="shared" si="174"/>
        <v>0</v>
      </c>
      <c r="BN215" s="73">
        <f t="shared" si="175"/>
        <v>0</v>
      </c>
      <c r="BO215" s="73">
        <f t="shared" si="196"/>
        <v>0</v>
      </c>
      <c r="BP215" s="73" t="str">
        <f t="shared" si="231"/>
        <v/>
      </c>
      <c r="BQ215" s="216" t="str">
        <f>IF(AND(CC215=""),"",IF(CC215=0,"",1+(MAX(BQ$60:BQ214))))</f>
        <v/>
      </c>
      <c r="BR215" s="72">
        <v>156</v>
      </c>
      <c r="BS215" s="346">
        <f t="shared" si="176"/>
        <v>0</v>
      </c>
      <c r="BT215" s="73">
        <f t="shared" si="177"/>
        <v>0</v>
      </c>
      <c r="BU215" s="73">
        <f t="shared" si="178"/>
        <v>0</v>
      </c>
      <c r="BV215" s="73">
        <f t="shared" si="179"/>
        <v>0</v>
      </c>
      <c r="BW215" s="73">
        <f t="shared" si="180"/>
        <v>0</v>
      </c>
      <c r="BX215" s="73">
        <f t="shared" si="181"/>
        <v>0</v>
      </c>
      <c r="BY215" s="73">
        <f t="shared" si="182"/>
        <v>0</v>
      </c>
      <c r="BZ215" s="73">
        <f t="shared" si="183"/>
        <v>0</v>
      </c>
      <c r="CA215" s="73">
        <f t="shared" si="184"/>
        <v>0</v>
      </c>
      <c r="CB215" s="73">
        <f t="shared" si="197"/>
        <v>0</v>
      </c>
      <c r="CC215" s="73" t="str">
        <f t="shared" si="232"/>
        <v/>
      </c>
      <c r="CD215" s="216" t="str">
        <f>IF(AND(CP215=""),"",IF(CP215=0,"",1+(MAX(CD$60:CD214))))</f>
        <v/>
      </c>
      <c r="CE215" s="72">
        <v>156</v>
      </c>
      <c r="CF215" s="69">
        <f t="shared" si="198"/>
        <v>0</v>
      </c>
      <c r="CG215" s="73">
        <f t="shared" si="199"/>
        <v>0</v>
      </c>
      <c r="CH215" s="73">
        <f t="shared" si="200"/>
        <v>0</v>
      </c>
      <c r="CI215" s="73">
        <f t="shared" si="201"/>
        <v>0</v>
      </c>
      <c r="CJ215" s="73">
        <f t="shared" si="202"/>
        <v>0</v>
      </c>
      <c r="CK215" s="73">
        <f t="shared" si="203"/>
        <v>0</v>
      </c>
      <c r="CL215" s="73">
        <f t="shared" si="204"/>
        <v>0</v>
      </c>
      <c r="CM215" s="73">
        <f t="shared" si="205"/>
        <v>0</v>
      </c>
      <c r="CN215" s="73">
        <f t="shared" si="206"/>
        <v>0</v>
      </c>
      <c r="CO215" s="73">
        <f t="shared" si="207"/>
        <v>0</v>
      </c>
      <c r="CP215" s="73" t="str">
        <f t="shared" si="233"/>
        <v/>
      </c>
      <c r="CQ215" s="216" t="str">
        <f>IF(AND(DC215=""),"",IF(DC215=0,"",1+(MAX(CQ$60:CQ214))))</f>
        <v/>
      </c>
      <c r="CR215" s="72">
        <v>156</v>
      </c>
      <c r="CS215" s="69">
        <f t="shared" si="227"/>
        <v>0</v>
      </c>
      <c r="CT215" s="73">
        <f t="shared" si="208"/>
        <v>0</v>
      </c>
      <c r="CU215" s="73">
        <f t="shared" si="209"/>
        <v>0</v>
      </c>
      <c r="CV215" s="73">
        <f t="shared" si="210"/>
        <v>0</v>
      </c>
      <c r="CW215" s="73">
        <f t="shared" si="211"/>
        <v>0</v>
      </c>
      <c r="CX215" s="73">
        <f t="shared" si="212"/>
        <v>0</v>
      </c>
      <c r="CY215" s="73">
        <f t="shared" si="213"/>
        <v>0</v>
      </c>
      <c r="CZ215" s="73">
        <f t="shared" si="214"/>
        <v>0</v>
      </c>
      <c r="DA215" s="73">
        <f t="shared" si="215"/>
        <v>0</v>
      </c>
      <c r="DB215" s="73">
        <f t="shared" si="216"/>
        <v>0</v>
      </c>
      <c r="DC215" s="73" t="str">
        <f t="shared" si="234"/>
        <v/>
      </c>
    </row>
    <row r="216" spans="1:107" s="216" customFormat="1" ht="15.75">
      <c r="A216" s="216">
        <f t="shared" si="235"/>
        <v>0</v>
      </c>
      <c r="B216" s="348">
        <f t="shared" si="236"/>
        <v>0</v>
      </c>
      <c r="C216" s="349">
        <v>157</v>
      </c>
      <c r="D216" s="377"/>
      <c r="E216" s="378"/>
      <c r="F216" s="382"/>
      <c r="G216" s="379"/>
      <c r="H216" s="378"/>
      <c r="I216" s="383"/>
      <c r="J216" s="381"/>
      <c r="K216" s="381"/>
      <c r="L216" s="381"/>
      <c r="M216" s="382"/>
      <c r="N216" s="521"/>
      <c r="AB216" s="216" t="str">
        <f t="shared" si="185"/>
        <v/>
      </c>
      <c r="AC216" s="216">
        <f t="shared" si="165"/>
        <v>1</v>
      </c>
      <c r="AD216" s="216" t="str">
        <f>IF(AND(AP216=""),"",IF(AP216=0,"",1+(MAX(AD$60:AD215))))</f>
        <v/>
      </c>
      <c r="AE216" s="32">
        <v>157</v>
      </c>
      <c r="AF216" s="69">
        <f t="shared" si="186"/>
        <v>0</v>
      </c>
      <c r="AG216" s="73">
        <f t="shared" si="187"/>
        <v>0</v>
      </c>
      <c r="AH216" s="73">
        <f t="shared" si="188"/>
        <v>0</v>
      </c>
      <c r="AI216" s="73">
        <f t="shared" si="189"/>
        <v>0</v>
      </c>
      <c r="AJ216" s="73">
        <f t="shared" si="190"/>
        <v>0</v>
      </c>
      <c r="AK216" s="73">
        <f t="shared" si="191"/>
        <v>0</v>
      </c>
      <c r="AL216" s="73">
        <f t="shared" si="192"/>
        <v>0</v>
      </c>
      <c r="AM216" s="73">
        <f t="shared" si="193"/>
        <v>0</v>
      </c>
      <c r="AN216" s="73">
        <f t="shared" si="228"/>
        <v>0</v>
      </c>
      <c r="AO216" s="73">
        <f t="shared" si="194"/>
        <v>0</v>
      </c>
      <c r="AP216" s="73" t="str">
        <f t="shared" si="229"/>
        <v/>
      </c>
      <c r="AQ216" s="216" t="str">
        <f>IF(AND(BC216=""),"",IF(BC216=0,"",1+(MAX(AQ$60:AQ215))))</f>
        <v/>
      </c>
      <c r="AR216" s="72">
        <v>157</v>
      </c>
      <c r="AS216" s="347">
        <f t="shared" si="218"/>
        <v>0</v>
      </c>
      <c r="AT216" s="70">
        <f t="shared" si="219"/>
        <v>0</v>
      </c>
      <c r="AU216" s="70">
        <f t="shared" si="220"/>
        <v>0</v>
      </c>
      <c r="AV216" s="70">
        <f t="shared" si="221"/>
        <v>0</v>
      </c>
      <c r="AW216" s="70">
        <f t="shared" si="222"/>
        <v>0</v>
      </c>
      <c r="AX216" s="70">
        <f t="shared" si="223"/>
        <v>0</v>
      </c>
      <c r="AY216" s="70">
        <f t="shared" si="224"/>
        <v>0</v>
      </c>
      <c r="AZ216" s="70">
        <f t="shared" si="225"/>
        <v>0</v>
      </c>
      <c r="BA216" s="70">
        <f t="shared" si="226"/>
        <v>0</v>
      </c>
      <c r="BB216" s="70">
        <f t="shared" si="195"/>
        <v>0</v>
      </c>
      <c r="BC216" s="73" t="str">
        <f t="shared" si="230"/>
        <v/>
      </c>
      <c r="BD216" s="216" t="str">
        <f>IF(AND(BP216=""),"",IF(BP216=0,"",1+(MAX(BD$60:BD215))))</f>
        <v/>
      </c>
      <c r="BE216" s="32">
        <v>157</v>
      </c>
      <c r="BF216" s="69">
        <f t="shared" si="167"/>
        <v>0</v>
      </c>
      <c r="BG216" s="73">
        <f t="shared" si="168"/>
        <v>0</v>
      </c>
      <c r="BH216" s="73">
        <f t="shared" si="169"/>
        <v>0</v>
      </c>
      <c r="BI216" s="73">
        <f t="shared" si="170"/>
        <v>0</v>
      </c>
      <c r="BJ216" s="73">
        <f t="shared" si="171"/>
        <v>0</v>
      </c>
      <c r="BK216" s="73">
        <f t="shared" si="172"/>
        <v>0</v>
      </c>
      <c r="BL216" s="73">
        <f t="shared" si="173"/>
        <v>0</v>
      </c>
      <c r="BM216" s="73">
        <f t="shared" si="174"/>
        <v>0</v>
      </c>
      <c r="BN216" s="73">
        <f t="shared" si="175"/>
        <v>0</v>
      </c>
      <c r="BO216" s="73">
        <f t="shared" si="196"/>
        <v>0</v>
      </c>
      <c r="BP216" s="73" t="str">
        <f t="shared" si="231"/>
        <v/>
      </c>
      <c r="BQ216" s="216" t="str">
        <f>IF(AND(CC216=""),"",IF(CC216=0,"",1+(MAX(BQ$60:BQ215))))</f>
        <v/>
      </c>
      <c r="BR216" s="32">
        <v>157</v>
      </c>
      <c r="BS216" s="346">
        <f t="shared" si="176"/>
        <v>0</v>
      </c>
      <c r="BT216" s="73">
        <f t="shared" si="177"/>
        <v>0</v>
      </c>
      <c r="BU216" s="73">
        <f t="shared" si="178"/>
        <v>0</v>
      </c>
      <c r="BV216" s="73">
        <f t="shared" si="179"/>
        <v>0</v>
      </c>
      <c r="BW216" s="73">
        <f t="shared" si="180"/>
        <v>0</v>
      </c>
      <c r="BX216" s="73">
        <f t="shared" si="181"/>
        <v>0</v>
      </c>
      <c r="BY216" s="73">
        <f t="shared" si="182"/>
        <v>0</v>
      </c>
      <c r="BZ216" s="73">
        <f t="shared" si="183"/>
        <v>0</v>
      </c>
      <c r="CA216" s="73">
        <f t="shared" si="184"/>
        <v>0</v>
      </c>
      <c r="CB216" s="73">
        <f t="shared" si="197"/>
        <v>0</v>
      </c>
      <c r="CC216" s="73" t="str">
        <f t="shared" si="232"/>
        <v/>
      </c>
      <c r="CD216" s="216" t="str">
        <f>IF(AND(CP216=""),"",IF(CP216=0,"",1+(MAX(CD$60:CD215))))</f>
        <v/>
      </c>
      <c r="CE216" s="32">
        <v>157</v>
      </c>
      <c r="CF216" s="69">
        <f t="shared" si="198"/>
        <v>0</v>
      </c>
      <c r="CG216" s="73">
        <f t="shared" si="199"/>
        <v>0</v>
      </c>
      <c r="CH216" s="73">
        <f t="shared" si="200"/>
        <v>0</v>
      </c>
      <c r="CI216" s="73">
        <f t="shared" si="201"/>
        <v>0</v>
      </c>
      <c r="CJ216" s="73">
        <f t="shared" si="202"/>
        <v>0</v>
      </c>
      <c r="CK216" s="73">
        <f t="shared" si="203"/>
        <v>0</v>
      </c>
      <c r="CL216" s="73">
        <f t="shared" si="204"/>
        <v>0</v>
      </c>
      <c r="CM216" s="73">
        <f t="shared" si="205"/>
        <v>0</v>
      </c>
      <c r="CN216" s="73">
        <f t="shared" si="206"/>
        <v>0</v>
      </c>
      <c r="CO216" s="73">
        <f t="shared" si="207"/>
        <v>0</v>
      </c>
      <c r="CP216" s="73" t="str">
        <f t="shared" si="233"/>
        <v/>
      </c>
      <c r="CQ216" s="216" t="str">
        <f>IF(AND(DC216=""),"",IF(DC216=0,"",1+(MAX(CQ$60:CQ215))))</f>
        <v/>
      </c>
      <c r="CR216" s="32">
        <v>157</v>
      </c>
      <c r="CS216" s="69">
        <f t="shared" si="227"/>
        <v>0</v>
      </c>
      <c r="CT216" s="73">
        <f t="shared" si="208"/>
        <v>0</v>
      </c>
      <c r="CU216" s="73">
        <f t="shared" si="209"/>
        <v>0</v>
      </c>
      <c r="CV216" s="73">
        <f t="shared" si="210"/>
        <v>0</v>
      </c>
      <c r="CW216" s="73">
        <f t="shared" si="211"/>
        <v>0</v>
      </c>
      <c r="CX216" s="73">
        <f t="shared" si="212"/>
        <v>0</v>
      </c>
      <c r="CY216" s="73">
        <f t="shared" si="213"/>
        <v>0</v>
      </c>
      <c r="CZ216" s="73">
        <f t="shared" si="214"/>
        <v>0</v>
      </c>
      <c r="DA216" s="73">
        <f t="shared" si="215"/>
        <v>0</v>
      </c>
      <c r="DB216" s="73">
        <f t="shared" si="216"/>
        <v>0</v>
      </c>
      <c r="DC216" s="73" t="str">
        <f t="shared" si="234"/>
        <v/>
      </c>
    </row>
    <row r="217" spans="1:107" s="216" customFormat="1" ht="15.75">
      <c r="A217" s="216">
        <f t="shared" si="235"/>
        <v>0</v>
      </c>
      <c r="B217" s="348">
        <f t="shared" si="236"/>
        <v>0</v>
      </c>
      <c r="C217" s="349">
        <v>158</v>
      </c>
      <c r="D217" s="377"/>
      <c r="E217" s="378"/>
      <c r="F217" s="379"/>
      <c r="G217" s="379"/>
      <c r="H217" s="378"/>
      <c r="I217" s="383"/>
      <c r="J217" s="381"/>
      <c r="K217" s="381"/>
      <c r="L217" s="381"/>
      <c r="M217" s="382"/>
      <c r="N217" s="521"/>
      <c r="AB217" s="216" t="str">
        <f t="shared" si="185"/>
        <v/>
      </c>
      <c r="AC217" s="216">
        <f t="shared" si="165"/>
        <v>1</v>
      </c>
      <c r="AD217" s="216" t="str">
        <f>IF(AND(AP217=""),"",IF(AP217=0,"",1+(MAX(AD$60:AD216))))</f>
        <v/>
      </c>
      <c r="AE217" s="72">
        <v>158</v>
      </c>
      <c r="AF217" s="69">
        <f t="shared" si="186"/>
        <v>0</v>
      </c>
      <c r="AG217" s="73">
        <f t="shared" si="187"/>
        <v>0</v>
      </c>
      <c r="AH217" s="73">
        <f t="shared" si="188"/>
        <v>0</v>
      </c>
      <c r="AI217" s="73">
        <f t="shared" si="189"/>
        <v>0</v>
      </c>
      <c r="AJ217" s="73">
        <f t="shared" si="190"/>
        <v>0</v>
      </c>
      <c r="AK217" s="73">
        <f t="shared" si="191"/>
        <v>0</v>
      </c>
      <c r="AL217" s="73">
        <f t="shared" si="192"/>
        <v>0</v>
      </c>
      <c r="AM217" s="73">
        <f t="shared" si="193"/>
        <v>0</v>
      </c>
      <c r="AN217" s="73">
        <f t="shared" si="228"/>
        <v>0</v>
      </c>
      <c r="AO217" s="73">
        <f t="shared" si="194"/>
        <v>0</v>
      </c>
      <c r="AP217" s="73" t="str">
        <f t="shared" si="229"/>
        <v/>
      </c>
      <c r="AQ217" s="216" t="str">
        <f>IF(AND(BC217=""),"",IF(BC217=0,"",1+(MAX(AQ$60:AQ216))))</f>
        <v/>
      </c>
      <c r="AR217" s="72">
        <v>158</v>
      </c>
      <c r="AS217" s="347">
        <f t="shared" si="218"/>
        <v>0</v>
      </c>
      <c r="AT217" s="70">
        <f t="shared" si="219"/>
        <v>0</v>
      </c>
      <c r="AU217" s="70">
        <f t="shared" si="220"/>
        <v>0</v>
      </c>
      <c r="AV217" s="70">
        <f t="shared" si="221"/>
        <v>0</v>
      </c>
      <c r="AW217" s="70">
        <f t="shared" si="222"/>
        <v>0</v>
      </c>
      <c r="AX217" s="70">
        <f t="shared" si="223"/>
        <v>0</v>
      </c>
      <c r="AY217" s="70">
        <f t="shared" si="224"/>
        <v>0</v>
      </c>
      <c r="AZ217" s="70">
        <f t="shared" si="225"/>
        <v>0</v>
      </c>
      <c r="BA217" s="70">
        <f t="shared" si="226"/>
        <v>0</v>
      </c>
      <c r="BB217" s="70">
        <f t="shared" si="195"/>
        <v>0</v>
      </c>
      <c r="BC217" s="73" t="str">
        <f t="shared" si="230"/>
        <v/>
      </c>
      <c r="BD217" s="216" t="str">
        <f>IF(AND(BP217=""),"",IF(BP217=0,"",1+(MAX(BD$60:BD216))))</f>
        <v/>
      </c>
      <c r="BE217" s="72">
        <v>158</v>
      </c>
      <c r="BF217" s="69">
        <f t="shared" si="167"/>
        <v>0</v>
      </c>
      <c r="BG217" s="73">
        <f t="shared" si="168"/>
        <v>0</v>
      </c>
      <c r="BH217" s="73">
        <f t="shared" si="169"/>
        <v>0</v>
      </c>
      <c r="BI217" s="73">
        <f t="shared" si="170"/>
        <v>0</v>
      </c>
      <c r="BJ217" s="73">
        <f t="shared" si="171"/>
        <v>0</v>
      </c>
      <c r="BK217" s="73">
        <f t="shared" si="172"/>
        <v>0</v>
      </c>
      <c r="BL217" s="73">
        <f t="shared" si="173"/>
        <v>0</v>
      </c>
      <c r="BM217" s="73">
        <f t="shared" si="174"/>
        <v>0</v>
      </c>
      <c r="BN217" s="73">
        <f t="shared" si="175"/>
        <v>0</v>
      </c>
      <c r="BO217" s="73">
        <f t="shared" si="196"/>
        <v>0</v>
      </c>
      <c r="BP217" s="73" t="str">
        <f t="shared" si="231"/>
        <v/>
      </c>
      <c r="BQ217" s="216" t="str">
        <f>IF(AND(CC217=""),"",IF(CC217=0,"",1+(MAX(BQ$60:BQ216))))</f>
        <v/>
      </c>
      <c r="BR217" s="72">
        <v>158</v>
      </c>
      <c r="BS217" s="346">
        <f t="shared" si="176"/>
        <v>0</v>
      </c>
      <c r="BT217" s="73">
        <f t="shared" si="177"/>
        <v>0</v>
      </c>
      <c r="BU217" s="73">
        <f t="shared" si="178"/>
        <v>0</v>
      </c>
      <c r="BV217" s="73">
        <f t="shared" si="179"/>
        <v>0</v>
      </c>
      <c r="BW217" s="73">
        <f t="shared" si="180"/>
        <v>0</v>
      </c>
      <c r="BX217" s="73">
        <f t="shared" si="181"/>
        <v>0</v>
      </c>
      <c r="BY217" s="73">
        <f t="shared" si="182"/>
        <v>0</v>
      </c>
      <c r="BZ217" s="73">
        <f t="shared" si="183"/>
        <v>0</v>
      </c>
      <c r="CA217" s="73">
        <f t="shared" si="184"/>
        <v>0</v>
      </c>
      <c r="CB217" s="73">
        <f t="shared" si="197"/>
        <v>0</v>
      </c>
      <c r="CC217" s="73" t="str">
        <f t="shared" si="232"/>
        <v/>
      </c>
      <c r="CD217" s="216" t="str">
        <f>IF(AND(CP217=""),"",IF(CP217=0,"",1+(MAX(CD$60:CD216))))</f>
        <v/>
      </c>
      <c r="CE217" s="72">
        <v>158</v>
      </c>
      <c r="CF217" s="69">
        <f t="shared" si="198"/>
        <v>0</v>
      </c>
      <c r="CG217" s="73">
        <f t="shared" si="199"/>
        <v>0</v>
      </c>
      <c r="CH217" s="73">
        <f t="shared" si="200"/>
        <v>0</v>
      </c>
      <c r="CI217" s="73">
        <f t="shared" si="201"/>
        <v>0</v>
      </c>
      <c r="CJ217" s="73">
        <f t="shared" si="202"/>
        <v>0</v>
      </c>
      <c r="CK217" s="73">
        <f t="shared" si="203"/>
        <v>0</v>
      </c>
      <c r="CL217" s="73">
        <f t="shared" si="204"/>
        <v>0</v>
      </c>
      <c r="CM217" s="73">
        <f t="shared" si="205"/>
        <v>0</v>
      </c>
      <c r="CN217" s="73">
        <f t="shared" si="206"/>
        <v>0</v>
      </c>
      <c r="CO217" s="73">
        <f t="shared" si="207"/>
        <v>0</v>
      </c>
      <c r="CP217" s="73" t="str">
        <f t="shared" si="233"/>
        <v/>
      </c>
      <c r="CQ217" s="216" t="str">
        <f>IF(AND(DC217=""),"",IF(DC217=0,"",1+(MAX(CQ$60:CQ216))))</f>
        <v/>
      </c>
      <c r="CR217" s="72">
        <v>158</v>
      </c>
      <c r="CS217" s="69">
        <f t="shared" si="227"/>
        <v>0</v>
      </c>
      <c r="CT217" s="73">
        <f t="shared" si="208"/>
        <v>0</v>
      </c>
      <c r="CU217" s="73">
        <f t="shared" si="209"/>
        <v>0</v>
      </c>
      <c r="CV217" s="73">
        <f t="shared" si="210"/>
        <v>0</v>
      </c>
      <c r="CW217" s="73">
        <f t="shared" si="211"/>
        <v>0</v>
      </c>
      <c r="CX217" s="73">
        <f t="shared" si="212"/>
        <v>0</v>
      </c>
      <c r="CY217" s="73">
        <f t="shared" si="213"/>
        <v>0</v>
      </c>
      <c r="CZ217" s="73">
        <f t="shared" si="214"/>
        <v>0</v>
      </c>
      <c r="DA217" s="73">
        <f t="shared" si="215"/>
        <v>0</v>
      </c>
      <c r="DB217" s="73">
        <f t="shared" si="216"/>
        <v>0</v>
      </c>
      <c r="DC217" s="73" t="str">
        <f t="shared" si="234"/>
        <v/>
      </c>
    </row>
    <row r="218" spans="1:107" s="216" customFormat="1" ht="15.75">
      <c r="A218" s="216">
        <f t="shared" si="235"/>
        <v>0</v>
      </c>
      <c r="B218" s="348">
        <f t="shared" si="236"/>
        <v>0</v>
      </c>
      <c r="C218" s="349">
        <v>159</v>
      </c>
      <c r="D218" s="377"/>
      <c r="E218" s="378"/>
      <c r="F218" s="379"/>
      <c r="G218" s="379"/>
      <c r="H218" s="378"/>
      <c r="I218" s="383"/>
      <c r="J218" s="381"/>
      <c r="K218" s="381"/>
      <c r="L218" s="381"/>
      <c r="M218" s="382"/>
      <c r="N218" s="521"/>
      <c r="AB218" s="216" t="str">
        <f t="shared" si="185"/>
        <v/>
      </c>
      <c r="AC218" s="216">
        <f t="shared" si="165"/>
        <v>1</v>
      </c>
      <c r="AD218" s="216" t="str">
        <f>IF(AND(AP218=""),"",IF(AP218=0,"",1+(MAX(AD$60:AD217))))</f>
        <v/>
      </c>
      <c r="AE218" s="32">
        <v>159</v>
      </c>
      <c r="AF218" s="69">
        <f t="shared" si="186"/>
        <v>0</v>
      </c>
      <c r="AG218" s="73">
        <f t="shared" si="187"/>
        <v>0</v>
      </c>
      <c r="AH218" s="73">
        <f t="shared" si="188"/>
        <v>0</v>
      </c>
      <c r="AI218" s="73">
        <f t="shared" si="189"/>
        <v>0</v>
      </c>
      <c r="AJ218" s="73">
        <f t="shared" si="190"/>
        <v>0</v>
      </c>
      <c r="AK218" s="73">
        <f t="shared" si="191"/>
        <v>0</v>
      </c>
      <c r="AL218" s="73">
        <f t="shared" si="192"/>
        <v>0</v>
      </c>
      <c r="AM218" s="73">
        <f t="shared" si="193"/>
        <v>0</v>
      </c>
      <c r="AN218" s="73">
        <f t="shared" si="228"/>
        <v>0</v>
      </c>
      <c r="AO218" s="73">
        <f t="shared" si="194"/>
        <v>0</v>
      </c>
      <c r="AP218" s="73" t="str">
        <f t="shared" si="229"/>
        <v/>
      </c>
      <c r="AQ218" s="216" t="str">
        <f>IF(AND(BC218=""),"",IF(BC218=0,"",1+(MAX(AQ$60:AQ217))))</f>
        <v/>
      </c>
      <c r="AR218" s="72">
        <v>159</v>
      </c>
      <c r="AS218" s="347">
        <f t="shared" si="218"/>
        <v>0</v>
      </c>
      <c r="AT218" s="70">
        <f t="shared" si="219"/>
        <v>0</v>
      </c>
      <c r="AU218" s="70">
        <f t="shared" si="220"/>
        <v>0</v>
      </c>
      <c r="AV218" s="70">
        <f t="shared" si="221"/>
        <v>0</v>
      </c>
      <c r="AW218" s="70">
        <f t="shared" si="222"/>
        <v>0</v>
      </c>
      <c r="AX218" s="70">
        <f t="shared" si="223"/>
        <v>0</v>
      </c>
      <c r="AY218" s="70">
        <f t="shared" si="224"/>
        <v>0</v>
      </c>
      <c r="AZ218" s="70">
        <f t="shared" si="225"/>
        <v>0</v>
      </c>
      <c r="BA218" s="70">
        <f t="shared" si="226"/>
        <v>0</v>
      </c>
      <c r="BB218" s="70">
        <f t="shared" si="195"/>
        <v>0</v>
      </c>
      <c r="BC218" s="73" t="str">
        <f t="shared" si="230"/>
        <v/>
      </c>
      <c r="BD218" s="216" t="str">
        <f>IF(AND(BP218=""),"",IF(BP218=0,"",1+(MAX(BD$60:BD217))))</f>
        <v/>
      </c>
      <c r="BE218" s="32">
        <v>159</v>
      </c>
      <c r="BF218" s="69">
        <f t="shared" si="167"/>
        <v>0</v>
      </c>
      <c r="BG218" s="73">
        <f t="shared" si="168"/>
        <v>0</v>
      </c>
      <c r="BH218" s="73">
        <f t="shared" si="169"/>
        <v>0</v>
      </c>
      <c r="BI218" s="73">
        <f t="shared" si="170"/>
        <v>0</v>
      </c>
      <c r="BJ218" s="73">
        <f t="shared" si="171"/>
        <v>0</v>
      </c>
      <c r="BK218" s="73">
        <f t="shared" si="172"/>
        <v>0</v>
      </c>
      <c r="BL218" s="73">
        <f t="shared" si="173"/>
        <v>0</v>
      </c>
      <c r="BM218" s="73">
        <f t="shared" si="174"/>
        <v>0</v>
      </c>
      <c r="BN218" s="73">
        <f t="shared" si="175"/>
        <v>0</v>
      </c>
      <c r="BO218" s="73">
        <f t="shared" si="196"/>
        <v>0</v>
      </c>
      <c r="BP218" s="73" t="str">
        <f t="shared" si="231"/>
        <v/>
      </c>
      <c r="BQ218" s="216" t="str">
        <f>IF(AND(CC218=""),"",IF(CC218=0,"",1+(MAX(BQ$60:BQ217))))</f>
        <v/>
      </c>
      <c r="BR218" s="32">
        <v>159</v>
      </c>
      <c r="BS218" s="346">
        <f t="shared" si="176"/>
        <v>0</v>
      </c>
      <c r="BT218" s="73">
        <f t="shared" si="177"/>
        <v>0</v>
      </c>
      <c r="BU218" s="73">
        <f t="shared" si="178"/>
        <v>0</v>
      </c>
      <c r="BV218" s="73">
        <f t="shared" si="179"/>
        <v>0</v>
      </c>
      <c r="BW218" s="73">
        <f t="shared" si="180"/>
        <v>0</v>
      </c>
      <c r="BX218" s="73">
        <f t="shared" si="181"/>
        <v>0</v>
      </c>
      <c r="BY218" s="73">
        <f t="shared" si="182"/>
        <v>0</v>
      </c>
      <c r="BZ218" s="73">
        <f t="shared" si="183"/>
        <v>0</v>
      </c>
      <c r="CA218" s="73">
        <f t="shared" si="184"/>
        <v>0</v>
      </c>
      <c r="CB218" s="73">
        <f t="shared" si="197"/>
        <v>0</v>
      </c>
      <c r="CC218" s="73" t="str">
        <f t="shared" si="232"/>
        <v/>
      </c>
      <c r="CD218" s="216" t="str">
        <f>IF(AND(CP218=""),"",IF(CP218=0,"",1+(MAX(CD$60:CD217))))</f>
        <v/>
      </c>
      <c r="CE218" s="32">
        <v>159</v>
      </c>
      <c r="CF218" s="69">
        <f t="shared" si="198"/>
        <v>0</v>
      </c>
      <c r="CG218" s="73">
        <f t="shared" si="199"/>
        <v>0</v>
      </c>
      <c r="CH218" s="73">
        <f t="shared" si="200"/>
        <v>0</v>
      </c>
      <c r="CI218" s="73">
        <f t="shared" si="201"/>
        <v>0</v>
      </c>
      <c r="CJ218" s="73">
        <f t="shared" si="202"/>
        <v>0</v>
      </c>
      <c r="CK218" s="73">
        <f t="shared" si="203"/>
        <v>0</v>
      </c>
      <c r="CL218" s="73">
        <f t="shared" si="204"/>
        <v>0</v>
      </c>
      <c r="CM218" s="73">
        <f t="shared" si="205"/>
        <v>0</v>
      </c>
      <c r="CN218" s="73">
        <f t="shared" si="206"/>
        <v>0</v>
      </c>
      <c r="CO218" s="73">
        <f t="shared" si="207"/>
        <v>0</v>
      </c>
      <c r="CP218" s="73" t="str">
        <f t="shared" si="233"/>
        <v/>
      </c>
      <c r="CQ218" s="216" t="str">
        <f>IF(AND(DC218=""),"",IF(DC218=0,"",1+(MAX(CQ$60:CQ217))))</f>
        <v/>
      </c>
      <c r="CR218" s="32">
        <v>159</v>
      </c>
      <c r="CS218" s="69">
        <f t="shared" si="227"/>
        <v>0</v>
      </c>
      <c r="CT218" s="73">
        <f t="shared" si="208"/>
        <v>0</v>
      </c>
      <c r="CU218" s="73">
        <f t="shared" si="209"/>
        <v>0</v>
      </c>
      <c r="CV218" s="73">
        <f t="shared" si="210"/>
        <v>0</v>
      </c>
      <c r="CW218" s="73">
        <f t="shared" si="211"/>
        <v>0</v>
      </c>
      <c r="CX218" s="73">
        <f t="shared" si="212"/>
        <v>0</v>
      </c>
      <c r="CY218" s="73">
        <f t="shared" si="213"/>
        <v>0</v>
      </c>
      <c r="CZ218" s="73">
        <f t="shared" si="214"/>
        <v>0</v>
      </c>
      <c r="DA218" s="73">
        <f t="shared" si="215"/>
        <v>0</v>
      </c>
      <c r="DB218" s="73">
        <f t="shared" si="216"/>
        <v>0</v>
      </c>
      <c r="DC218" s="73" t="str">
        <f t="shared" si="234"/>
        <v/>
      </c>
    </row>
    <row r="219" spans="1:107" s="216" customFormat="1" ht="15.75">
      <c r="A219" s="216">
        <f t="shared" si="235"/>
        <v>0</v>
      </c>
      <c r="B219" s="348">
        <f t="shared" si="236"/>
        <v>0</v>
      </c>
      <c r="C219" s="349">
        <v>160</v>
      </c>
      <c r="D219" s="377"/>
      <c r="E219" s="378"/>
      <c r="F219" s="379"/>
      <c r="G219" s="379"/>
      <c r="H219" s="378"/>
      <c r="I219" s="383"/>
      <c r="J219" s="381"/>
      <c r="K219" s="381"/>
      <c r="L219" s="381"/>
      <c r="M219" s="382"/>
      <c r="N219" s="521"/>
      <c r="AB219" s="216" t="str">
        <f t="shared" si="185"/>
        <v/>
      </c>
      <c r="AC219" s="216">
        <f t="shared" si="165"/>
        <v>1</v>
      </c>
      <c r="AD219" s="216" t="str">
        <f>IF(AND(AP219=""),"",IF(AP219=0,"",1+(MAX(AD$60:AD218))))</f>
        <v/>
      </c>
      <c r="AE219" s="72">
        <v>160</v>
      </c>
      <c r="AF219" s="69">
        <f t="shared" si="186"/>
        <v>0</v>
      </c>
      <c r="AG219" s="73">
        <f t="shared" si="187"/>
        <v>0</v>
      </c>
      <c r="AH219" s="73">
        <f t="shared" si="188"/>
        <v>0</v>
      </c>
      <c r="AI219" s="73">
        <f t="shared" si="189"/>
        <v>0</v>
      </c>
      <c r="AJ219" s="73">
        <f t="shared" si="190"/>
        <v>0</v>
      </c>
      <c r="AK219" s="73">
        <f t="shared" si="191"/>
        <v>0</v>
      </c>
      <c r="AL219" s="73">
        <f t="shared" si="192"/>
        <v>0</v>
      </c>
      <c r="AM219" s="73">
        <f t="shared" si="193"/>
        <v>0</v>
      </c>
      <c r="AN219" s="73">
        <f t="shared" si="228"/>
        <v>0</v>
      </c>
      <c r="AO219" s="73">
        <f t="shared" si="194"/>
        <v>0</v>
      </c>
      <c r="AP219" s="73" t="str">
        <f t="shared" si="229"/>
        <v/>
      </c>
      <c r="AQ219" s="216" t="str">
        <f>IF(AND(BC219=""),"",IF(BC219=0,"",1+(MAX(AQ$60:AQ218))))</f>
        <v/>
      </c>
      <c r="AR219" s="72">
        <v>160</v>
      </c>
      <c r="AS219" s="347">
        <f t="shared" si="218"/>
        <v>0</v>
      </c>
      <c r="AT219" s="70">
        <f t="shared" si="219"/>
        <v>0</v>
      </c>
      <c r="AU219" s="70">
        <f t="shared" si="220"/>
        <v>0</v>
      </c>
      <c r="AV219" s="70">
        <f t="shared" si="221"/>
        <v>0</v>
      </c>
      <c r="AW219" s="70">
        <f t="shared" si="222"/>
        <v>0</v>
      </c>
      <c r="AX219" s="70">
        <f t="shared" si="223"/>
        <v>0</v>
      </c>
      <c r="AY219" s="70">
        <f t="shared" si="224"/>
        <v>0</v>
      </c>
      <c r="AZ219" s="70">
        <f t="shared" si="225"/>
        <v>0</v>
      </c>
      <c r="BA219" s="70">
        <f t="shared" si="226"/>
        <v>0</v>
      </c>
      <c r="BB219" s="70">
        <f t="shared" si="195"/>
        <v>0</v>
      </c>
      <c r="BC219" s="73" t="str">
        <f t="shared" si="230"/>
        <v/>
      </c>
      <c r="BD219" s="216" t="str">
        <f>IF(AND(BP219=""),"",IF(BP219=0,"",1+(MAX(BD$60:BD218))))</f>
        <v/>
      </c>
      <c r="BE219" s="72">
        <v>160</v>
      </c>
      <c r="BF219" s="69">
        <f t="shared" si="167"/>
        <v>0</v>
      </c>
      <c r="BG219" s="73">
        <f t="shared" si="168"/>
        <v>0</v>
      </c>
      <c r="BH219" s="73">
        <f t="shared" si="169"/>
        <v>0</v>
      </c>
      <c r="BI219" s="73">
        <f t="shared" si="170"/>
        <v>0</v>
      </c>
      <c r="BJ219" s="73">
        <f t="shared" si="171"/>
        <v>0</v>
      </c>
      <c r="BK219" s="73">
        <f t="shared" si="172"/>
        <v>0</v>
      </c>
      <c r="BL219" s="73">
        <f t="shared" si="173"/>
        <v>0</v>
      </c>
      <c r="BM219" s="73">
        <f t="shared" si="174"/>
        <v>0</v>
      </c>
      <c r="BN219" s="73">
        <f t="shared" si="175"/>
        <v>0</v>
      </c>
      <c r="BO219" s="73">
        <f t="shared" si="196"/>
        <v>0</v>
      </c>
      <c r="BP219" s="73" t="str">
        <f t="shared" si="231"/>
        <v/>
      </c>
      <c r="BQ219" s="216" t="str">
        <f>IF(AND(CC219=""),"",IF(CC219=0,"",1+(MAX(BQ$60:BQ218))))</f>
        <v/>
      </c>
      <c r="BR219" s="72">
        <v>160</v>
      </c>
      <c r="BS219" s="346">
        <f t="shared" si="176"/>
        <v>0</v>
      </c>
      <c r="BT219" s="73">
        <f t="shared" si="177"/>
        <v>0</v>
      </c>
      <c r="BU219" s="73">
        <f t="shared" si="178"/>
        <v>0</v>
      </c>
      <c r="BV219" s="73">
        <f t="shared" si="179"/>
        <v>0</v>
      </c>
      <c r="BW219" s="73">
        <f t="shared" si="180"/>
        <v>0</v>
      </c>
      <c r="BX219" s="73">
        <f t="shared" si="181"/>
        <v>0</v>
      </c>
      <c r="BY219" s="73">
        <f t="shared" si="182"/>
        <v>0</v>
      </c>
      <c r="BZ219" s="73">
        <f t="shared" si="183"/>
        <v>0</v>
      </c>
      <c r="CA219" s="73">
        <f t="shared" si="184"/>
        <v>0</v>
      </c>
      <c r="CB219" s="73">
        <f t="shared" si="197"/>
        <v>0</v>
      </c>
      <c r="CC219" s="73" t="str">
        <f t="shared" si="232"/>
        <v/>
      </c>
      <c r="CD219" s="216" t="str">
        <f>IF(AND(CP219=""),"",IF(CP219=0,"",1+(MAX(CD$60:CD218))))</f>
        <v/>
      </c>
      <c r="CE219" s="72">
        <v>160</v>
      </c>
      <c r="CF219" s="69">
        <f t="shared" si="198"/>
        <v>0</v>
      </c>
      <c r="CG219" s="73">
        <f t="shared" si="199"/>
        <v>0</v>
      </c>
      <c r="CH219" s="73">
        <f t="shared" si="200"/>
        <v>0</v>
      </c>
      <c r="CI219" s="73">
        <f t="shared" si="201"/>
        <v>0</v>
      </c>
      <c r="CJ219" s="73">
        <f t="shared" si="202"/>
        <v>0</v>
      </c>
      <c r="CK219" s="73">
        <f t="shared" si="203"/>
        <v>0</v>
      </c>
      <c r="CL219" s="73">
        <f t="shared" si="204"/>
        <v>0</v>
      </c>
      <c r="CM219" s="73">
        <f t="shared" si="205"/>
        <v>0</v>
      </c>
      <c r="CN219" s="73">
        <f t="shared" si="206"/>
        <v>0</v>
      </c>
      <c r="CO219" s="73">
        <f t="shared" si="207"/>
        <v>0</v>
      </c>
      <c r="CP219" s="73" t="str">
        <f t="shared" si="233"/>
        <v/>
      </c>
      <c r="CQ219" s="216" t="str">
        <f>IF(AND(DC219=""),"",IF(DC219=0,"",1+(MAX(CQ$60:CQ218))))</f>
        <v/>
      </c>
      <c r="CR219" s="72">
        <v>160</v>
      </c>
      <c r="CS219" s="69">
        <f t="shared" si="227"/>
        <v>0</v>
      </c>
      <c r="CT219" s="73">
        <f t="shared" si="208"/>
        <v>0</v>
      </c>
      <c r="CU219" s="73">
        <f t="shared" si="209"/>
        <v>0</v>
      </c>
      <c r="CV219" s="73">
        <f t="shared" si="210"/>
        <v>0</v>
      </c>
      <c r="CW219" s="73">
        <f t="shared" si="211"/>
        <v>0</v>
      </c>
      <c r="CX219" s="73">
        <f t="shared" si="212"/>
        <v>0</v>
      </c>
      <c r="CY219" s="73">
        <f t="shared" si="213"/>
        <v>0</v>
      </c>
      <c r="CZ219" s="73">
        <f t="shared" si="214"/>
        <v>0</v>
      </c>
      <c r="DA219" s="73">
        <f t="shared" si="215"/>
        <v>0</v>
      </c>
      <c r="DB219" s="73">
        <f t="shared" si="216"/>
        <v>0</v>
      </c>
      <c r="DC219" s="73" t="str">
        <f t="shared" si="234"/>
        <v/>
      </c>
    </row>
    <row r="220" spans="1:107" s="216" customFormat="1" ht="15.75">
      <c r="A220" s="216">
        <f t="shared" si="235"/>
        <v>0</v>
      </c>
      <c r="B220" s="348">
        <f t="shared" si="236"/>
        <v>0</v>
      </c>
      <c r="C220" s="349">
        <v>161</v>
      </c>
      <c r="D220" s="377"/>
      <c r="E220" s="378"/>
      <c r="F220" s="379"/>
      <c r="G220" s="379"/>
      <c r="H220" s="378"/>
      <c r="I220" s="383"/>
      <c r="J220" s="381"/>
      <c r="K220" s="381"/>
      <c r="L220" s="381"/>
      <c r="M220" s="382"/>
      <c r="N220" s="521"/>
      <c r="AB220" s="216" t="str">
        <f t="shared" si="185"/>
        <v/>
      </c>
      <c r="AC220" s="216">
        <f t="shared" si="165"/>
        <v>1</v>
      </c>
      <c r="AD220" s="216" t="str">
        <f>IF(AND(AP220=""),"",IF(AP220=0,"",1+(MAX(AD$60:AD219))))</f>
        <v/>
      </c>
      <c r="AE220" s="32">
        <v>161</v>
      </c>
      <c r="AF220" s="69">
        <f t="shared" si="186"/>
        <v>0</v>
      </c>
      <c r="AG220" s="73">
        <f t="shared" si="187"/>
        <v>0</v>
      </c>
      <c r="AH220" s="73">
        <f t="shared" si="188"/>
        <v>0</v>
      </c>
      <c r="AI220" s="73">
        <f t="shared" si="189"/>
        <v>0</v>
      </c>
      <c r="AJ220" s="73">
        <f t="shared" si="190"/>
        <v>0</v>
      </c>
      <c r="AK220" s="73">
        <f t="shared" si="191"/>
        <v>0</v>
      </c>
      <c r="AL220" s="73">
        <f t="shared" si="192"/>
        <v>0</v>
      </c>
      <c r="AM220" s="73">
        <f t="shared" si="193"/>
        <v>0</v>
      </c>
      <c r="AN220" s="73">
        <f t="shared" si="228"/>
        <v>0</v>
      </c>
      <c r="AO220" s="73">
        <f t="shared" si="194"/>
        <v>0</v>
      </c>
      <c r="AP220" s="73" t="str">
        <f t="shared" si="229"/>
        <v/>
      </c>
      <c r="AQ220" s="216" t="str">
        <f>IF(AND(BC220=""),"",IF(BC220=0,"",1+(MAX(AQ$60:AQ219))))</f>
        <v/>
      </c>
      <c r="AR220" s="72">
        <v>161</v>
      </c>
      <c r="AS220" s="347">
        <f t="shared" si="218"/>
        <v>0</v>
      </c>
      <c r="AT220" s="70">
        <f t="shared" si="219"/>
        <v>0</v>
      </c>
      <c r="AU220" s="70">
        <f t="shared" si="220"/>
        <v>0</v>
      </c>
      <c r="AV220" s="70">
        <f t="shared" si="221"/>
        <v>0</v>
      </c>
      <c r="AW220" s="70">
        <f t="shared" si="222"/>
        <v>0</v>
      </c>
      <c r="AX220" s="70">
        <f t="shared" si="223"/>
        <v>0</v>
      </c>
      <c r="AY220" s="70">
        <f t="shared" si="224"/>
        <v>0</v>
      </c>
      <c r="AZ220" s="70">
        <f t="shared" si="225"/>
        <v>0</v>
      </c>
      <c r="BA220" s="70">
        <f t="shared" si="226"/>
        <v>0</v>
      </c>
      <c r="BB220" s="70">
        <f t="shared" si="195"/>
        <v>0</v>
      </c>
      <c r="BC220" s="73" t="str">
        <f t="shared" si="230"/>
        <v/>
      </c>
      <c r="BD220" s="216" t="str">
        <f>IF(AND(BP220=""),"",IF(BP220=0,"",1+(MAX(BD$60:BD219))))</f>
        <v/>
      </c>
      <c r="BE220" s="32">
        <v>161</v>
      </c>
      <c r="BF220" s="69">
        <f t="shared" si="167"/>
        <v>0</v>
      </c>
      <c r="BG220" s="73">
        <f t="shared" si="168"/>
        <v>0</v>
      </c>
      <c r="BH220" s="73">
        <f t="shared" si="169"/>
        <v>0</v>
      </c>
      <c r="BI220" s="73">
        <f t="shared" si="170"/>
        <v>0</v>
      </c>
      <c r="BJ220" s="73">
        <f t="shared" si="171"/>
        <v>0</v>
      </c>
      <c r="BK220" s="73">
        <f t="shared" si="172"/>
        <v>0</v>
      </c>
      <c r="BL220" s="73">
        <f t="shared" si="173"/>
        <v>0</v>
      </c>
      <c r="BM220" s="73">
        <f t="shared" si="174"/>
        <v>0</v>
      </c>
      <c r="BN220" s="73">
        <f t="shared" si="175"/>
        <v>0</v>
      </c>
      <c r="BO220" s="73">
        <f t="shared" si="196"/>
        <v>0</v>
      </c>
      <c r="BP220" s="73" t="str">
        <f t="shared" si="231"/>
        <v/>
      </c>
      <c r="BQ220" s="216" t="str">
        <f>IF(AND(CC220=""),"",IF(CC220=0,"",1+(MAX(BQ$60:BQ219))))</f>
        <v/>
      </c>
      <c r="BR220" s="32">
        <v>161</v>
      </c>
      <c r="BS220" s="346">
        <f t="shared" si="176"/>
        <v>0</v>
      </c>
      <c r="BT220" s="73">
        <f t="shared" si="177"/>
        <v>0</v>
      </c>
      <c r="BU220" s="73">
        <f t="shared" si="178"/>
        <v>0</v>
      </c>
      <c r="BV220" s="73">
        <f t="shared" si="179"/>
        <v>0</v>
      </c>
      <c r="BW220" s="73">
        <f t="shared" si="180"/>
        <v>0</v>
      </c>
      <c r="BX220" s="73">
        <f t="shared" si="181"/>
        <v>0</v>
      </c>
      <c r="BY220" s="73">
        <f t="shared" si="182"/>
        <v>0</v>
      </c>
      <c r="BZ220" s="73">
        <f t="shared" si="183"/>
        <v>0</v>
      </c>
      <c r="CA220" s="73">
        <f t="shared" si="184"/>
        <v>0</v>
      </c>
      <c r="CB220" s="73">
        <f t="shared" si="197"/>
        <v>0</v>
      </c>
      <c r="CC220" s="73" t="str">
        <f t="shared" si="232"/>
        <v/>
      </c>
      <c r="CD220" s="216" t="str">
        <f>IF(AND(CP220=""),"",IF(CP220=0,"",1+(MAX(CD$60:CD219))))</f>
        <v/>
      </c>
      <c r="CE220" s="32">
        <v>161</v>
      </c>
      <c r="CF220" s="69">
        <f t="shared" si="198"/>
        <v>0</v>
      </c>
      <c r="CG220" s="73">
        <f t="shared" si="199"/>
        <v>0</v>
      </c>
      <c r="CH220" s="73">
        <f t="shared" si="200"/>
        <v>0</v>
      </c>
      <c r="CI220" s="73">
        <f t="shared" si="201"/>
        <v>0</v>
      </c>
      <c r="CJ220" s="73">
        <f t="shared" si="202"/>
        <v>0</v>
      </c>
      <c r="CK220" s="73">
        <f t="shared" si="203"/>
        <v>0</v>
      </c>
      <c r="CL220" s="73">
        <f t="shared" si="204"/>
        <v>0</v>
      </c>
      <c r="CM220" s="73">
        <f t="shared" si="205"/>
        <v>0</v>
      </c>
      <c r="CN220" s="73">
        <f t="shared" si="206"/>
        <v>0</v>
      </c>
      <c r="CO220" s="73">
        <f t="shared" si="207"/>
        <v>0</v>
      </c>
      <c r="CP220" s="73" t="str">
        <f t="shared" si="233"/>
        <v/>
      </c>
      <c r="CQ220" s="216" t="str">
        <f>IF(AND(DC220=""),"",IF(DC220=0,"",1+(MAX(CQ$60:CQ219))))</f>
        <v/>
      </c>
      <c r="CR220" s="32">
        <v>161</v>
      </c>
      <c r="CS220" s="69">
        <f t="shared" si="227"/>
        <v>0</v>
      </c>
      <c r="CT220" s="73">
        <f t="shared" si="208"/>
        <v>0</v>
      </c>
      <c r="CU220" s="73">
        <f t="shared" si="209"/>
        <v>0</v>
      </c>
      <c r="CV220" s="73">
        <f t="shared" si="210"/>
        <v>0</v>
      </c>
      <c r="CW220" s="73">
        <f t="shared" si="211"/>
        <v>0</v>
      </c>
      <c r="CX220" s="73">
        <f t="shared" si="212"/>
        <v>0</v>
      </c>
      <c r="CY220" s="73">
        <f t="shared" si="213"/>
        <v>0</v>
      </c>
      <c r="CZ220" s="73">
        <f t="shared" si="214"/>
        <v>0</v>
      </c>
      <c r="DA220" s="73">
        <f t="shared" si="215"/>
        <v>0</v>
      </c>
      <c r="DB220" s="73">
        <f t="shared" si="216"/>
        <v>0</v>
      </c>
      <c r="DC220" s="73" t="str">
        <f t="shared" si="234"/>
        <v/>
      </c>
    </row>
    <row r="221" spans="1:107" s="216" customFormat="1" ht="15.75">
      <c r="A221" s="216">
        <f t="shared" si="235"/>
        <v>0</v>
      </c>
      <c r="B221" s="348">
        <f t="shared" si="236"/>
        <v>0</v>
      </c>
      <c r="C221" s="349">
        <v>162</v>
      </c>
      <c r="D221" s="377"/>
      <c r="E221" s="378"/>
      <c r="F221" s="379"/>
      <c r="G221" s="379"/>
      <c r="H221" s="378"/>
      <c r="I221" s="383"/>
      <c r="J221" s="381"/>
      <c r="K221" s="381"/>
      <c r="L221" s="381"/>
      <c r="M221" s="382"/>
      <c r="N221" s="521"/>
      <c r="AB221" s="216" t="str">
        <f t="shared" si="185"/>
        <v/>
      </c>
      <c r="AC221" s="216">
        <f t="shared" si="165"/>
        <v>1</v>
      </c>
      <c r="AD221" s="216" t="str">
        <f>IF(AND(AP221=""),"",IF(AP221=0,"",1+(MAX(AD$60:AD220))))</f>
        <v/>
      </c>
      <c r="AE221" s="72">
        <v>162</v>
      </c>
      <c r="AF221" s="69">
        <f t="shared" si="186"/>
        <v>0</v>
      </c>
      <c r="AG221" s="73">
        <f t="shared" si="187"/>
        <v>0</v>
      </c>
      <c r="AH221" s="73">
        <f t="shared" si="188"/>
        <v>0</v>
      </c>
      <c r="AI221" s="73">
        <f t="shared" si="189"/>
        <v>0</v>
      </c>
      <c r="AJ221" s="73">
        <f t="shared" si="190"/>
        <v>0</v>
      </c>
      <c r="AK221" s="73">
        <f t="shared" si="191"/>
        <v>0</v>
      </c>
      <c r="AL221" s="73">
        <f t="shared" si="192"/>
        <v>0</v>
      </c>
      <c r="AM221" s="73">
        <f t="shared" si="193"/>
        <v>0</v>
      </c>
      <c r="AN221" s="73">
        <f t="shared" si="228"/>
        <v>0</v>
      </c>
      <c r="AO221" s="73">
        <f t="shared" si="194"/>
        <v>0</v>
      </c>
      <c r="AP221" s="73" t="str">
        <f t="shared" si="229"/>
        <v/>
      </c>
      <c r="AQ221" s="216" t="str">
        <f>IF(AND(BC221=""),"",IF(BC221=0,"",1+(MAX(AQ$60:AQ220))))</f>
        <v/>
      </c>
      <c r="AR221" s="72">
        <v>162</v>
      </c>
      <c r="AS221" s="347">
        <f t="shared" si="218"/>
        <v>0</v>
      </c>
      <c r="AT221" s="70">
        <f t="shared" si="219"/>
        <v>0</v>
      </c>
      <c r="AU221" s="70">
        <f t="shared" si="220"/>
        <v>0</v>
      </c>
      <c r="AV221" s="70">
        <f t="shared" si="221"/>
        <v>0</v>
      </c>
      <c r="AW221" s="70">
        <f t="shared" si="222"/>
        <v>0</v>
      </c>
      <c r="AX221" s="70">
        <f t="shared" si="223"/>
        <v>0</v>
      </c>
      <c r="AY221" s="70">
        <f t="shared" si="224"/>
        <v>0</v>
      </c>
      <c r="AZ221" s="70">
        <f t="shared" si="225"/>
        <v>0</v>
      </c>
      <c r="BA221" s="70">
        <f t="shared" si="226"/>
        <v>0</v>
      </c>
      <c r="BB221" s="70">
        <f t="shared" si="195"/>
        <v>0</v>
      </c>
      <c r="BC221" s="73" t="str">
        <f t="shared" si="230"/>
        <v/>
      </c>
      <c r="BD221" s="216" t="str">
        <f>IF(AND(BP221=""),"",IF(BP221=0,"",1+(MAX(BD$60:BD220))))</f>
        <v/>
      </c>
      <c r="BE221" s="72">
        <v>162</v>
      </c>
      <c r="BF221" s="69">
        <f t="shared" si="167"/>
        <v>0</v>
      </c>
      <c r="BG221" s="73">
        <f t="shared" si="168"/>
        <v>0</v>
      </c>
      <c r="BH221" s="73">
        <f t="shared" si="169"/>
        <v>0</v>
      </c>
      <c r="BI221" s="73">
        <f t="shared" si="170"/>
        <v>0</v>
      </c>
      <c r="BJ221" s="73">
        <f t="shared" si="171"/>
        <v>0</v>
      </c>
      <c r="BK221" s="73">
        <f t="shared" si="172"/>
        <v>0</v>
      </c>
      <c r="BL221" s="73">
        <f t="shared" si="173"/>
        <v>0</v>
      </c>
      <c r="BM221" s="73">
        <f t="shared" si="174"/>
        <v>0</v>
      </c>
      <c r="BN221" s="73">
        <f t="shared" si="175"/>
        <v>0</v>
      </c>
      <c r="BO221" s="73">
        <f t="shared" si="196"/>
        <v>0</v>
      </c>
      <c r="BP221" s="73" t="str">
        <f t="shared" si="231"/>
        <v/>
      </c>
      <c r="BQ221" s="216" t="str">
        <f>IF(AND(CC221=""),"",IF(CC221=0,"",1+(MAX(BQ$60:BQ220))))</f>
        <v/>
      </c>
      <c r="BR221" s="72">
        <v>162</v>
      </c>
      <c r="BS221" s="346">
        <f t="shared" si="176"/>
        <v>0</v>
      </c>
      <c r="BT221" s="73">
        <f t="shared" si="177"/>
        <v>0</v>
      </c>
      <c r="BU221" s="73">
        <f t="shared" si="178"/>
        <v>0</v>
      </c>
      <c r="BV221" s="73">
        <f t="shared" si="179"/>
        <v>0</v>
      </c>
      <c r="BW221" s="73">
        <f t="shared" si="180"/>
        <v>0</v>
      </c>
      <c r="BX221" s="73">
        <f t="shared" si="181"/>
        <v>0</v>
      </c>
      <c r="BY221" s="73">
        <f t="shared" si="182"/>
        <v>0</v>
      </c>
      <c r="BZ221" s="73">
        <f t="shared" si="183"/>
        <v>0</v>
      </c>
      <c r="CA221" s="73">
        <f t="shared" si="184"/>
        <v>0</v>
      </c>
      <c r="CB221" s="73">
        <f t="shared" si="197"/>
        <v>0</v>
      </c>
      <c r="CC221" s="73" t="str">
        <f t="shared" si="232"/>
        <v/>
      </c>
      <c r="CD221" s="216" t="str">
        <f>IF(AND(CP221=""),"",IF(CP221=0,"",1+(MAX(CD$60:CD220))))</f>
        <v/>
      </c>
      <c r="CE221" s="72">
        <v>162</v>
      </c>
      <c r="CF221" s="69">
        <f t="shared" si="198"/>
        <v>0</v>
      </c>
      <c r="CG221" s="73">
        <f t="shared" si="199"/>
        <v>0</v>
      </c>
      <c r="CH221" s="73">
        <f t="shared" si="200"/>
        <v>0</v>
      </c>
      <c r="CI221" s="73">
        <f t="shared" si="201"/>
        <v>0</v>
      </c>
      <c r="CJ221" s="73">
        <f t="shared" si="202"/>
        <v>0</v>
      </c>
      <c r="CK221" s="73">
        <f t="shared" si="203"/>
        <v>0</v>
      </c>
      <c r="CL221" s="73">
        <f t="shared" si="204"/>
        <v>0</v>
      </c>
      <c r="CM221" s="73">
        <f t="shared" si="205"/>
        <v>0</v>
      </c>
      <c r="CN221" s="73">
        <f t="shared" si="206"/>
        <v>0</v>
      </c>
      <c r="CO221" s="73">
        <f t="shared" si="207"/>
        <v>0</v>
      </c>
      <c r="CP221" s="73" t="str">
        <f t="shared" si="233"/>
        <v/>
      </c>
      <c r="CQ221" s="216" t="str">
        <f>IF(AND(DC221=""),"",IF(DC221=0,"",1+(MAX(CQ$60:CQ220))))</f>
        <v/>
      </c>
      <c r="CR221" s="72">
        <v>162</v>
      </c>
      <c r="CS221" s="69">
        <f t="shared" si="227"/>
        <v>0</v>
      </c>
      <c r="CT221" s="73">
        <f t="shared" si="208"/>
        <v>0</v>
      </c>
      <c r="CU221" s="73">
        <f t="shared" si="209"/>
        <v>0</v>
      </c>
      <c r="CV221" s="73">
        <f t="shared" si="210"/>
        <v>0</v>
      </c>
      <c r="CW221" s="73">
        <f t="shared" si="211"/>
        <v>0</v>
      </c>
      <c r="CX221" s="73">
        <f t="shared" si="212"/>
        <v>0</v>
      </c>
      <c r="CY221" s="73">
        <f t="shared" si="213"/>
        <v>0</v>
      </c>
      <c r="CZ221" s="73">
        <f t="shared" si="214"/>
        <v>0</v>
      </c>
      <c r="DA221" s="73">
        <f t="shared" si="215"/>
        <v>0</v>
      </c>
      <c r="DB221" s="73">
        <f t="shared" si="216"/>
        <v>0</v>
      </c>
      <c r="DC221" s="73" t="str">
        <f t="shared" si="234"/>
        <v/>
      </c>
    </row>
    <row r="222" spans="1:107" s="216" customFormat="1" ht="15.75">
      <c r="A222" s="216">
        <f t="shared" si="235"/>
        <v>0</v>
      </c>
      <c r="B222" s="348">
        <f t="shared" si="236"/>
        <v>0</v>
      </c>
      <c r="C222" s="349">
        <v>163</v>
      </c>
      <c r="D222" s="377"/>
      <c r="E222" s="378"/>
      <c r="F222" s="379"/>
      <c r="G222" s="379"/>
      <c r="H222" s="378"/>
      <c r="I222" s="383"/>
      <c r="J222" s="381"/>
      <c r="K222" s="381"/>
      <c r="L222" s="381"/>
      <c r="M222" s="382"/>
      <c r="N222" s="521"/>
      <c r="AB222" s="216" t="str">
        <f t="shared" si="185"/>
        <v/>
      </c>
      <c r="AC222" s="216">
        <f t="shared" si="165"/>
        <v>1</v>
      </c>
      <c r="AD222" s="216" t="str">
        <f>IF(AND(AP222=""),"",IF(AP222=0,"",1+(MAX(AD$60:AD221))))</f>
        <v/>
      </c>
      <c r="AE222" s="32">
        <v>163</v>
      </c>
      <c r="AF222" s="69">
        <f t="shared" si="186"/>
        <v>0</v>
      </c>
      <c r="AG222" s="73">
        <f t="shared" si="187"/>
        <v>0</v>
      </c>
      <c r="AH222" s="73">
        <f t="shared" si="188"/>
        <v>0</v>
      </c>
      <c r="AI222" s="73">
        <f t="shared" si="189"/>
        <v>0</v>
      </c>
      <c r="AJ222" s="73">
        <f t="shared" si="190"/>
        <v>0</v>
      </c>
      <c r="AK222" s="73">
        <f t="shared" si="191"/>
        <v>0</v>
      </c>
      <c r="AL222" s="73">
        <f t="shared" si="192"/>
        <v>0</v>
      </c>
      <c r="AM222" s="73">
        <f t="shared" si="193"/>
        <v>0</v>
      </c>
      <c r="AN222" s="73">
        <f t="shared" si="228"/>
        <v>0</v>
      </c>
      <c r="AO222" s="73">
        <f t="shared" si="194"/>
        <v>0</v>
      </c>
      <c r="AP222" s="73" t="str">
        <f t="shared" si="229"/>
        <v/>
      </c>
      <c r="AQ222" s="216" t="str">
        <f>IF(AND(BC222=""),"",IF(BC222=0,"",1+(MAX(AQ$60:AQ221))))</f>
        <v/>
      </c>
      <c r="AR222" s="72">
        <v>163</v>
      </c>
      <c r="AS222" s="347">
        <f t="shared" si="218"/>
        <v>0</v>
      </c>
      <c r="AT222" s="70">
        <f t="shared" si="219"/>
        <v>0</v>
      </c>
      <c r="AU222" s="70">
        <f t="shared" si="220"/>
        <v>0</v>
      </c>
      <c r="AV222" s="70">
        <f t="shared" si="221"/>
        <v>0</v>
      </c>
      <c r="AW222" s="70">
        <f t="shared" si="222"/>
        <v>0</v>
      </c>
      <c r="AX222" s="70">
        <f t="shared" si="223"/>
        <v>0</v>
      </c>
      <c r="AY222" s="70">
        <f t="shared" si="224"/>
        <v>0</v>
      </c>
      <c r="AZ222" s="70">
        <f t="shared" si="225"/>
        <v>0</v>
      </c>
      <c r="BA222" s="70">
        <f t="shared" si="226"/>
        <v>0</v>
      </c>
      <c r="BB222" s="70">
        <f t="shared" si="195"/>
        <v>0</v>
      </c>
      <c r="BC222" s="73" t="str">
        <f t="shared" si="230"/>
        <v/>
      </c>
      <c r="BD222" s="216" t="str">
        <f>IF(AND(BP222=""),"",IF(BP222=0,"",1+(MAX(BD$60:BD221))))</f>
        <v/>
      </c>
      <c r="BE222" s="32">
        <v>163</v>
      </c>
      <c r="BF222" s="69">
        <f t="shared" si="167"/>
        <v>0</v>
      </c>
      <c r="BG222" s="73">
        <f t="shared" si="168"/>
        <v>0</v>
      </c>
      <c r="BH222" s="73">
        <f t="shared" si="169"/>
        <v>0</v>
      </c>
      <c r="BI222" s="73">
        <f t="shared" si="170"/>
        <v>0</v>
      </c>
      <c r="BJ222" s="73">
        <f t="shared" si="171"/>
        <v>0</v>
      </c>
      <c r="BK222" s="73">
        <f t="shared" si="172"/>
        <v>0</v>
      </c>
      <c r="BL222" s="73">
        <f t="shared" si="173"/>
        <v>0</v>
      </c>
      <c r="BM222" s="73">
        <f t="shared" si="174"/>
        <v>0</v>
      </c>
      <c r="BN222" s="73">
        <f t="shared" si="175"/>
        <v>0</v>
      </c>
      <c r="BO222" s="73">
        <f t="shared" si="196"/>
        <v>0</v>
      </c>
      <c r="BP222" s="73" t="str">
        <f t="shared" si="231"/>
        <v/>
      </c>
      <c r="BQ222" s="216" t="str">
        <f>IF(AND(CC222=""),"",IF(CC222=0,"",1+(MAX(BQ$60:BQ221))))</f>
        <v/>
      </c>
      <c r="BR222" s="32">
        <v>163</v>
      </c>
      <c r="BS222" s="346">
        <f t="shared" si="176"/>
        <v>0</v>
      </c>
      <c r="BT222" s="73">
        <f t="shared" si="177"/>
        <v>0</v>
      </c>
      <c r="BU222" s="73">
        <f t="shared" si="178"/>
        <v>0</v>
      </c>
      <c r="BV222" s="73">
        <f t="shared" si="179"/>
        <v>0</v>
      </c>
      <c r="BW222" s="73">
        <f t="shared" si="180"/>
        <v>0</v>
      </c>
      <c r="BX222" s="73">
        <f t="shared" si="181"/>
        <v>0</v>
      </c>
      <c r="BY222" s="73">
        <f t="shared" si="182"/>
        <v>0</v>
      </c>
      <c r="BZ222" s="73">
        <f t="shared" si="183"/>
        <v>0</v>
      </c>
      <c r="CA222" s="73">
        <f t="shared" si="184"/>
        <v>0</v>
      </c>
      <c r="CB222" s="73">
        <f t="shared" si="197"/>
        <v>0</v>
      </c>
      <c r="CC222" s="73" t="str">
        <f t="shared" si="232"/>
        <v/>
      </c>
      <c r="CD222" s="216" t="str">
        <f>IF(AND(CP222=""),"",IF(CP222=0,"",1+(MAX(CD$60:CD221))))</f>
        <v/>
      </c>
      <c r="CE222" s="32">
        <v>163</v>
      </c>
      <c r="CF222" s="69">
        <f t="shared" si="198"/>
        <v>0</v>
      </c>
      <c r="CG222" s="73">
        <f t="shared" si="199"/>
        <v>0</v>
      </c>
      <c r="CH222" s="73">
        <f t="shared" si="200"/>
        <v>0</v>
      </c>
      <c r="CI222" s="73">
        <f t="shared" si="201"/>
        <v>0</v>
      </c>
      <c r="CJ222" s="73">
        <f t="shared" si="202"/>
        <v>0</v>
      </c>
      <c r="CK222" s="73">
        <f t="shared" si="203"/>
        <v>0</v>
      </c>
      <c r="CL222" s="73">
        <f t="shared" si="204"/>
        <v>0</v>
      </c>
      <c r="CM222" s="73">
        <f t="shared" si="205"/>
        <v>0</v>
      </c>
      <c r="CN222" s="73">
        <f t="shared" si="206"/>
        <v>0</v>
      </c>
      <c r="CO222" s="73">
        <f t="shared" si="207"/>
        <v>0</v>
      </c>
      <c r="CP222" s="73" t="str">
        <f t="shared" si="233"/>
        <v/>
      </c>
      <c r="CQ222" s="216" t="str">
        <f>IF(AND(DC222=""),"",IF(DC222=0,"",1+(MAX(CQ$60:CQ221))))</f>
        <v/>
      </c>
      <c r="CR222" s="32">
        <v>163</v>
      </c>
      <c r="CS222" s="69">
        <f t="shared" si="227"/>
        <v>0</v>
      </c>
      <c r="CT222" s="73">
        <f t="shared" si="208"/>
        <v>0</v>
      </c>
      <c r="CU222" s="73">
        <f t="shared" si="209"/>
        <v>0</v>
      </c>
      <c r="CV222" s="73">
        <f t="shared" si="210"/>
        <v>0</v>
      </c>
      <c r="CW222" s="73">
        <f t="shared" si="211"/>
        <v>0</v>
      </c>
      <c r="CX222" s="73">
        <f t="shared" si="212"/>
        <v>0</v>
      </c>
      <c r="CY222" s="73">
        <f t="shared" si="213"/>
        <v>0</v>
      </c>
      <c r="CZ222" s="73">
        <f t="shared" si="214"/>
        <v>0</v>
      </c>
      <c r="DA222" s="73">
        <f t="shared" si="215"/>
        <v>0</v>
      </c>
      <c r="DB222" s="73">
        <f t="shared" si="216"/>
        <v>0</v>
      </c>
      <c r="DC222" s="73" t="str">
        <f t="shared" si="234"/>
        <v/>
      </c>
    </row>
    <row r="223" spans="1:107" s="216" customFormat="1" ht="15.75">
      <c r="A223" s="216">
        <f t="shared" si="235"/>
        <v>0</v>
      </c>
      <c r="B223" s="348">
        <f t="shared" si="236"/>
        <v>0</v>
      </c>
      <c r="C223" s="349">
        <v>164</v>
      </c>
      <c r="D223" s="377"/>
      <c r="E223" s="378"/>
      <c r="F223" s="379"/>
      <c r="G223" s="379"/>
      <c r="H223" s="378"/>
      <c r="I223" s="383"/>
      <c r="J223" s="381"/>
      <c r="K223" s="381"/>
      <c r="L223" s="381"/>
      <c r="M223" s="382"/>
      <c r="N223" s="521"/>
      <c r="AB223" s="216" t="str">
        <f t="shared" si="185"/>
        <v/>
      </c>
      <c r="AC223" s="216">
        <f t="shared" si="165"/>
        <v>1</v>
      </c>
      <c r="AD223" s="216" t="str">
        <f>IF(AND(AP223=""),"",IF(AP223=0,"",1+(MAX(AD$60:AD222))))</f>
        <v/>
      </c>
      <c r="AE223" s="72">
        <v>164</v>
      </c>
      <c r="AF223" s="69">
        <f t="shared" si="186"/>
        <v>0</v>
      </c>
      <c r="AG223" s="73">
        <f t="shared" si="187"/>
        <v>0</v>
      </c>
      <c r="AH223" s="73">
        <f t="shared" si="188"/>
        <v>0</v>
      </c>
      <c r="AI223" s="73">
        <f t="shared" si="189"/>
        <v>0</v>
      </c>
      <c r="AJ223" s="73">
        <f t="shared" si="190"/>
        <v>0</v>
      </c>
      <c r="AK223" s="73">
        <f t="shared" si="191"/>
        <v>0</v>
      </c>
      <c r="AL223" s="73">
        <f t="shared" si="192"/>
        <v>0</v>
      </c>
      <c r="AM223" s="73">
        <f t="shared" si="193"/>
        <v>0</v>
      </c>
      <c r="AN223" s="73">
        <f t="shared" si="228"/>
        <v>0</v>
      </c>
      <c r="AO223" s="73">
        <f t="shared" si="194"/>
        <v>0</v>
      </c>
      <c r="AP223" s="73" t="str">
        <f t="shared" si="229"/>
        <v/>
      </c>
      <c r="AQ223" s="216" t="str">
        <f>IF(AND(BC223=""),"",IF(BC223=0,"",1+(MAX(AQ$60:AQ222))))</f>
        <v/>
      </c>
      <c r="AR223" s="72">
        <v>164</v>
      </c>
      <c r="AS223" s="347">
        <f t="shared" si="218"/>
        <v>0</v>
      </c>
      <c r="AT223" s="70">
        <f t="shared" si="219"/>
        <v>0</v>
      </c>
      <c r="AU223" s="70">
        <f t="shared" si="220"/>
        <v>0</v>
      </c>
      <c r="AV223" s="70">
        <f t="shared" si="221"/>
        <v>0</v>
      </c>
      <c r="AW223" s="70">
        <f t="shared" si="222"/>
        <v>0</v>
      </c>
      <c r="AX223" s="70">
        <f t="shared" si="223"/>
        <v>0</v>
      </c>
      <c r="AY223" s="70">
        <f t="shared" si="224"/>
        <v>0</v>
      </c>
      <c r="AZ223" s="70">
        <f t="shared" si="225"/>
        <v>0</v>
      </c>
      <c r="BA223" s="70">
        <f t="shared" si="226"/>
        <v>0</v>
      </c>
      <c r="BB223" s="70">
        <f t="shared" si="195"/>
        <v>0</v>
      </c>
      <c r="BC223" s="73" t="str">
        <f t="shared" si="230"/>
        <v/>
      </c>
      <c r="BD223" s="216" t="str">
        <f>IF(AND(BP223=""),"",IF(BP223=0,"",1+(MAX(BD$60:BD222))))</f>
        <v/>
      </c>
      <c r="BE223" s="72">
        <v>164</v>
      </c>
      <c r="BF223" s="69">
        <f t="shared" si="167"/>
        <v>0</v>
      </c>
      <c r="BG223" s="73">
        <f t="shared" si="168"/>
        <v>0</v>
      </c>
      <c r="BH223" s="73">
        <f t="shared" si="169"/>
        <v>0</v>
      </c>
      <c r="BI223" s="73">
        <f t="shared" si="170"/>
        <v>0</v>
      </c>
      <c r="BJ223" s="73">
        <f t="shared" si="171"/>
        <v>0</v>
      </c>
      <c r="BK223" s="73">
        <f t="shared" si="172"/>
        <v>0</v>
      </c>
      <c r="BL223" s="73">
        <f t="shared" si="173"/>
        <v>0</v>
      </c>
      <c r="BM223" s="73">
        <f t="shared" si="174"/>
        <v>0</v>
      </c>
      <c r="BN223" s="73">
        <f t="shared" si="175"/>
        <v>0</v>
      </c>
      <c r="BO223" s="73">
        <f t="shared" si="196"/>
        <v>0</v>
      </c>
      <c r="BP223" s="73" t="str">
        <f t="shared" si="231"/>
        <v/>
      </c>
      <c r="BQ223" s="216" t="str">
        <f>IF(AND(CC223=""),"",IF(CC223=0,"",1+(MAX(BQ$60:BQ222))))</f>
        <v/>
      </c>
      <c r="BR223" s="72">
        <v>164</v>
      </c>
      <c r="BS223" s="346">
        <f t="shared" si="176"/>
        <v>0</v>
      </c>
      <c r="BT223" s="73">
        <f t="shared" si="177"/>
        <v>0</v>
      </c>
      <c r="BU223" s="73">
        <f t="shared" si="178"/>
        <v>0</v>
      </c>
      <c r="BV223" s="73">
        <f t="shared" si="179"/>
        <v>0</v>
      </c>
      <c r="BW223" s="73">
        <f t="shared" si="180"/>
        <v>0</v>
      </c>
      <c r="BX223" s="73">
        <f t="shared" si="181"/>
        <v>0</v>
      </c>
      <c r="BY223" s="73">
        <f t="shared" si="182"/>
        <v>0</v>
      </c>
      <c r="BZ223" s="73">
        <f t="shared" si="183"/>
        <v>0</v>
      </c>
      <c r="CA223" s="73">
        <f t="shared" si="184"/>
        <v>0</v>
      </c>
      <c r="CB223" s="73">
        <f t="shared" si="197"/>
        <v>0</v>
      </c>
      <c r="CC223" s="73" t="str">
        <f t="shared" si="232"/>
        <v/>
      </c>
      <c r="CD223" s="216" t="str">
        <f>IF(AND(CP223=""),"",IF(CP223=0,"",1+(MAX(CD$60:CD222))))</f>
        <v/>
      </c>
      <c r="CE223" s="72">
        <v>164</v>
      </c>
      <c r="CF223" s="69">
        <f t="shared" si="198"/>
        <v>0</v>
      </c>
      <c r="CG223" s="73">
        <f t="shared" si="199"/>
        <v>0</v>
      </c>
      <c r="CH223" s="73">
        <f t="shared" si="200"/>
        <v>0</v>
      </c>
      <c r="CI223" s="73">
        <f t="shared" si="201"/>
        <v>0</v>
      </c>
      <c r="CJ223" s="73">
        <f t="shared" si="202"/>
        <v>0</v>
      </c>
      <c r="CK223" s="73">
        <f t="shared" si="203"/>
        <v>0</v>
      </c>
      <c r="CL223" s="73">
        <f t="shared" si="204"/>
        <v>0</v>
      </c>
      <c r="CM223" s="73">
        <f t="shared" si="205"/>
        <v>0</v>
      </c>
      <c r="CN223" s="73">
        <f t="shared" si="206"/>
        <v>0</v>
      </c>
      <c r="CO223" s="73">
        <f t="shared" si="207"/>
        <v>0</v>
      </c>
      <c r="CP223" s="73" t="str">
        <f t="shared" si="233"/>
        <v/>
      </c>
      <c r="CQ223" s="216" t="str">
        <f>IF(AND(DC223=""),"",IF(DC223=0,"",1+(MAX(CQ$60:CQ222))))</f>
        <v/>
      </c>
      <c r="CR223" s="72">
        <v>164</v>
      </c>
      <c r="CS223" s="69">
        <f t="shared" si="227"/>
        <v>0</v>
      </c>
      <c r="CT223" s="73">
        <f t="shared" si="208"/>
        <v>0</v>
      </c>
      <c r="CU223" s="73">
        <f t="shared" si="209"/>
        <v>0</v>
      </c>
      <c r="CV223" s="73">
        <f t="shared" si="210"/>
        <v>0</v>
      </c>
      <c r="CW223" s="73">
        <f t="shared" si="211"/>
        <v>0</v>
      </c>
      <c r="CX223" s="73">
        <f t="shared" si="212"/>
        <v>0</v>
      </c>
      <c r="CY223" s="73">
        <f t="shared" si="213"/>
        <v>0</v>
      </c>
      <c r="CZ223" s="73">
        <f t="shared" si="214"/>
        <v>0</v>
      </c>
      <c r="DA223" s="73">
        <f t="shared" si="215"/>
        <v>0</v>
      </c>
      <c r="DB223" s="73">
        <f t="shared" si="216"/>
        <v>0</v>
      </c>
      <c r="DC223" s="73" t="str">
        <f t="shared" si="234"/>
        <v/>
      </c>
    </row>
    <row r="224" spans="1:107" s="216" customFormat="1" ht="15.75">
      <c r="A224" s="216">
        <f t="shared" si="235"/>
        <v>0</v>
      </c>
      <c r="B224" s="348">
        <f t="shared" si="236"/>
        <v>0</v>
      </c>
      <c r="C224" s="349">
        <v>165</v>
      </c>
      <c r="D224" s="377"/>
      <c r="E224" s="378"/>
      <c r="F224" s="379"/>
      <c r="G224" s="379"/>
      <c r="H224" s="378"/>
      <c r="I224" s="383"/>
      <c r="J224" s="381"/>
      <c r="K224" s="381"/>
      <c r="L224" s="381"/>
      <c r="M224" s="382"/>
      <c r="N224" s="521"/>
      <c r="AB224" s="216" t="str">
        <f t="shared" si="185"/>
        <v/>
      </c>
      <c r="AC224" s="216">
        <f t="shared" si="165"/>
        <v>1</v>
      </c>
      <c r="AD224" s="216" t="str">
        <f>IF(AND(AP224=""),"",IF(AP224=0,"",1+(MAX(AD$60:AD223))))</f>
        <v/>
      </c>
      <c r="AE224" s="32">
        <v>165</v>
      </c>
      <c r="AF224" s="69">
        <f t="shared" si="186"/>
        <v>0</v>
      </c>
      <c r="AG224" s="73">
        <f t="shared" si="187"/>
        <v>0</v>
      </c>
      <c r="AH224" s="73">
        <f t="shared" si="188"/>
        <v>0</v>
      </c>
      <c r="AI224" s="73">
        <f t="shared" si="189"/>
        <v>0</v>
      </c>
      <c r="AJ224" s="73">
        <f t="shared" si="190"/>
        <v>0</v>
      </c>
      <c r="AK224" s="73">
        <f t="shared" si="191"/>
        <v>0</v>
      </c>
      <c r="AL224" s="73">
        <f t="shared" si="192"/>
        <v>0</v>
      </c>
      <c r="AM224" s="73">
        <f t="shared" si="193"/>
        <v>0</v>
      </c>
      <c r="AN224" s="73">
        <f t="shared" si="228"/>
        <v>0</v>
      </c>
      <c r="AO224" s="73">
        <f t="shared" si="194"/>
        <v>0</v>
      </c>
      <c r="AP224" s="73" t="str">
        <f t="shared" si="229"/>
        <v/>
      </c>
      <c r="AQ224" s="216" t="str">
        <f>IF(AND(BC224=""),"",IF(BC224=0,"",1+(MAX(AQ$60:AQ223))))</f>
        <v/>
      </c>
      <c r="AR224" s="72">
        <v>165</v>
      </c>
      <c r="AS224" s="347">
        <f t="shared" si="218"/>
        <v>0</v>
      </c>
      <c r="AT224" s="70">
        <f t="shared" si="219"/>
        <v>0</v>
      </c>
      <c r="AU224" s="70">
        <f t="shared" si="220"/>
        <v>0</v>
      </c>
      <c r="AV224" s="70">
        <f t="shared" si="221"/>
        <v>0</v>
      </c>
      <c r="AW224" s="70">
        <f t="shared" si="222"/>
        <v>0</v>
      </c>
      <c r="AX224" s="70">
        <f t="shared" si="223"/>
        <v>0</v>
      </c>
      <c r="AY224" s="70">
        <f t="shared" si="224"/>
        <v>0</v>
      </c>
      <c r="AZ224" s="70">
        <f t="shared" si="225"/>
        <v>0</v>
      </c>
      <c r="BA224" s="70">
        <f t="shared" si="226"/>
        <v>0</v>
      </c>
      <c r="BB224" s="70">
        <f t="shared" si="195"/>
        <v>0</v>
      </c>
      <c r="BC224" s="73" t="str">
        <f t="shared" si="230"/>
        <v/>
      </c>
      <c r="BD224" s="216" t="str">
        <f>IF(AND(BP224=""),"",IF(BP224=0,"",1+(MAX(BD$60:BD223))))</f>
        <v/>
      </c>
      <c r="BE224" s="32">
        <v>165</v>
      </c>
      <c r="BF224" s="69">
        <f t="shared" si="167"/>
        <v>0</v>
      </c>
      <c r="BG224" s="73">
        <f t="shared" si="168"/>
        <v>0</v>
      </c>
      <c r="BH224" s="73">
        <f t="shared" si="169"/>
        <v>0</v>
      </c>
      <c r="BI224" s="73">
        <f t="shared" si="170"/>
        <v>0</v>
      </c>
      <c r="BJ224" s="73">
        <f t="shared" si="171"/>
        <v>0</v>
      </c>
      <c r="BK224" s="73">
        <f t="shared" si="172"/>
        <v>0</v>
      </c>
      <c r="BL224" s="73">
        <f t="shared" si="173"/>
        <v>0</v>
      </c>
      <c r="BM224" s="73">
        <f t="shared" si="174"/>
        <v>0</v>
      </c>
      <c r="BN224" s="73">
        <f t="shared" si="175"/>
        <v>0</v>
      </c>
      <c r="BO224" s="73">
        <f t="shared" si="196"/>
        <v>0</v>
      </c>
      <c r="BP224" s="73" t="str">
        <f t="shared" si="231"/>
        <v/>
      </c>
      <c r="BQ224" s="216" t="str">
        <f>IF(AND(CC224=""),"",IF(CC224=0,"",1+(MAX(BQ$60:BQ223))))</f>
        <v/>
      </c>
      <c r="BR224" s="32">
        <v>165</v>
      </c>
      <c r="BS224" s="346">
        <f t="shared" si="176"/>
        <v>0</v>
      </c>
      <c r="BT224" s="73">
        <f t="shared" si="177"/>
        <v>0</v>
      </c>
      <c r="BU224" s="73">
        <f t="shared" si="178"/>
        <v>0</v>
      </c>
      <c r="BV224" s="73">
        <f t="shared" si="179"/>
        <v>0</v>
      </c>
      <c r="BW224" s="73">
        <f t="shared" si="180"/>
        <v>0</v>
      </c>
      <c r="BX224" s="73">
        <f t="shared" si="181"/>
        <v>0</v>
      </c>
      <c r="BY224" s="73">
        <f t="shared" si="182"/>
        <v>0</v>
      </c>
      <c r="BZ224" s="73">
        <f t="shared" si="183"/>
        <v>0</v>
      </c>
      <c r="CA224" s="73">
        <f t="shared" si="184"/>
        <v>0</v>
      </c>
      <c r="CB224" s="73">
        <f t="shared" si="197"/>
        <v>0</v>
      </c>
      <c r="CC224" s="73" t="str">
        <f t="shared" si="232"/>
        <v/>
      </c>
      <c r="CD224" s="216" t="str">
        <f>IF(AND(CP224=""),"",IF(CP224=0,"",1+(MAX(CD$60:CD223))))</f>
        <v/>
      </c>
      <c r="CE224" s="32">
        <v>165</v>
      </c>
      <c r="CF224" s="69">
        <f t="shared" si="198"/>
        <v>0</v>
      </c>
      <c r="CG224" s="73">
        <f t="shared" si="199"/>
        <v>0</v>
      </c>
      <c r="CH224" s="73">
        <f t="shared" si="200"/>
        <v>0</v>
      </c>
      <c r="CI224" s="73">
        <f t="shared" si="201"/>
        <v>0</v>
      </c>
      <c r="CJ224" s="73">
        <f t="shared" si="202"/>
        <v>0</v>
      </c>
      <c r="CK224" s="73">
        <f t="shared" si="203"/>
        <v>0</v>
      </c>
      <c r="CL224" s="73">
        <f t="shared" si="204"/>
        <v>0</v>
      </c>
      <c r="CM224" s="73">
        <f t="shared" si="205"/>
        <v>0</v>
      </c>
      <c r="CN224" s="73">
        <f t="shared" si="206"/>
        <v>0</v>
      </c>
      <c r="CO224" s="73">
        <f t="shared" si="207"/>
        <v>0</v>
      </c>
      <c r="CP224" s="73" t="str">
        <f t="shared" si="233"/>
        <v/>
      </c>
      <c r="CQ224" s="216" t="str">
        <f>IF(AND(DC224=""),"",IF(DC224=0,"",1+(MAX(CQ$60:CQ223))))</f>
        <v/>
      </c>
      <c r="CR224" s="32">
        <v>165</v>
      </c>
      <c r="CS224" s="69">
        <f t="shared" si="227"/>
        <v>0</v>
      </c>
      <c r="CT224" s="73">
        <f t="shared" si="208"/>
        <v>0</v>
      </c>
      <c r="CU224" s="73">
        <f t="shared" si="209"/>
        <v>0</v>
      </c>
      <c r="CV224" s="73">
        <f t="shared" si="210"/>
        <v>0</v>
      </c>
      <c r="CW224" s="73">
        <f t="shared" si="211"/>
        <v>0</v>
      </c>
      <c r="CX224" s="73">
        <f t="shared" si="212"/>
        <v>0</v>
      </c>
      <c r="CY224" s="73">
        <f t="shared" si="213"/>
        <v>0</v>
      </c>
      <c r="CZ224" s="73">
        <f t="shared" si="214"/>
        <v>0</v>
      </c>
      <c r="DA224" s="73">
        <f t="shared" si="215"/>
        <v>0</v>
      </c>
      <c r="DB224" s="73">
        <f t="shared" si="216"/>
        <v>0</v>
      </c>
      <c r="DC224" s="73" t="str">
        <f t="shared" si="234"/>
        <v/>
      </c>
    </row>
    <row r="225" spans="1:108" s="216" customFormat="1" ht="15.75">
      <c r="A225" s="216">
        <f t="shared" si="235"/>
        <v>0</v>
      </c>
      <c r="B225" s="348">
        <f t="shared" si="236"/>
        <v>0</v>
      </c>
      <c r="C225" s="349">
        <v>166</v>
      </c>
      <c r="D225" s="377"/>
      <c r="E225" s="378"/>
      <c r="F225" s="379"/>
      <c r="G225" s="379"/>
      <c r="H225" s="378"/>
      <c r="I225" s="383"/>
      <c r="J225" s="381"/>
      <c r="K225" s="381"/>
      <c r="L225" s="381"/>
      <c r="M225" s="382"/>
      <c r="N225" s="521"/>
      <c r="AB225" s="216" t="str">
        <f t="shared" si="185"/>
        <v/>
      </c>
      <c r="AC225" s="216">
        <f t="shared" si="165"/>
        <v>1</v>
      </c>
      <c r="AD225" s="216" t="str">
        <f>IF(AND(AP225=""),"",IF(AP225=0,"",1+(MAX(AD$60:AD224))))</f>
        <v/>
      </c>
      <c r="AE225" s="72">
        <v>166</v>
      </c>
      <c r="AF225" s="69">
        <f t="shared" si="186"/>
        <v>0</v>
      </c>
      <c r="AG225" s="73">
        <f t="shared" si="187"/>
        <v>0</v>
      </c>
      <c r="AH225" s="73">
        <f t="shared" si="188"/>
        <v>0</v>
      </c>
      <c r="AI225" s="73">
        <f t="shared" si="189"/>
        <v>0</v>
      </c>
      <c r="AJ225" s="73">
        <f t="shared" si="190"/>
        <v>0</v>
      </c>
      <c r="AK225" s="73">
        <f t="shared" si="191"/>
        <v>0</v>
      </c>
      <c r="AL225" s="73">
        <f t="shared" si="192"/>
        <v>0</v>
      </c>
      <c r="AM225" s="73">
        <f t="shared" si="193"/>
        <v>0</v>
      </c>
      <c r="AN225" s="73">
        <f t="shared" si="228"/>
        <v>0</v>
      </c>
      <c r="AO225" s="73">
        <f t="shared" si="194"/>
        <v>0</v>
      </c>
      <c r="AP225" s="73" t="str">
        <f t="shared" si="229"/>
        <v/>
      </c>
      <c r="AQ225" s="216" t="str">
        <f>IF(AND(BC225=""),"",IF(BC225=0,"",1+(MAX(AQ$60:AQ224))))</f>
        <v/>
      </c>
      <c r="AR225" s="72">
        <v>166</v>
      </c>
      <c r="AS225" s="347">
        <f t="shared" si="218"/>
        <v>0</v>
      </c>
      <c r="AT225" s="70">
        <f t="shared" si="219"/>
        <v>0</v>
      </c>
      <c r="AU225" s="70">
        <f t="shared" si="220"/>
        <v>0</v>
      </c>
      <c r="AV225" s="70">
        <f t="shared" si="221"/>
        <v>0</v>
      </c>
      <c r="AW225" s="70">
        <f t="shared" si="222"/>
        <v>0</v>
      </c>
      <c r="AX225" s="70">
        <f t="shared" si="223"/>
        <v>0</v>
      </c>
      <c r="AY225" s="70">
        <f t="shared" si="224"/>
        <v>0</v>
      </c>
      <c r="AZ225" s="70">
        <f t="shared" si="225"/>
        <v>0</v>
      </c>
      <c r="BA225" s="70">
        <f t="shared" si="226"/>
        <v>0</v>
      </c>
      <c r="BB225" s="70">
        <f t="shared" si="195"/>
        <v>0</v>
      </c>
      <c r="BC225" s="73" t="str">
        <f t="shared" si="230"/>
        <v/>
      </c>
      <c r="BD225" s="216" t="str">
        <f>IF(AND(BP225=""),"",IF(BP225=0,"",1+(MAX(BD$60:BD224))))</f>
        <v/>
      </c>
      <c r="BE225" s="72">
        <v>166</v>
      </c>
      <c r="BF225" s="69">
        <f t="shared" si="167"/>
        <v>0</v>
      </c>
      <c r="BG225" s="73">
        <f t="shared" si="168"/>
        <v>0</v>
      </c>
      <c r="BH225" s="73">
        <f t="shared" si="169"/>
        <v>0</v>
      </c>
      <c r="BI225" s="73">
        <f t="shared" si="170"/>
        <v>0</v>
      </c>
      <c r="BJ225" s="73">
        <f t="shared" si="171"/>
        <v>0</v>
      </c>
      <c r="BK225" s="73">
        <f t="shared" si="172"/>
        <v>0</v>
      </c>
      <c r="BL225" s="73">
        <f t="shared" si="173"/>
        <v>0</v>
      </c>
      <c r="BM225" s="73">
        <f t="shared" si="174"/>
        <v>0</v>
      </c>
      <c r="BN225" s="73">
        <f t="shared" si="175"/>
        <v>0</v>
      </c>
      <c r="BO225" s="73">
        <f t="shared" si="196"/>
        <v>0</v>
      </c>
      <c r="BP225" s="73" t="str">
        <f t="shared" si="231"/>
        <v/>
      </c>
      <c r="BQ225" s="216" t="str">
        <f>IF(AND(CC225=""),"",IF(CC225=0,"",1+(MAX(BQ$60:BQ224))))</f>
        <v/>
      </c>
      <c r="BR225" s="72">
        <v>166</v>
      </c>
      <c r="BS225" s="346">
        <f t="shared" si="176"/>
        <v>0</v>
      </c>
      <c r="BT225" s="73">
        <f t="shared" si="177"/>
        <v>0</v>
      </c>
      <c r="BU225" s="73">
        <f t="shared" si="178"/>
        <v>0</v>
      </c>
      <c r="BV225" s="73">
        <f t="shared" si="179"/>
        <v>0</v>
      </c>
      <c r="BW225" s="73">
        <f t="shared" si="180"/>
        <v>0</v>
      </c>
      <c r="BX225" s="73">
        <f t="shared" si="181"/>
        <v>0</v>
      </c>
      <c r="BY225" s="73">
        <f t="shared" si="182"/>
        <v>0</v>
      </c>
      <c r="BZ225" s="73">
        <f t="shared" si="183"/>
        <v>0</v>
      </c>
      <c r="CA225" s="73">
        <f t="shared" si="184"/>
        <v>0</v>
      </c>
      <c r="CB225" s="73">
        <f t="shared" si="197"/>
        <v>0</v>
      </c>
      <c r="CC225" s="73" t="str">
        <f t="shared" si="232"/>
        <v/>
      </c>
      <c r="CD225" s="216" t="str">
        <f>IF(AND(CP225=""),"",IF(CP225=0,"",1+(MAX(CD$60:CD224))))</f>
        <v/>
      </c>
      <c r="CE225" s="72">
        <v>166</v>
      </c>
      <c r="CF225" s="69">
        <f t="shared" si="198"/>
        <v>0</v>
      </c>
      <c r="CG225" s="73">
        <f t="shared" si="199"/>
        <v>0</v>
      </c>
      <c r="CH225" s="73">
        <f t="shared" si="200"/>
        <v>0</v>
      </c>
      <c r="CI225" s="73">
        <f t="shared" si="201"/>
        <v>0</v>
      </c>
      <c r="CJ225" s="73">
        <f t="shared" si="202"/>
        <v>0</v>
      </c>
      <c r="CK225" s="73">
        <f t="shared" si="203"/>
        <v>0</v>
      </c>
      <c r="CL225" s="73">
        <f t="shared" si="204"/>
        <v>0</v>
      </c>
      <c r="CM225" s="73">
        <f t="shared" si="205"/>
        <v>0</v>
      </c>
      <c r="CN225" s="73">
        <f t="shared" si="206"/>
        <v>0</v>
      </c>
      <c r="CO225" s="73">
        <f t="shared" si="207"/>
        <v>0</v>
      </c>
      <c r="CP225" s="73" t="str">
        <f t="shared" si="233"/>
        <v/>
      </c>
      <c r="CQ225" s="216" t="str">
        <f>IF(AND(DC225=""),"",IF(DC225=0,"",1+(MAX(CQ$60:CQ224))))</f>
        <v/>
      </c>
      <c r="CR225" s="72">
        <v>166</v>
      </c>
      <c r="CS225" s="69">
        <f t="shared" si="227"/>
        <v>0</v>
      </c>
      <c r="CT225" s="73">
        <f t="shared" si="208"/>
        <v>0</v>
      </c>
      <c r="CU225" s="73">
        <f t="shared" si="209"/>
        <v>0</v>
      </c>
      <c r="CV225" s="73">
        <f t="shared" si="210"/>
        <v>0</v>
      </c>
      <c r="CW225" s="73">
        <f t="shared" si="211"/>
        <v>0</v>
      </c>
      <c r="CX225" s="73">
        <f t="shared" si="212"/>
        <v>0</v>
      </c>
      <c r="CY225" s="73">
        <f t="shared" si="213"/>
        <v>0</v>
      </c>
      <c r="CZ225" s="73">
        <f t="shared" si="214"/>
        <v>0</v>
      </c>
      <c r="DA225" s="73">
        <f t="shared" si="215"/>
        <v>0</v>
      </c>
      <c r="DB225" s="73">
        <f t="shared" si="216"/>
        <v>0</v>
      </c>
      <c r="DC225" s="73" t="str">
        <f t="shared" si="234"/>
        <v/>
      </c>
    </row>
    <row r="226" spans="1:108" s="216" customFormat="1" ht="15.75">
      <c r="A226" s="216">
        <f t="shared" si="235"/>
        <v>0</v>
      </c>
      <c r="B226" s="348">
        <f t="shared" si="236"/>
        <v>0</v>
      </c>
      <c r="C226" s="349">
        <v>167</v>
      </c>
      <c r="D226" s="377"/>
      <c r="E226" s="378"/>
      <c r="F226" s="379"/>
      <c r="G226" s="379"/>
      <c r="H226" s="378"/>
      <c r="I226" s="380"/>
      <c r="J226" s="381"/>
      <c r="K226" s="381"/>
      <c r="L226" s="381"/>
      <c r="M226" s="382"/>
      <c r="N226" s="521"/>
      <c r="AB226" s="216" t="str">
        <f t="shared" si="185"/>
        <v/>
      </c>
      <c r="AC226" s="216">
        <f t="shared" si="165"/>
        <v>1</v>
      </c>
      <c r="AD226" s="216" t="str">
        <f>IF(AND(AP226=""),"",IF(AP226=0,"",1+(MAX(AD$60:AD225))))</f>
        <v/>
      </c>
      <c r="AE226" s="32">
        <v>167</v>
      </c>
      <c r="AF226" s="69">
        <f t="shared" si="186"/>
        <v>0</v>
      </c>
      <c r="AG226" s="73">
        <f t="shared" si="187"/>
        <v>0</v>
      </c>
      <c r="AH226" s="73">
        <f t="shared" si="188"/>
        <v>0</v>
      </c>
      <c r="AI226" s="73">
        <f t="shared" si="189"/>
        <v>0</v>
      </c>
      <c r="AJ226" s="73">
        <f t="shared" si="190"/>
        <v>0</v>
      </c>
      <c r="AK226" s="73">
        <f t="shared" si="191"/>
        <v>0</v>
      </c>
      <c r="AL226" s="73">
        <f t="shared" si="192"/>
        <v>0</v>
      </c>
      <c r="AM226" s="73">
        <f t="shared" si="193"/>
        <v>0</v>
      </c>
      <c r="AN226" s="73">
        <f t="shared" si="228"/>
        <v>0</v>
      </c>
      <c r="AO226" s="73">
        <f t="shared" si="194"/>
        <v>0</v>
      </c>
      <c r="AP226" s="73" t="str">
        <f t="shared" si="229"/>
        <v/>
      </c>
      <c r="AQ226" s="216" t="str">
        <f>IF(AND(BC226=""),"",IF(BC226=0,"",1+(MAX(AQ$60:AQ225))))</f>
        <v/>
      </c>
      <c r="AR226" s="72">
        <v>167</v>
      </c>
      <c r="AS226" s="347">
        <f t="shared" si="218"/>
        <v>0</v>
      </c>
      <c r="AT226" s="70">
        <f t="shared" si="219"/>
        <v>0</v>
      </c>
      <c r="AU226" s="70">
        <f t="shared" si="220"/>
        <v>0</v>
      </c>
      <c r="AV226" s="70">
        <f t="shared" si="221"/>
        <v>0</v>
      </c>
      <c r="AW226" s="70">
        <f t="shared" si="222"/>
        <v>0</v>
      </c>
      <c r="AX226" s="70">
        <f t="shared" si="223"/>
        <v>0</v>
      </c>
      <c r="AY226" s="70">
        <f t="shared" si="224"/>
        <v>0</v>
      </c>
      <c r="AZ226" s="70">
        <f t="shared" si="225"/>
        <v>0</v>
      </c>
      <c r="BA226" s="70">
        <f t="shared" si="226"/>
        <v>0</v>
      </c>
      <c r="BB226" s="70">
        <f t="shared" si="195"/>
        <v>0</v>
      </c>
      <c r="BC226" s="73" t="str">
        <f t="shared" si="230"/>
        <v/>
      </c>
      <c r="BD226" s="216" t="str">
        <f>IF(AND(BP226=""),"",IF(BP226=0,"",1+(MAX(BD$60:BD225))))</f>
        <v/>
      </c>
      <c r="BE226" s="32">
        <v>167</v>
      </c>
      <c r="BF226" s="69">
        <f t="shared" si="167"/>
        <v>0</v>
      </c>
      <c r="BG226" s="73">
        <f t="shared" si="168"/>
        <v>0</v>
      </c>
      <c r="BH226" s="73">
        <f t="shared" si="169"/>
        <v>0</v>
      </c>
      <c r="BI226" s="73">
        <f t="shared" si="170"/>
        <v>0</v>
      </c>
      <c r="BJ226" s="73">
        <f t="shared" si="171"/>
        <v>0</v>
      </c>
      <c r="BK226" s="73">
        <f t="shared" si="172"/>
        <v>0</v>
      </c>
      <c r="BL226" s="73">
        <f t="shared" si="173"/>
        <v>0</v>
      </c>
      <c r="BM226" s="73">
        <f t="shared" si="174"/>
        <v>0</v>
      </c>
      <c r="BN226" s="73">
        <f t="shared" si="175"/>
        <v>0</v>
      </c>
      <c r="BO226" s="73">
        <f t="shared" si="196"/>
        <v>0</v>
      </c>
      <c r="BP226" s="73" t="str">
        <f t="shared" si="231"/>
        <v/>
      </c>
      <c r="BQ226" s="216" t="str">
        <f>IF(AND(CC226=""),"",IF(CC226=0,"",1+(MAX(BQ$60:BQ225))))</f>
        <v/>
      </c>
      <c r="BR226" s="32">
        <v>167</v>
      </c>
      <c r="BS226" s="346">
        <f t="shared" si="176"/>
        <v>0</v>
      </c>
      <c r="BT226" s="73">
        <f t="shared" si="177"/>
        <v>0</v>
      </c>
      <c r="BU226" s="73">
        <f t="shared" si="178"/>
        <v>0</v>
      </c>
      <c r="BV226" s="73">
        <f t="shared" si="179"/>
        <v>0</v>
      </c>
      <c r="BW226" s="73">
        <f t="shared" si="180"/>
        <v>0</v>
      </c>
      <c r="BX226" s="73">
        <f t="shared" si="181"/>
        <v>0</v>
      </c>
      <c r="BY226" s="73">
        <f t="shared" si="182"/>
        <v>0</v>
      </c>
      <c r="BZ226" s="73">
        <f t="shared" si="183"/>
        <v>0</v>
      </c>
      <c r="CA226" s="73">
        <f t="shared" si="184"/>
        <v>0</v>
      </c>
      <c r="CB226" s="73">
        <f t="shared" si="197"/>
        <v>0</v>
      </c>
      <c r="CC226" s="73" t="str">
        <f t="shared" si="232"/>
        <v/>
      </c>
      <c r="CD226" s="216" t="str">
        <f>IF(AND(CP226=""),"",IF(CP226=0,"",1+(MAX(CD$60:CD225))))</f>
        <v/>
      </c>
      <c r="CE226" s="32">
        <v>167</v>
      </c>
      <c r="CF226" s="69">
        <f t="shared" si="198"/>
        <v>0</v>
      </c>
      <c r="CG226" s="73">
        <f t="shared" si="199"/>
        <v>0</v>
      </c>
      <c r="CH226" s="73">
        <f t="shared" si="200"/>
        <v>0</v>
      </c>
      <c r="CI226" s="73">
        <f t="shared" si="201"/>
        <v>0</v>
      </c>
      <c r="CJ226" s="73">
        <f t="shared" si="202"/>
        <v>0</v>
      </c>
      <c r="CK226" s="73">
        <f t="shared" si="203"/>
        <v>0</v>
      </c>
      <c r="CL226" s="73">
        <f t="shared" si="204"/>
        <v>0</v>
      </c>
      <c r="CM226" s="73">
        <f t="shared" si="205"/>
        <v>0</v>
      </c>
      <c r="CN226" s="73">
        <f t="shared" si="206"/>
        <v>0</v>
      </c>
      <c r="CO226" s="73">
        <f t="shared" si="207"/>
        <v>0</v>
      </c>
      <c r="CP226" s="73" t="str">
        <f t="shared" si="233"/>
        <v/>
      </c>
      <c r="CQ226" s="216" t="str">
        <f>IF(AND(DC226=""),"",IF(DC226=0,"",1+(MAX(CQ$60:CQ225))))</f>
        <v/>
      </c>
      <c r="CR226" s="32">
        <v>167</v>
      </c>
      <c r="CS226" s="69">
        <f t="shared" si="227"/>
        <v>0</v>
      </c>
      <c r="CT226" s="73">
        <f t="shared" si="208"/>
        <v>0</v>
      </c>
      <c r="CU226" s="73">
        <f t="shared" si="209"/>
        <v>0</v>
      </c>
      <c r="CV226" s="73">
        <f t="shared" si="210"/>
        <v>0</v>
      </c>
      <c r="CW226" s="73">
        <f t="shared" si="211"/>
        <v>0</v>
      </c>
      <c r="CX226" s="73">
        <f t="shared" si="212"/>
        <v>0</v>
      </c>
      <c r="CY226" s="73">
        <f t="shared" si="213"/>
        <v>0</v>
      </c>
      <c r="CZ226" s="73">
        <f t="shared" si="214"/>
        <v>0</v>
      </c>
      <c r="DA226" s="73">
        <f t="shared" si="215"/>
        <v>0</v>
      </c>
      <c r="DB226" s="73">
        <f t="shared" si="216"/>
        <v>0</v>
      </c>
      <c r="DC226" s="73" t="str">
        <f t="shared" si="234"/>
        <v/>
      </c>
    </row>
    <row r="227" spans="1:108" s="216" customFormat="1" ht="15.75">
      <c r="A227" s="216">
        <f t="shared" si="235"/>
        <v>0</v>
      </c>
      <c r="B227" s="348">
        <f t="shared" si="236"/>
        <v>0</v>
      </c>
      <c r="C227" s="349">
        <v>168</v>
      </c>
      <c r="D227" s="377"/>
      <c r="E227" s="378"/>
      <c r="F227" s="379"/>
      <c r="G227" s="379"/>
      <c r="H227" s="378"/>
      <c r="I227" s="380"/>
      <c r="J227" s="381"/>
      <c r="K227" s="381"/>
      <c r="L227" s="381"/>
      <c r="M227" s="382"/>
      <c r="N227" s="521"/>
      <c r="AB227" s="216" t="str">
        <f>MID(H227,5,4)</f>
        <v/>
      </c>
      <c r="AC227" s="216">
        <f t="shared" si="165"/>
        <v>1</v>
      </c>
      <c r="AD227" s="216" t="str">
        <f>IF(AND(AP227=""),"",IF(AP227=0,"",1+(MAX(AD$60:AD226))))</f>
        <v/>
      </c>
      <c r="AE227" s="72">
        <v>168</v>
      </c>
      <c r="AF227" s="69">
        <f t="shared" si="186"/>
        <v>0</v>
      </c>
      <c r="AG227" s="73">
        <f t="shared" si="187"/>
        <v>0</v>
      </c>
      <c r="AH227" s="73">
        <f t="shared" si="188"/>
        <v>0</v>
      </c>
      <c r="AI227" s="73">
        <f t="shared" si="189"/>
        <v>0</v>
      </c>
      <c r="AJ227" s="73">
        <f t="shared" si="190"/>
        <v>0</v>
      </c>
      <c r="AK227" s="73">
        <f t="shared" si="191"/>
        <v>0</v>
      </c>
      <c r="AL227" s="73">
        <f t="shared" si="192"/>
        <v>0</v>
      </c>
      <c r="AM227" s="73">
        <f t="shared" si="193"/>
        <v>0</v>
      </c>
      <c r="AN227" s="73">
        <f t="shared" si="228"/>
        <v>0</v>
      </c>
      <c r="AO227" s="73">
        <f t="shared" si="194"/>
        <v>0</v>
      </c>
      <c r="AP227" s="73" t="str">
        <f t="shared" si="229"/>
        <v/>
      </c>
      <c r="AQ227" s="216" t="str">
        <f>IF(AND(BC227=""),"",IF(BC227=0,"",1+(MAX(AQ$60:AQ226))))</f>
        <v/>
      </c>
      <c r="AR227" s="72">
        <v>168</v>
      </c>
      <c r="AS227" s="347">
        <f t="shared" si="218"/>
        <v>0</v>
      </c>
      <c r="AT227" s="70">
        <f t="shared" si="219"/>
        <v>0</v>
      </c>
      <c r="AU227" s="70">
        <f t="shared" si="220"/>
        <v>0</v>
      </c>
      <c r="AV227" s="70">
        <f t="shared" si="221"/>
        <v>0</v>
      </c>
      <c r="AW227" s="70">
        <f t="shared" si="222"/>
        <v>0</v>
      </c>
      <c r="AX227" s="70">
        <f t="shared" si="223"/>
        <v>0</v>
      </c>
      <c r="AY227" s="70">
        <f t="shared" si="224"/>
        <v>0</v>
      </c>
      <c r="AZ227" s="70">
        <f t="shared" si="225"/>
        <v>0</v>
      </c>
      <c r="BA227" s="70">
        <f t="shared" si="226"/>
        <v>0</v>
      </c>
      <c r="BB227" s="70">
        <f t="shared" si="195"/>
        <v>0</v>
      </c>
      <c r="BC227" s="73" t="str">
        <f t="shared" si="230"/>
        <v/>
      </c>
      <c r="BD227" s="216" t="str">
        <f>IF(AND(BP227=""),"",IF(BP227=0,"",1+(MAX(BD$60:BD226))))</f>
        <v/>
      </c>
      <c r="BE227" s="72">
        <v>168</v>
      </c>
      <c r="BF227" s="69">
        <f t="shared" si="167"/>
        <v>0</v>
      </c>
      <c r="BG227" s="73">
        <f t="shared" si="168"/>
        <v>0</v>
      </c>
      <c r="BH227" s="73">
        <f t="shared" si="169"/>
        <v>0</v>
      </c>
      <c r="BI227" s="73">
        <f t="shared" si="170"/>
        <v>0</v>
      </c>
      <c r="BJ227" s="73">
        <f t="shared" si="171"/>
        <v>0</v>
      </c>
      <c r="BK227" s="73">
        <f t="shared" si="172"/>
        <v>0</v>
      </c>
      <c r="BL227" s="73">
        <f t="shared" si="173"/>
        <v>0</v>
      </c>
      <c r="BM227" s="73">
        <f t="shared" si="174"/>
        <v>0</v>
      </c>
      <c r="BN227" s="73">
        <f t="shared" si="175"/>
        <v>0</v>
      </c>
      <c r="BO227" s="73">
        <f t="shared" si="196"/>
        <v>0</v>
      </c>
      <c r="BP227" s="73" t="str">
        <f t="shared" si="231"/>
        <v/>
      </c>
      <c r="BQ227" s="216" t="str">
        <f>IF(AND(CC227=""),"",IF(CC227=0,"",1+(MAX(BQ$60:BQ226))))</f>
        <v/>
      </c>
      <c r="BR227" s="72">
        <v>168</v>
      </c>
      <c r="BS227" s="346">
        <f t="shared" si="176"/>
        <v>0</v>
      </c>
      <c r="BT227" s="73">
        <f t="shared" si="177"/>
        <v>0</v>
      </c>
      <c r="BU227" s="73">
        <f t="shared" si="178"/>
        <v>0</v>
      </c>
      <c r="BV227" s="73">
        <f t="shared" si="179"/>
        <v>0</v>
      </c>
      <c r="BW227" s="73">
        <f t="shared" si="180"/>
        <v>0</v>
      </c>
      <c r="BX227" s="73">
        <f t="shared" si="181"/>
        <v>0</v>
      </c>
      <c r="BY227" s="73">
        <f t="shared" si="182"/>
        <v>0</v>
      </c>
      <c r="BZ227" s="73">
        <f t="shared" si="183"/>
        <v>0</v>
      </c>
      <c r="CA227" s="73">
        <f t="shared" si="184"/>
        <v>0</v>
      </c>
      <c r="CB227" s="73">
        <f t="shared" si="197"/>
        <v>0</v>
      </c>
      <c r="CC227" s="73" t="str">
        <f t="shared" si="232"/>
        <v/>
      </c>
      <c r="CD227" s="216" t="str">
        <f>IF(AND(CP227=""),"",IF(CP227=0,"",1+(MAX(CD$60:CD226))))</f>
        <v/>
      </c>
      <c r="CE227" s="72">
        <v>168</v>
      </c>
      <c r="CF227" s="69">
        <f t="shared" si="198"/>
        <v>0</v>
      </c>
      <c r="CG227" s="73">
        <f t="shared" si="199"/>
        <v>0</v>
      </c>
      <c r="CH227" s="73">
        <f t="shared" si="200"/>
        <v>0</v>
      </c>
      <c r="CI227" s="73">
        <f t="shared" si="201"/>
        <v>0</v>
      </c>
      <c r="CJ227" s="73">
        <f t="shared" si="202"/>
        <v>0</v>
      </c>
      <c r="CK227" s="73">
        <f t="shared" si="203"/>
        <v>0</v>
      </c>
      <c r="CL227" s="73">
        <f t="shared" si="204"/>
        <v>0</v>
      </c>
      <c r="CM227" s="73">
        <f t="shared" si="205"/>
        <v>0</v>
      </c>
      <c r="CN227" s="73">
        <f t="shared" si="206"/>
        <v>0</v>
      </c>
      <c r="CO227" s="73">
        <f t="shared" si="207"/>
        <v>0</v>
      </c>
      <c r="CP227" s="73" t="str">
        <f t="shared" si="233"/>
        <v/>
      </c>
      <c r="CQ227" s="216" t="str">
        <f>IF(AND(DC227=""),"",IF(DC227=0,"",1+(MAX(CQ$60:CQ226))))</f>
        <v/>
      </c>
      <c r="CR227" s="72">
        <v>168</v>
      </c>
      <c r="CS227" s="69">
        <f t="shared" si="227"/>
        <v>0</v>
      </c>
      <c r="CT227" s="73">
        <f t="shared" si="208"/>
        <v>0</v>
      </c>
      <c r="CU227" s="73">
        <f t="shared" si="209"/>
        <v>0</v>
      </c>
      <c r="CV227" s="73">
        <f t="shared" si="210"/>
        <v>0</v>
      </c>
      <c r="CW227" s="73">
        <f t="shared" si="211"/>
        <v>0</v>
      </c>
      <c r="CX227" s="73">
        <f t="shared" si="212"/>
        <v>0</v>
      </c>
      <c r="CY227" s="73">
        <f t="shared" si="213"/>
        <v>0</v>
      </c>
      <c r="CZ227" s="73">
        <f t="shared" si="214"/>
        <v>0</v>
      </c>
      <c r="DA227" s="73">
        <f t="shared" si="215"/>
        <v>0</v>
      </c>
      <c r="DB227" s="73">
        <f t="shared" si="216"/>
        <v>0</v>
      </c>
      <c r="DC227" s="73" t="str">
        <f t="shared" si="234"/>
        <v/>
      </c>
      <c r="DD227" s="71"/>
    </row>
    <row r="228" spans="1:108" s="216" customFormat="1" ht="15.75">
      <c r="A228" s="216">
        <f t="shared" si="235"/>
        <v>0</v>
      </c>
      <c r="B228" s="348">
        <f t="shared" si="236"/>
        <v>0</v>
      </c>
      <c r="C228" s="349">
        <v>169</v>
      </c>
      <c r="D228" s="377"/>
      <c r="E228" s="378"/>
      <c r="F228" s="379"/>
      <c r="G228" s="379"/>
      <c r="H228" s="378"/>
      <c r="I228" s="380"/>
      <c r="J228" s="381"/>
      <c r="K228" s="381"/>
      <c r="L228" s="381"/>
      <c r="M228" s="382"/>
      <c r="N228" s="521"/>
      <c r="AB228" s="216" t="str">
        <f t="shared" ref="AB228:AB276" si="237">MID(H228,5,4)</f>
        <v/>
      </c>
      <c r="AC228" s="216">
        <f t="shared" si="165"/>
        <v>1</v>
      </c>
      <c r="AD228" s="216" t="str">
        <f>IF(AND(AP228=""),"",IF(AP228=0,"",1+(MAX(AD$60:AD227))))</f>
        <v/>
      </c>
      <c r="AE228" s="32">
        <v>169</v>
      </c>
      <c r="AF228" s="69">
        <f t="shared" si="186"/>
        <v>0</v>
      </c>
      <c r="AG228" s="73">
        <f t="shared" si="187"/>
        <v>0</v>
      </c>
      <c r="AH228" s="73">
        <f t="shared" si="188"/>
        <v>0</v>
      </c>
      <c r="AI228" s="73">
        <f t="shared" si="189"/>
        <v>0</v>
      </c>
      <c r="AJ228" s="73">
        <f t="shared" si="190"/>
        <v>0</v>
      </c>
      <c r="AK228" s="73">
        <f t="shared" si="191"/>
        <v>0</v>
      </c>
      <c r="AL228" s="73">
        <f t="shared" si="192"/>
        <v>0</v>
      </c>
      <c r="AM228" s="73">
        <f t="shared" si="193"/>
        <v>0</v>
      </c>
      <c r="AN228" s="73">
        <f t="shared" si="228"/>
        <v>0</v>
      </c>
      <c r="AO228" s="73">
        <f t="shared" si="194"/>
        <v>0</v>
      </c>
      <c r="AP228" s="73" t="str">
        <f t="shared" si="229"/>
        <v/>
      </c>
      <c r="AQ228" s="216" t="str">
        <f>IF(AND(BC228=""),"",IF(BC228=0,"",1+(MAX(AQ$60:AQ227))))</f>
        <v/>
      </c>
      <c r="AR228" s="72">
        <v>169</v>
      </c>
      <c r="AS228" s="347">
        <f t="shared" si="218"/>
        <v>0</v>
      </c>
      <c r="AT228" s="70">
        <f t="shared" si="219"/>
        <v>0</v>
      </c>
      <c r="AU228" s="70">
        <f t="shared" si="220"/>
        <v>0</v>
      </c>
      <c r="AV228" s="70">
        <f t="shared" si="221"/>
        <v>0</v>
      </c>
      <c r="AW228" s="70">
        <f t="shared" si="222"/>
        <v>0</v>
      </c>
      <c r="AX228" s="70">
        <f t="shared" si="223"/>
        <v>0</v>
      </c>
      <c r="AY228" s="70">
        <f t="shared" si="224"/>
        <v>0</v>
      </c>
      <c r="AZ228" s="70">
        <f t="shared" si="225"/>
        <v>0</v>
      </c>
      <c r="BA228" s="70">
        <f t="shared" si="226"/>
        <v>0</v>
      </c>
      <c r="BB228" s="70">
        <f t="shared" si="195"/>
        <v>0</v>
      </c>
      <c r="BC228" s="73" t="str">
        <f t="shared" si="230"/>
        <v/>
      </c>
      <c r="BD228" s="216" t="str">
        <f>IF(AND(BP228=""),"",IF(BP228=0,"",1+(MAX(BD$60:BD227))))</f>
        <v/>
      </c>
      <c r="BE228" s="32">
        <v>169</v>
      </c>
      <c r="BF228" s="69">
        <f t="shared" si="167"/>
        <v>0</v>
      </c>
      <c r="BG228" s="73">
        <f t="shared" si="168"/>
        <v>0</v>
      </c>
      <c r="BH228" s="73">
        <f t="shared" si="169"/>
        <v>0</v>
      </c>
      <c r="BI228" s="73">
        <f t="shared" si="170"/>
        <v>0</v>
      </c>
      <c r="BJ228" s="73">
        <f t="shared" si="171"/>
        <v>0</v>
      </c>
      <c r="BK228" s="73">
        <f t="shared" si="172"/>
        <v>0</v>
      </c>
      <c r="BL228" s="73">
        <f t="shared" si="173"/>
        <v>0</v>
      </c>
      <c r="BM228" s="73">
        <f t="shared" si="174"/>
        <v>0</v>
      </c>
      <c r="BN228" s="73">
        <f t="shared" si="175"/>
        <v>0</v>
      </c>
      <c r="BO228" s="73">
        <f t="shared" si="196"/>
        <v>0</v>
      </c>
      <c r="BP228" s="73" t="str">
        <f t="shared" si="231"/>
        <v/>
      </c>
      <c r="BQ228" s="216" t="str">
        <f>IF(AND(CC228=""),"",IF(CC228=0,"",1+(MAX(BQ$60:BQ227))))</f>
        <v/>
      </c>
      <c r="BR228" s="32">
        <v>169</v>
      </c>
      <c r="BS228" s="346">
        <f t="shared" si="176"/>
        <v>0</v>
      </c>
      <c r="BT228" s="73">
        <f t="shared" si="177"/>
        <v>0</v>
      </c>
      <c r="BU228" s="73">
        <f t="shared" si="178"/>
        <v>0</v>
      </c>
      <c r="BV228" s="73">
        <f t="shared" si="179"/>
        <v>0</v>
      </c>
      <c r="BW228" s="73">
        <f t="shared" si="180"/>
        <v>0</v>
      </c>
      <c r="BX228" s="73">
        <f t="shared" si="181"/>
        <v>0</v>
      </c>
      <c r="BY228" s="73">
        <f t="shared" si="182"/>
        <v>0</v>
      </c>
      <c r="BZ228" s="73">
        <f t="shared" si="183"/>
        <v>0</v>
      </c>
      <c r="CA228" s="73">
        <f t="shared" si="184"/>
        <v>0</v>
      </c>
      <c r="CB228" s="73">
        <f t="shared" si="197"/>
        <v>0</v>
      </c>
      <c r="CC228" s="73" t="str">
        <f t="shared" si="232"/>
        <v/>
      </c>
      <c r="CD228" s="216" t="str">
        <f>IF(AND(CP228=""),"",IF(CP228=0,"",1+(MAX(CD$60:CD227))))</f>
        <v/>
      </c>
      <c r="CE228" s="32">
        <v>169</v>
      </c>
      <c r="CF228" s="69">
        <f t="shared" si="198"/>
        <v>0</v>
      </c>
      <c r="CG228" s="73">
        <f t="shared" si="199"/>
        <v>0</v>
      </c>
      <c r="CH228" s="73">
        <f t="shared" si="200"/>
        <v>0</v>
      </c>
      <c r="CI228" s="73">
        <f t="shared" si="201"/>
        <v>0</v>
      </c>
      <c r="CJ228" s="73">
        <f t="shared" si="202"/>
        <v>0</v>
      </c>
      <c r="CK228" s="73">
        <f t="shared" si="203"/>
        <v>0</v>
      </c>
      <c r="CL228" s="73">
        <f t="shared" si="204"/>
        <v>0</v>
      </c>
      <c r="CM228" s="73">
        <f t="shared" si="205"/>
        <v>0</v>
      </c>
      <c r="CN228" s="73">
        <f t="shared" si="206"/>
        <v>0</v>
      </c>
      <c r="CO228" s="73">
        <f t="shared" si="207"/>
        <v>0</v>
      </c>
      <c r="CP228" s="73" t="str">
        <f t="shared" si="233"/>
        <v/>
      </c>
      <c r="CQ228" s="216" t="str">
        <f>IF(AND(DC228=""),"",IF(DC228=0,"",1+(MAX(CQ$60:CQ227))))</f>
        <v/>
      </c>
      <c r="CR228" s="32">
        <v>169</v>
      </c>
      <c r="CS228" s="69">
        <f t="shared" si="227"/>
        <v>0</v>
      </c>
      <c r="CT228" s="73">
        <f t="shared" si="208"/>
        <v>0</v>
      </c>
      <c r="CU228" s="73">
        <f t="shared" si="209"/>
        <v>0</v>
      </c>
      <c r="CV228" s="73">
        <f t="shared" si="210"/>
        <v>0</v>
      </c>
      <c r="CW228" s="73">
        <f t="shared" si="211"/>
        <v>0</v>
      </c>
      <c r="CX228" s="73">
        <f t="shared" si="212"/>
        <v>0</v>
      </c>
      <c r="CY228" s="73">
        <f t="shared" si="213"/>
        <v>0</v>
      </c>
      <c r="CZ228" s="73">
        <f t="shared" si="214"/>
        <v>0</v>
      </c>
      <c r="DA228" s="73">
        <f t="shared" si="215"/>
        <v>0</v>
      </c>
      <c r="DB228" s="73">
        <f t="shared" si="216"/>
        <v>0</v>
      </c>
      <c r="DC228" s="73" t="str">
        <f t="shared" si="234"/>
        <v/>
      </c>
      <c r="DD228" s="71"/>
    </row>
    <row r="229" spans="1:108" s="216" customFormat="1" ht="15.75">
      <c r="A229" s="216">
        <f t="shared" si="235"/>
        <v>0</v>
      </c>
      <c r="B229" s="348">
        <f t="shared" si="236"/>
        <v>0</v>
      </c>
      <c r="C229" s="349">
        <v>170</v>
      </c>
      <c r="D229" s="377"/>
      <c r="E229" s="378"/>
      <c r="F229" s="379"/>
      <c r="G229" s="379"/>
      <c r="H229" s="378"/>
      <c r="I229" s="380"/>
      <c r="J229" s="381"/>
      <c r="K229" s="381"/>
      <c r="L229" s="381"/>
      <c r="M229" s="382"/>
      <c r="N229" s="521"/>
      <c r="AB229" s="216" t="str">
        <f t="shared" si="237"/>
        <v/>
      </c>
      <c r="AC229" s="216">
        <f t="shared" si="165"/>
        <v>1</v>
      </c>
      <c r="AD229" s="216" t="str">
        <f>IF(AND(AP229=""),"",IF(AP229=0,"",1+(MAX(AD$60:AD228))))</f>
        <v/>
      </c>
      <c r="AE229" s="72">
        <v>170</v>
      </c>
      <c r="AF229" s="69">
        <f t="shared" si="186"/>
        <v>0</v>
      </c>
      <c r="AG229" s="73">
        <f t="shared" si="187"/>
        <v>0</v>
      </c>
      <c r="AH229" s="73">
        <f t="shared" si="188"/>
        <v>0</v>
      </c>
      <c r="AI229" s="73">
        <f t="shared" si="189"/>
        <v>0</v>
      </c>
      <c r="AJ229" s="73">
        <f t="shared" si="190"/>
        <v>0</v>
      </c>
      <c r="AK229" s="73">
        <f t="shared" si="191"/>
        <v>0</v>
      </c>
      <c r="AL229" s="73">
        <f t="shared" si="192"/>
        <v>0</v>
      </c>
      <c r="AM229" s="73">
        <f t="shared" si="193"/>
        <v>0</v>
      </c>
      <c r="AN229" s="73">
        <f>IF($M229="GAZETTED - REGULAR",L229,0)</f>
        <v>0</v>
      </c>
      <c r="AO229" s="73">
        <f t="shared" si="194"/>
        <v>0</v>
      </c>
      <c r="AP229" s="73" t="str">
        <f t="shared" si="229"/>
        <v/>
      </c>
      <c r="AQ229" s="216" t="str">
        <f>IF(AND(BC229=""),"",IF(BC229=0,"",1+(MAX(AQ$60:AQ228))))</f>
        <v/>
      </c>
      <c r="AR229" s="72">
        <v>170</v>
      </c>
      <c r="AS229" s="347">
        <f t="shared" si="218"/>
        <v>0</v>
      </c>
      <c r="AT229" s="70">
        <f t="shared" si="219"/>
        <v>0</v>
      </c>
      <c r="AU229" s="70">
        <f t="shared" si="220"/>
        <v>0</v>
      </c>
      <c r="AV229" s="70">
        <f t="shared" si="221"/>
        <v>0</v>
      </c>
      <c r="AW229" s="70">
        <f t="shared" si="222"/>
        <v>0</v>
      </c>
      <c r="AX229" s="70">
        <f t="shared" si="223"/>
        <v>0</v>
      </c>
      <c r="AY229" s="70">
        <f t="shared" si="224"/>
        <v>0</v>
      </c>
      <c r="AZ229" s="70">
        <f t="shared" si="225"/>
        <v>0</v>
      </c>
      <c r="BA229" s="70">
        <f t="shared" si="226"/>
        <v>0</v>
      </c>
      <c r="BB229" s="70">
        <f t="shared" si="195"/>
        <v>0</v>
      </c>
      <c r="BC229" s="73" t="str">
        <f t="shared" si="230"/>
        <v/>
      </c>
      <c r="BD229" s="216" t="str">
        <f>IF(AND(BP229=""),"",IF(BP229=0,"",1+(MAX(BD$60:BD228))))</f>
        <v/>
      </c>
      <c r="BE229" s="72">
        <v>170</v>
      </c>
      <c r="BF229" s="69">
        <f t="shared" si="167"/>
        <v>0</v>
      </c>
      <c r="BG229" s="73">
        <f t="shared" si="168"/>
        <v>0</v>
      </c>
      <c r="BH229" s="73">
        <f t="shared" si="169"/>
        <v>0</v>
      </c>
      <c r="BI229" s="73">
        <f t="shared" si="170"/>
        <v>0</v>
      </c>
      <c r="BJ229" s="73">
        <f t="shared" si="171"/>
        <v>0</v>
      </c>
      <c r="BK229" s="73">
        <f t="shared" si="172"/>
        <v>0</v>
      </c>
      <c r="BL229" s="73">
        <f t="shared" si="173"/>
        <v>0</v>
      </c>
      <c r="BM229" s="73">
        <f t="shared" si="174"/>
        <v>0</v>
      </c>
      <c r="BN229" s="73">
        <f t="shared" si="175"/>
        <v>0</v>
      </c>
      <c r="BO229" s="73">
        <f t="shared" si="196"/>
        <v>0</v>
      </c>
      <c r="BP229" s="73" t="str">
        <f t="shared" si="231"/>
        <v/>
      </c>
      <c r="BQ229" s="216" t="str">
        <f>IF(AND(CC229=""),"",IF(CC229=0,"",1+(MAX(BQ$60:BQ228))))</f>
        <v/>
      </c>
      <c r="BR229" s="72">
        <v>170</v>
      </c>
      <c r="BS229" s="346">
        <f t="shared" si="176"/>
        <v>0</v>
      </c>
      <c r="BT229" s="73">
        <f t="shared" si="177"/>
        <v>0</v>
      </c>
      <c r="BU229" s="73">
        <f t="shared" si="178"/>
        <v>0</v>
      </c>
      <c r="BV229" s="73">
        <f t="shared" si="179"/>
        <v>0</v>
      </c>
      <c r="BW229" s="73">
        <f t="shared" si="180"/>
        <v>0</v>
      </c>
      <c r="BX229" s="73">
        <f t="shared" si="181"/>
        <v>0</v>
      </c>
      <c r="BY229" s="73">
        <f t="shared" si="182"/>
        <v>0</v>
      </c>
      <c r="BZ229" s="73">
        <f t="shared" si="183"/>
        <v>0</v>
      </c>
      <c r="CA229" s="73">
        <f t="shared" si="184"/>
        <v>0</v>
      </c>
      <c r="CB229" s="73">
        <f t="shared" si="197"/>
        <v>0</v>
      </c>
      <c r="CC229" s="73" t="str">
        <f t="shared" si="232"/>
        <v/>
      </c>
      <c r="CD229" s="216" t="str">
        <f>IF(AND(CP229=""),"",IF(CP229=0,"",1+(MAX(CD$60:CD228))))</f>
        <v/>
      </c>
      <c r="CE229" s="72">
        <v>170</v>
      </c>
      <c r="CF229" s="69">
        <f t="shared" si="198"/>
        <v>0</v>
      </c>
      <c r="CG229" s="73">
        <f t="shared" si="199"/>
        <v>0</v>
      </c>
      <c r="CH229" s="73">
        <f t="shared" si="200"/>
        <v>0</v>
      </c>
      <c r="CI229" s="73">
        <f t="shared" si="201"/>
        <v>0</v>
      </c>
      <c r="CJ229" s="73">
        <f t="shared" si="202"/>
        <v>0</v>
      </c>
      <c r="CK229" s="73">
        <f t="shared" si="203"/>
        <v>0</v>
      </c>
      <c r="CL229" s="73">
        <f t="shared" si="204"/>
        <v>0</v>
      </c>
      <c r="CM229" s="73">
        <f t="shared" si="205"/>
        <v>0</v>
      </c>
      <c r="CN229" s="73">
        <f t="shared" si="206"/>
        <v>0</v>
      </c>
      <c r="CO229" s="73">
        <f t="shared" si="207"/>
        <v>0</v>
      </c>
      <c r="CP229" s="73" t="str">
        <f t="shared" si="233"/>
        <v/>
      </c>
      <c r="CQ229" s="216" t="str">
        <f>IF(AND(DC229=""),"",IF(DC229=0,"",1+(MAX(CQ$60:CQ228))))</f>
        <v/>
      </c>
      <c r="CR229" s="72">
        <v>170</v>
      </c>
      <c r="CS229" s="69">
        <f t="shared" si="227"/>
        <v>0</v>
      </c>
      <c r="CT229" s="73">
        <f t="shared" si="208"/>
        <v>0</v>
      </c>
      <c r="CU229" s="73">
        <f t="shared" si="209"/>
        <v>0</v>
      </c>
      <c r="CV229" s="73">
        <f t="shared" si="210"/>
        <v>0</v>
      </c>
      <c r="CW229" s="73">
        <f t="shared" si="211"/>
        <v>0</v>
      </c>
      <c r="CX229" s="73">
        <f t="shared" si="212"/>
        <v>0</v>
      </c>
      <c r="CY229" s="73">
        <f t="shared" si="213"/>
        <v>0</v>
      </c>
      <c r="CZ229" s="73">
        <f t="shared" si="214"/>
        <v>0</v>
      </c>
      <c r="DA229" s="73">
        <f t="shared" si="215"/>
        <v>0</v>
      </c>
      <c r="DB229" s="73">
        <f t="shared" si="216"/>
        <v>0</v>
      </c>
      <c r="DC229" s="73" t="str">
        <f t="shared" si="234"/>
        <v/>
      </c>
      <c r="DD229" s="71"/>
    </row>
    <row r="230" spans="1:108" s="216" customFormat="1" ht="15.75">
      <c r="A230" s="216">
        <f t="shared" si="235"/>
        <v>0</v>
      </c>
      <c r="B230" s="348">
        <f t="shared" si="236"/>
        <v>0</v>
      </c>
      <c r="C230" s="349">
        <v>171</v>
      </c>
      <c r="D230" s="377"/>
      <c r="E230" s="378"/>
      <c r="F230" s="379"/>
      <c r="G230" s="379"/>
      <c r="H230" s="378"/>
      <c r="I230" s="380"/>
      <c r="J230" s="381"/>
      <c r="K230" s="381"/>
      <c r="L230" s="381"/>
      <c r="M230" s="382"/>
      <c r="N230" s="521"/>
      <c r="AB230" s="216" t="str">
        <f t="shared" si="237"/>
        <v/>
      </c>
      <c r="AC230" s="216">
        <f t="shared" si="165"/>
        <v>1</v>
      </c>
      <c r="AD230" s="216" t="str">
        <f>IF(AND(AP230=""),"",IF(AP230=0,"",1+(MAX(AD$60:AD229))))</f>
        <v/>
      </c>
      <c r="AE230" s="32">
        <v>171</v>
      </c>
      <c r="AF230" s="69">
        <f t="shared" si="186"/>
        <v>0</v>
      </c>
      <c r="AG230" s="73">
        <f t="shared" si="187"/>
        <v>0</v>
      </c>
      <c r="AH230" s="73">
        <f t="shared" si="188"/>
        <v>0</v>
      </c>
      <c r="AI230" s="73">
        <f t="shared" si="189"/>
        <v>0</v>
      </c>
      <c r="AJ230" s="73">
        <f t="shared" si="190"/>
        <v>0</v>
      </c>
      <c r="AK230" s="73">
        <f t="shared" si="191"/>
        <v>0</v>
      </c>
      <c r="AL230" s="73">
        <f t="shared" si="192"/>
        <v>0</v>
      </c>
      <c r="AM230" s="73">
        <f t="shared" si="193"/>
        <v>0</v>
      </c>
      <c r="AN230" s="73">
        <f t="shared" ref="AN230:AN278" si="238">IF($M230="GAZETTED - REGULAR",L230,0)</f>
        <v>0</v>
      </c>
      <c r="AO230" s="73">
        <f t="shared" si="194"/>
        <v>0</v>
      </c>
      <c r="AP230" s="73" t="str">
        <f t="shared" si="229"/>
        <v/>
      </c>
      <c r="AQ230" s="216" t="str">
        <f>IF(AND(BC230=""),"",IF(BC230=0,"",1+(MAX(AQ$60:AQ229))))</f>
        <v/>
      </c>
      <c r="AR230" s="72">
        <v>171</v>
      </c>
      <c r="AS230" s="347">
        <f t="shared" si="218"/>
        <v>0</v>
      </c>
      <c r="AT230" s="70">
        <f t="shared" si="219"/>
        <v>0</v>
      </c>
      <c r="AU230" s="70">
        <f t="shared" si="220"/>
        <v>0</v>
      </c>
      <c r="AV230" s="70">
        <f t="shared" si="221"/>
        <v>0</v>
      </c>
      <c r="AW230" s="70">
        <f t="shared" si="222"/>
        <v>0</v>
      </c>
      <c r="AX230" s="70">
        <f t="shared" si="223"/>
        <v>0</v>
      </c>
      <c r="AY230" s="70">
        <f t="shared" si="224"/>
        <v>0</v>
      </c>
      <c r="AZ230" s="70">
        <f t="shared" si="225"/>
        <v>0</v>
      </c>
      <c r="BA230" s="70">
        <f t="shared" si="226"/>
        <v>0</v>
      </c>
      <c r="BB230" s="70">
        <f t="shared" si="195"/>
        <v>0</v>
      </c>
      <c r="BC230" s="73" t="str">
        <f t="shared" si="230"/>
        <v/>
      </c>
      <c r="BD230" s="216" t="str">
        <f>IF(AND(BP230=""),"",IF(BP230=0,"",1+(MAX(BD$60:BD229))))</f>
        <v/>
      </c>
      <c r="BE230" s="32">
        <v>171</v>
      </c>
      <c r="BF230" s="69">
        <f t="shared" si="167"/>
        <v>0</v>
      </c>
      <c r="BG230" s="73">
        <f t="shared" si="168"/>
        <v>0</v>
      </c>
      <c r="BH230" s="73">
        <f t="shared" si="169"/>
        <v>0</v>
      </c>
      <c r="BI230" s="73">
        <f t="shared" si="170"/>
        <v>0</v>
      </c>
      <c r="BJ230" s="73">
        <f t="shared" si="171"/>
        <v>0</v>
      </c>
      <c r="BK230" s="73">
        <f t="shared" si="172"/>
        <v>0</v>
      </c>
      <c r="BL230" s="73">
        <f t="shared" si="173"/>
        <v>0</v>
      </c>
      <c r="BM230" s="73">
        <f t="shared" si="174"/>
        <v>0</v>
      </c>
      <c r="BN230" s="73">
        <f t="shared" si="175"/>
        <v>0</v>
      </c>
      <c r="BO230" s="73">
        <f t="shared" si="196"/>
        <v>0</v>
      </c>
      <c r="BP230" s="73" t="str">
        <f t="shared" si="231"/>
        <v/>
      </c>
      <c r="BQ230" s="216" t="str">
        <f>IF(AND(CC230=""),"",IF(CC230=0,"",1+(MAX(BQ$60:BQ229))))</f>
        <v/>
      </c>
      <c r="BR230" s="32">
        <v>171</v>
      </c>
      <c r="BS230" s="346">
        <f t="shared" si="176"/>
        <v>0</v>
      </c>
      <c r="BT230" s="73">
        <f t="shared" si="177"/>
        <v>0</v>
      </c>
      <c r="BU230" s="73">
        <f t="shared" si="178"/>
        <v>0</v>
      </c>
      <c r="BV230" s="73">
        <f t="shared" si="179"/>
        <v>0</v>
      </c>
      <c r="BW230" s="73">
        <f t="shared" si="180"/>
        <v>0</v>
      </c>
      <c r="BX230" s="73">
        <f t="shared" si="181"/>
        <v>0</v>
      </c>
      <c r="BY230" s="73">
        <f t="shared" si="182"/>
        <v>0</v>
      </c>
      <c r="BZ230" s="73">
        <f t="shared" si="183"/>
        <v>0</v>
      </c>
      <c r="CA230" s="73">
        <f t="shared" si="184"/>
        <v>0</v>
      </c>
      <c r="CB230" s="73">
        <f t="shared" si="197"/>
        <v>0</v>
      </c>
      <c r="CC230" s="73" t="str">
        <f t="shared" si="232"/>
        <v/>
      </c>
      <c r="CD230" s="216" t="str">
        <f>IF(AND(CP230=""),"",IF(CP230=0,"",1+(MAX(CD$60:CD229))))</f>
        <v/>
      </c>
      <c r="CE230" s="32">
        <v>171</v>
      </c>
      <c r="CF230" s="69">
        <f t="shared" si="198"/>
        <v>0</v>
      </c>
      <c r="CG230" s="73">
        <f t="shared" si="199"/>
        <v>0</v>
      </c>
      <c r="CH230" s="73">
        <f t="shared" si="200"/>
        <v>0</v>
      </c>
      <c r="CI230" s="73">
        <f t="shared" si="201"/>
        <v>0</v>
      </c>
      <c r="CJ230" s="73">
        <f t="shared" si="202"/>
        <v>0</v>
      </c>
      <c r="CK230" s="73">
        <f t="shared" si="203"/>
        <v>0</v>
      </c>
      <c r="CL230" s="73">
        <f t="shared" si="204"/>
        <v>0</v>
      </c>
      <c r="CM230" s="73">
        <f t="shared" si="205"/>
        <v>0</v>
      </c>
      <c r="CN230" s="73">
        <f t="shared" si="206"/>
        <v>0</v>
      </c>
      <c r="CO230" s="73">
        <f t="shared" si="207"/>
        <v>0</v>
      </c>
      <c r="CP230" s="73" t="str">
        <f t="shared" si="233"/>
        <v/>
      </c>
      <c r="CQ230" s="216" t="str">
        <f>IF(AND(DC230=""),"",IF(DC230=0,"",1+(MAX(CQ$60:CQ229))))</f>
        <v/>
      </c>
      <c r="CR230" s="32">
        <v>171</v>
      </c>
      <c r="CS230" s="69">
        <f t="shared" si="227"/>
        <v>0</v>
      </c>
      <c r="CT230" s="73">
        <f t="shared" si="208"/>
        <v>0</v>
      </c>
      <c r="CU230" s="73">
        <f t="shared" si="209"/>
        <v>0</v>
      </c>
      <c r="CV230" s="73">
        <f t="shared" si="210"/>
        <v>0</v>
      </c>
      <c r="CW230" s="73">
        <f t="shared" si="211"/>
        <v>0</v>
      </c>
      <c r="CX230" s="73">
        <f t="shared" si="212"/>
        <v>0</v>
      </c>
      <c r="CY230" s="73">
        <f t="shared" si="213"/>
        <v>0</v>
      </c>
      <c r="CZ230" s="73">
        <f t="shared" si="214"/>
        <v>0</v>
      </c>
      <c r="DA230" s="73">
        <f t="shared" si="215"/>
        <v>0</v>
      </c>
      <c r="DB230" s="73">
        <f t="shared" si="216"/>
        <v>0</v>
      </c>
      <c r="DC230" s="73" t="str">
        <f t="shared" si="234"/>
        <v/>
      </c>
      <c r="DD230" s="71"/>
    </row>
    <row r="231" spans="1:108" s="216" customFormat="1" ht="15.75">
      <c r="A231" s="216">
        <f t="shared" si="235"/>
        <v>0</v>
      </c>
      <c r="B231" s="348">
        <f t="shared" si="236"/>
        <v>0</v>
      </c>
      <c r="C231" s="349">
        <v>172</v>
      </c>
      <c r="D231" s="377"/>
      <c r="E231" s="378"/>
      <c r="F231" s="379"/>
      <c r="G231" s="379"/>
      <c r="H231" s="378"/>
      <c r="I231" s="380"/>
      <c r="J231" s="381"/>
      <c r="K231" s="381"/>
      <c r="L231" s="381"/>
      <c r="M231" s="382"/>
      <c r="N231" s="521"/>
      <c r="AB231" s="216" t="str">
        <f t="shared" si="237"/>
        <v/>
      </c>
      <c r="AC231" s="216">
        <f t="shared" si="165"/>
        <v>1</v>
      </c>
      <c r="AD231" s="216" t="str">
        <f>IF(AND(AP231=""),"",IF(AP231=0,"",1+(MAX(AD$60:AD230))))</f>
        <v/>
      </c>
      <c r="AE231" s="72">
        <v>172</v>
      </c>
      <c r="AF231" s="69">
        <f t="shared" si="186"/>
        <v>0</v>
      </c>
      <c r="AG231" s="73">
        <f t="shared" si="187"/>
        <v>0</v>
      </c>
      <c r="AH231" s="73">
        <f t="shared" si="188"/>
        <v>0</v>
      </c>
      <c r="AI231" s="73">
        <f t="shared" si="189"/>
        <v>0</v>
      </c>
      <c r="AJ231" s="73">
        <f t="shared" si="190"/>
        <v>0</v>
      </c>
      <c r="AK231" s="73">
        <f t="shared" si="191"/>
        <v>0</v>
      </c>
      <c r="AL231" s="73">
        <f t="shared" si="192"/>
        <v>0</v>
      </c>
      <c r="AM231" s="73">
        <f t="shared" si="193"/>
        <v>0</v>
      </c>
      <c r="AN231" s="73">
        <f t="shared" si="238"/>
        <v>0</v>
      </c>
      <c r="AO231" s="73">
        <f t="shared" si="194"/>
        <v>0</v>
      </c>
      <c r="AP231" s="73" t="str">
        <f t="shared" si="229"/>
        <v/>
      </c>
      <c r="AQ231" s="216" t="str">
        <f>IF(AND(BC231=""),"",IF(BC231=0,"",1+(MAX(AQ$60:AQ230))))</f>
        <v/>
      </c>
      <c r="AR231" s="72">
        <v>172</v>
      </c>
      <c r="AS231" s="347">
        <f t="shared" si="218"/>
        <v>0</v>
      </c>
      <c r="AT231" s="70">
        <f t="shared" si="219"/>
        <v>0</v>
      </c>
      <c r="AU231" s="70">
        <f t="shared" si="220"/>
        <v>0</v>
      </c>
      <c r="AV231" s="70">
        <f t="shared" si="221"/>
        <v>0</v>
      </c>
      <c r="AW231" s="70">
        <f t="shared" si="222"/>
        <v>0</v>
      </c>
      <c r="AX231" s="70">
        <f t="shared" si="223"/>
        <v>0</v>
      </c>
      <c r="AY231" s="70">
        <f t="shared" si="224"/>
        <v>0</v>
      </c>
      <c r="AZ231" s="70">
        <f t="shared" si="225"/>
        <v>0</v>
      </c>
      <c r="BA231" s="70">
        <f t="shared" si="226"/>
        <v>0</v>
      </c>
      <c r="BB231" s="70">
        <f t="shared" si="195"/>
        <v>0</v>
      </c>
      <c r="BC231" s="73" t="str">
        <f t="shared" si="230"/>
        <v/>
      </c>
      <c r="BD231" s="216" t="str">
        <f>IF(AND(BP231=""),"",IF(BP231=0,"",1+(MAX(BD$60:BD230))))</f>
        <v/>
      </c>
      <c r="BE231" s="72">
        <v>172</v>
      </c>
      <c r="BF231" s="69">
        <f t="shared" si="167"/>
        <v>0</v>
      </c>
      <c r="BG231" s="73">
        <f t="shared" si="168"/>
        <v>0</v>
      </c>
      <c r="BH231" s="73">
        <f t="shared" si="169"/>
        <v>0</v>
      </c>
      <c r="BI231" s="73">
        <f t="shared" si="170"/>
        <v>0</v>
      </c>
      <c r="BJ231" s="73">
        <f t="shared" si="171"/>
        <v>0</v>
      </c>
      <c r="BK231" s="73">
        <f t="shared" si="172"/>
        <v>0</v>
      </c>
      <c r="BL231" s="73">
        <f t="shared" si="173"/>
        <v>0</v>
      </c>
      <c r="BM231" s="73">
        <f t="shared" si="174"/>
        <v>0</v>
      </c>
      <c r="BN231" s="73">
        <f t="shared" si="175"/>
        <v>0</v>
      </c>
      <c r="BO231" s="73">
        <f t="shared" si="196"/>
        <v>0</v>
      </c>
      <c r="BP231" s="73" t="str">
        <f t="shared" si="231"/>
        <v/>
      </c>
      <c r="BQ231" s="216" t="str">
        <f>IF(AND(CC231=""),"",IF(CC231=0,"",1+(MAX(BQ$60:BQ230))))</f>
        <v/>
      </c>
      <c r="BR231" s="72">
        <v>172</v>
      </c>
      <c r="BS231" s="346">
        <f t="shared" si="176"/>
        <v>0</v>
      </c>
      <c r="BT231" s="73">
        <f t="shared" si="177"/>
        <v>0</v>
      </c>
      <c r="BU231" s="73">
        <f t="shared" si="178"/>
        <v>0</v>
      </c>
      <c r="BV231" s="73">
        <f t="shared" si="179"/>
        <v>0</v>
      </c>
      <c r="BW231" s="73">
        <f t="shared" si="180"/>
        <v>0</v>
      </c>
      <c r="BX231" s="73">
        <f t="shared" si="181"/>
        <v>0</v>
      </c>
      <c r="BY231" s="73">
        <f t="shared" si="182"/>
        <v>0</v>
      </c>
      <c r="BZ231" s="73">
        <f t="shared" si="183"/>
        <v>0</v>
      </c>
      <c r="CA231" s="73">
        <f t="shared" si="184"/>
        <v>0</v>
      </c>
      <c r="CB231" s="73">
        <f t="shared" si="197"/>
        <v>0</v>
      </c>
      <c r="CC231" s="73" t="str">
        <f t="shared" si="232"/>
        <v/>
      </c>
      <c r="CD231" s="216" t="str">
        <f>IF(AND(CP231=""),"",IF(CP231=0,"",1+(MAX(CD$60:CD230))))</f>
        <v/>
      </c>
      <c r="CE231" s="72">
        <v>172</v>
      </c>
      <c r="CF231" s="69">
        <f t="shared" si="198"/>
        <v>0</v>
      </c>
      <c r="CG231" s="73">
        <f t="shared" si="199"/>
        <v>0</v>
      </c>
      <c r="CH231" s="73">
        <f t="shared" si="200"/>
        <v>0</v>
      </c>
      <c r="CI231" s="73">
        <f t="shared" si="201"/>
        <v>0</v>
      </c>
      <c r="CJ231" s="73">
        <f t="shared" si="202"/>
        <v>0</v>
      </c>
      <c r="CK231" s="73">
        <f t="shared" si="203"/>
        <v>0</v>
      </c>
      <c r="CL231" s="73">
        <f t="shared" si="204"/>
        <v>0</v>
      </c>
      <c r="CM231" s="73">
        <f t="shared" si="205"/>
        <v>0</v>
      </c>
      <c r="CN231" s="73">
        <f t="shared" si="206"/>
        <v>0</v>
      </c>
      <c r="CO231" s="73">
        <f t="shared" si="207"/>
        <v>0</v>
      </c>
      <c r="CP231" s="73" t="str">
        <f t="shared" si="233"/>
        <v/>
      </c>
      <c r="CQ231" s="216" t="str">
        <f>IF(AND(DC231=""),"",IF(DC231=0,"",1+(MAX(CQ$60:CQ230))))</f>
        <v/>
      </c>
      <c r="CR231" s="72">
        <v>172</v>
      </c>
      <c r="CS231" s="69">
        <f t="shared" si="227"/>
        <v>0</v>
      </c>
      <c r="CT231" s="73">
        <f t="shared" si="208"/>
        <v>0</v>
      </c>
      <c r="CU231" s="73">
        <f t="shared" si="209"/>
        <v>0</v>
      </c>
      <c r="CV231" s="73">
        <f t="shared" si="210"/>
        <v>0</v>
      </c>
      <c r="CW231" s="73">
        <f t="shared" si="211"/>
        <v>0</v>
      </c>
      <c r="CX231" s="73">
        <f t="shared" si="212"/>
        <v>0</v>
      </c>
      <c r="CY231" s="73">
        <f t="shared" si="213"/>
        <v>0</v>
      </c>
      <c r="CZ231" s="73">
        <f t="shared" si="214"/>
        <v>0</v>
      </c>
      <c r="DA231" s="73">
        <f t="shared" si="215"/>
        <v>0</v>
      </c>
      <c r="DB231" s="73">
        <f t="shared" si="216"/>
        <v>0</v>
      </c>
      <c r="DC231" s="73" t="str">
        <f t="shared" si="234"/>
        <v/>
      </c>
    </row>
    <row r="232" spans="1:108" s="216" customFormat="1" ht="15.75">
      <c r="A232" s="216">
        <f t="shared" si="235"/>
        <v>0</v>
      </c>
      <c r="B232" s="348">
        <f t="shared" si="236"/>
        <v>0</v>
      </c>
      <c r="C232" s="349">
        <v>173</v>
      </c>
      <c r="D232" s="384"/>
      <c r="E232" s="378"/>
      <c r="F232" s="385"/>
      <c r="G232" s="386"/>
      <c r="H232" s="380"/>
      <c r="I232" s="380"/>
      <c r="J232" s="381"/>
      <c r="K232" s="381"/>
      <c r="L232" s="381"/>
      <c r="M232" s="382"/>
      <c r="N232" s="521"/>
      <c r="AB232" s="216" t="str">
        <f t="shared" si="237"/>
        <v/>
      </c>
      <c r="AC232" s="216">
        <f t="shared" si="165"/>
        <v>1</v>
      </c>
      <c r="AD232" s="216" t="str">
        <f>IF(AND(AP232=""),"",IF(AP232=0,"",1+(MAX(AD$60:AD231))))</f>
        <v/>
      </c>
      <c r="AE232" s="32">
        <v>173</v>
      </c>
      <c r="AF232" s="69">
        <f t="shared" si="186"/>
        <v>0</v>
      </c>
      <c r="AG232" s="73">
        <f t="shared" si="187"/>
        <v>0</v>
      </c>
      <c r="AH232" s="73">
        <f t="shared" si="188"/>
        <v>0</v>
      </c>
      <c r="AI232" s="73">
        <f t="shared" si="189"/>
        <v>0</v>
      </c>
      <c r="AJ232" s="73">
        <f t="shared" si="190"/>
        <v>0</v>
      </c>
      <c r="AK232" s="73">
        <f t="shared" si="191"/>
        <v>0</v>
      </c>
      <c r="AL232" s="73">
        <f t="shared" si="192"/>
        <v>0</v>
      </c>
      <c r="AM232" s="73">
        <f t="shared" si="193"/>
        <v>0</v>
      </c>
      <c r="AN232" s="73">
        <f t="shared" si="238"/>
        <v>0</v>
      </c>
      <c r="AO232" s="73">
        <f t="shared" si="194"/>
        <v>0</v>
      </c>
      <c r="AP232" s="73" t="str">
        <f t="shared" si="229"/>
        <v/>
      </c>
      <c r="AQ232" s="216" t="str">
        <f>IF(AND(BC232=""),"",IF(BC232=0,"",1+(MAX(AQ$60:AQ231))))</f>
        <v/>
      </c>
      <c r="AR232" s="72">
        <v>173</v>
      </c>
      <c r="AS232" s="347">
        <f t="shared" si="218"/>
        <v>0</v>
      </c>
      <c r="AT232" s="70">
        <f t="shared" si="219"/>
        <v>0</v>
      </c>
      <c r="AU232" s="70">
        <f t="shared" si="220"/>
        <v>0</v>
      </c>
      <c r="AV232" s="70">
        <f t="shared" si="221"/>
        <v>0</v>
      </c>
      <c r="AW232" s="70">
        <f t="shared" si="222"/>
        <v>0</v>
      </c>
      <c r="AX232" s="70">
        <f t="shared" si="223"/>
        <v>0</v>
      </c>
      <c r="AY232" s="70">
        <f t="shared" si="224"/>
        <v>0</v>
      </c>
      <c r="AZ232" s="70">
        <f t="shared" si="225"/>
        <v>0</v>
      </c>
      <c r="BA232" s="70">
        <f t="shared" si="226"/>
        <v>0</v>
      </c>
      <c r="BB232" s="70">
        <f t="shared" si="195"/>
        <v>0</v>
      </c>
      <c r="BC232" s="73" t="str">
        <f t="shared" si="230"/>
        <v/>
      </c>
      <c r="BD232" s="216" t="str">
        <f>IF(AND(BP232=""),"",IF(BP232=0,"",1+(MAX(BD$60:BD231))))</f>
        <v/>
      </c>
      <c r="BE232" s="32">
        <v>173</v>
      </c>
      <c r="BF232" s="69">
        <f t="shared" si="167"/>
        <v>0</v>
      </c>
      <c r="BG232" s="73">
        <f t="shared" si="168"/>
        <v>0</v>
      </c>
      <c r="BH232" s="73">
        <f t="shared" si="169"/>
        <v>0</v>
      </c>
      <c r="BI232" s="73">
        <f t="shared" si="170"/>
        <v>0</v>
      </c>
      <c r="BJ232" s="73">
        <f t="shared" si="171"/>
        <v>0</v>
      </c>
      <c r="BK232" s="73">
        <f t="shared" si="172"/>
        <v>0</v>
      </c>
      <c r="BL232" s="73">
        <f t="shared" si="173"/>
        <v>0</v>
      </c>
      <c r="BM232" s="73">
        <f t="shared" si="174"/>
        <v>0</v>
      </c>
      <c r="BN232" s="73">
        <f t="shared" si="175"/>
        <v>0</v>
      </c>
      <c r="BO232" s="73">
        <f t="shared" si="196"/>
        <v>0</v>
      </c>
      <c r="BP232" s="73" t="str">
        <f t="shared" si="231"/>
        <v/>
      </c>
      <c r="BQ232" s="216" t="str">
        <f>IF(AND(CC232=""),"",IF(CC232=0,"",1+(MAX(BQ$60:BQ231))))</f>
        <v/>
      </c>
      <c r="BR232" s="32">
        <v>173</v>
      </c>
      <c r="BS232" s="346">
        <f t="shared" si="176"/>
        <v>0</v>
      </c>
      <c r="BT232" s="73">
        <f t="shared" si="177"/>
        <v>0</v>
      </c>
      <c r="BU232" s="73">
        <f t="shared" si="178"/>
        <v>0</v>
      </c>
      <c r="BV232" s="73">
        <f t="shared" si="179"/>
        <v>0</v>
      </c>
      <c r="BW232" s="73">
        <f t="shared" si="180"/>
        <v>0</v>
      </c>
      <c r="BX232" s="73">
        <f t="shared" si="181"/>
        <v>0</v>
      </c>
      <c r="BY232" s="73">
        <f t="shared" si="182"/>
        <v>0</v>
      </c>
      <c r="BZ232" s="73">
        <f t="shared" si="183"/>
        <v>0</v>
      </c>
      <c r="CA232" s="73">
        <f t="shared" si="184"/>
        <v>0</v>
      </c>
      <c r="CB232" s="73">
        <f t="shared" si="197"/>
        <v>0</v>
      </c>
      <c r="CC232" s="73" t="str">
        <f t="shared" si="232"/>
        <v/>
      </c>
      <c r="CD232" s="216" t="str">
        <f>IF(AND(CP232=""),"",IF(CP232=0,"",1+(MAX(CD$60:CD231))))</f>
        <v/>
      </c>
      <c r="CE232" s="32">
        <v>173</v>
      </c>
      <c r="CF232" s="69">
        <f t="shared" si="198"/>
        <v>0</v>
      </c>
      <c r="CG232" s="73">
        <f t="shared" si="199"/>
        <v>0</v>
      </c>
      <c r="CH232" s="73">
        <f t="shared" si="200"/>
        <v>0</v>
      </c>
      <c r="CI232" s="73">
        <f t="shared" si="201"/>
        <v>0</v>
      </c>
      <c r="CJ232" s="73">
        <f t="shared" si="202"/>
        <v>0</v>
      </c>
      <c r="CK232" s="73">
        <f t="shared" si="203"/>
        <v>0</v>
      </c>
      <c r="CL232" s="73">
        <f t="shared" si="204"/>
        <v>0</v>
      </c>
      <c r="CM232" s="73">
        <f t="shared" si="205"/>
        <v>0</v>
      </c>
      <c r="CN232" s="73">
        <f t="shared" si="206"/>
        <v>0</v>
      </c>
      <c r="CO232" s="73">
        <f t="shared" si="207"/>
        <v>0</v>
      </c>
      <c r="CP232" s="73" t="str">
        <f t="shared" si="233"/>
        <v/>
      </c>
      <c r="CQ232" s="216" t="str">
        <f>IF(AND(DC232=""),"",IF(DC232=0,"",1+(MAX(CQ$60:CQ231))))</f>
        <v/>
      </c>
      <c r="CR232" s="32">
        <v>173</v>
      </c>
      <c r="CS232" s="69">
        <f t="shared" si="227"/>
        <v>0</v>
      </c>
      <c r="CT232" s="73">
        <f t="shared" si="208"/>
        <v>0</v>
      </c>
      <c r="CU232" s="73">
        <f t="shared" si="209"/>
        <v>0</v>
      </c>
      <c r="CV232" s="73">
        <f t="shared" si="210"/>
        <v>0</v>
      </c>
      <c r="CW232" s="73">
        <f t="shared" si="211"/>
        <v>0</v>
      </c>
      <c r="CX232" s="73">
        <f t="shared" si="212"/>
        <v>0</v>
      </c>
      <c r="CY232" s="73">
        <f t="shared" si="213"/>
        <v>0</v>
      </c>
      <c r="CZ232" s="73">
        <f t="shared" si="214"/>
        <v>0</v>
      </c>
      <c r="DA232" s="73">
        <f t="shared" si="215"/>
        <v>0</v>
      </c>
      <c r="DB232" s="73">
        <f t="shared" si="216"/>
        <v>0</v>
      </c>
      <c r="DC232" s="73" t="str">
        <f t="shared" si="234"/>
        <v/>
      </c>
    </row>
    <row r="233" spans="1:108" s="216" customFormat="1" ht="15.75">
      <c r="A233" s="216">
        <f t="shared" si="235"/>
        <v>0</v>
      </c>
      <c r="B233" s="348">
        <f t="shared" si="236"/>
        <v>0</v>
      </c>
      <c r="C233" s="349">
        <v>174</v>
      </c>
      <c r="D233" s="384"/>
      <c r="E233" s="378"/>
      <c r="F233" s="385"/>
      <c r="G233" s="386"/>
      <c r="H233" s="380"/>
      <c r="I233" s="380"/>
      <c r="J233" s="381"/>
      <c r="K233" s="381"/>
      <c r="L233" s="381"/>
      <c r="M233" s="382"/>
      <c r="N233" s="521"/>
      <c r="AB233" s="216" t="str">
        <f t="shared" si="237"/>
        <v/>
      </c>
      <c r="AC233" s="216">
        <f t="shared" si="165"/>
        <v>1</v>
      </c>
      <c r="AD233" s="216" t="str">
        <f>IF(AND(AP233=""),"",IF(AP233=0,"",1+(MAX(AD$60:AD232))))</f>
        <v/>
      </c>
      <c r="AE233" s="72">
        <v>174</v>
      </c>
      <c r="AF233" s="69">
        <f t="shared" si="186"/>
        <v>0</v>
      </c>
      <c r="AG233" s="73">
        <f t="shared" si="187"/>
        <v>0</v>
      </c>
      <c r="AH233" s="73">
        <f t="shared" si="188"/>
        <v>0</v>
      </c>
      <c r="AI233" s="73">
        <f t="shared" si="189"/>
        <v>0</v>
      </c>
      <c r="AJ233" s="73">
        <f t="shared" si="190"/>
        <v>0</v>
      </c>
      <c r="AK233" s="73">
        <f t="shared" si="191"/>
        <v>0</v>
      </c>
      <c r="AL233" s="73">
        <f t="shared" si="192"/>
        <v>0</v>
      </c>
      <c r="AM233" s="73">
        <f t="shared" si="193"/>
        <v>0</v>
      </c>
      <c r="AN233" s="73">
        <f t="shared" si="238"/>
        <v>0</v>
      </c>
      <c r="AO233" s="73">
        <f t="shared" si="194"/>
        <v>0</v>
      </c>
      <c r="AP233" s="73" t="str">
        <f t="shared" si="229"/>
        <v/>
      </c>
      <c r="AQ233" s="216" t="str">
        <f>IF(AND(BC233=""),"",IF(BC233=0,"",1+(MAX(AQ$60:AQ232))))</f>
        <v/>
      </c>
      <c r="AR233" s="72">
        <v>174</v>
      </c>
      <c r="AS233" s="347">
        <f t="shared" si="218"/>
        <v>0</v>
      </c>
      <c r="AT233" s="70">
        <f t="shared" si="219"/>
        <v>0</v>
      </c>
      <c r="AU233" s="70">
        <f t="shared" si="220"/>
        <v>0</v>
      </c>
      <c r="AV233" s="70">
        <f t="shared" si="221"/>
        <v>0</v>
      </c>
      <c r="AW233" s="70">
        <f t="shared" si="222"/>
        <v>0</v>
      </c>
      <c r="AX233" s="70">
        <f t="shared" si="223"/>
        <v>0</v>
      </c>
      <c r="AY233" s="70">
        <f t="shared" si="224"/>
        <v>0</v>
      </c>
      <c r="AZ233" s="70">
        <f t="shared" si="225"/>
        <v>0</v>
      </c>
      <c r="BA233" s="70">
        <f t="shared" si="226"/>
        <v>0</v>
      </c>
      <c r="BB233" s="70">
        <f t="shared" si="195"/>
        <v>0</v>
      </c>
      <c r="BC233" s="73" t="str">
        <f t="shared" si="230"/>
        <v/>
      </c>
      <c r="BD233" s="216" t="str">
        <f>IF(AND(BP233=""),"",IF(BP233=0,"",1+(MAX(BD$60:BD232))))</f>
        <v/>
      </c>
      <c r="BE233" s="72">
        <v>174</v>
      </c>
      <c r="BF233" s="69">
        <f t="shared" si="167"/>
        <v>0</v>
      </c>
      <c r="BG233" s="73">
        <f t="shared" si="168"/>
        <v>0</v>
      </c>
      <c r="BH233" s="73">
        <f t="shared" si="169"/>
        <v>0</v>
      </c>
      <c r="BI233" s="73">
        <f t="shared" si="170"/>
        <v>0</v>
      </c>
      <c r="BJ233" s="73">
        <f t="shared" si="171"/>
        <v>0</v>
      </c>
      <c r="BK233" s="73">
        <f t="shared" si="172"/>
        <v>0</v>
      </c>
      <c r="BL233" s="73">
        <f t="shared" si="173"/>
        <v>0</v>
      </c>
      <c r="BM233" s="73">
        <f t="shared" si="174"/>
        <v>0</v>
      </c>
      <c r="BN233" s="73">
        <f t="shared" si="175"/>
        <v>0</v>
      </c>
      <c r="BO233" s="73">
        <f t="shared" si="196"/>
        <v>0</v>
      </c>
      <c r="BP233" s="73" t="str">
        <f t="shared" si="231"/>
        <v/>
      </c>
      <c r="BQ233" s="216" t="str">
        <f>IF(AND(CC233=""),"",IF(CC233=0,"",1+(MAX(BQ$60:BQ232))))</f>
        <v/>
      </c>
      <c r="BR233" s="72">
        <v>174</v>
      </c>
      <c r="BS233" s="346">
        <f t="shared" si="176"/>
        <v>0</v>
      </c>
      <c r="BT233" s="73">
        <f t="shared" si="177"/>
        <v>0</v>
      </c>
      <c r="BU233" s="73">
        <f t="shared" si="178"/>
        <v>0</v>
      </c>
      <c r="BV233" s="73">
        <f t="shared" si="179"/>
        <v>0</v>
      </c>
      <c r="BW233" s="73">
        <f t="shared" si="180"/>
        <v>0</v>
      </c>
      <c r="BX233" s="73">
        <f t="shared" si="181"/>
        <v>0</v>
      </c>
      <c r="BY233" s="73">
        <f t="shared" si="182"/>
        <v>0</v>
      </c>
      <c r="BZ233" s="73">
        <f t="shared" si="183"/>
        <v>0</v>
      </c>
      <c r="CA233" s="73">
        <f t="shared" si="184"/>
        <v>0</v>
      </c>
      <c r="CB233" s="73">
        <f t="shared" si="197"/>
        <v>0</v>
      </c>
      <c r="CC233" s="73" t="str">
        <f t="shared" si="232"/>
        <v/>
      </c>
      <c r="CD233" s="216" t="str">
        <f>IF(AND(CP233=""),"",IF(CP233=0,"",1+(MAX(CD$60:CD232))))</f>
        <v/>
      </c>
      <c r="CE233" s="72">
        <v>174</v>
      </c>
      <c r="CF233" s="69">
        <f t="shared" si="198"/>
        <v>0</v>
      </c>
      <c r="CG233" s="73">
        <f t="shared" si="199"/>
        <v>0</v>
      </c>
      <c r="CH233" s="73">
        <f t="shared" si="200"/>
        <v>0</v>
      </c>
      <c r="CI233" s="73">
        <f t="shared" si="201"/>
        <v>0</v>
      </c>
      <c r="CJ233" s="73">
        <f t="shared" si="202"/>
        <v>0</v>
      </c>
      <c r="CK233" s="73">
        <f t="shared" si="203"/>
        <v>0</v>
      </c>
      <c r="CL233" s="73">
        <f t="shared" si="204"/>
        <v>0</v>
      </c>
      <c r="CM233" s="73">
        <f t="shared" si="205"/>
        <v>0</v>
      </c>
      <c r="CN233" s="73">
        <f t="shared" si="206"/>
        <v>0</v>
      </c>
      <c r="CO233" s="73">
        <f t="shared" si="207"/>
        <v>0</v>
      </c>
      <c r="CP233" s="73" t="str">
        <f t="shared" si="233"/>
        <v/>
      </c>
      <c r="CQ233" s="216" t="str">
        <f>IF(AND(DC233=""),"",IF(DC233=0,"",1+(MAX(CQ$60:CQ232))))</f>
        <v/>
      </c>
      <c r="CR233" s="72">
        <v>174</v>
      </c>
      <c r="CS233" s="69">
        <f t="shared" si="227"/>
        <v>0</v>
      </c>
      <c r="CT233" s="73">
        <f t="shared" si="208"/>
        <v>0</v>
      </c>
      <c r="CU233" s="73">
        <f t="shared" si="209"/>
        <v>0</v>
      </c>
      <c r="CV233" s="73">
        <f t="shared" si="210"/>
        <v>0</v>
      </c>
      <c r="CW233" s="73">
        <f t="shared" si="211"/>
        <v>0</v>
      </c>
      <c r="CX233" s="73">
        <f t="shared" si="212"/>
        <v>0</v>
      </c>
      <c r="CY233" s="73">
        <f t="shared" si="213"/>
        <v>0</v>
      </c>
      <c r="CZ233" s="73">
        <f t="shared" si="214"/>
        <v>0</v>
      </c>
      <c r="DA233" s="73">
        <f t="shared" si="215"/>
        <v>0</v>
      </c>
      <c r="DB233" s="73">
        <f t="shared" si="216"/>
        <v>0</v>
      </c>
      <c r="DC233" s="73" t="str">
        <f t="shared" si="234"/>
        <v/>
      </c>
    </row>
    <row r="234" spans="1:108" s="216" customFormat="1" ht="15.75">
      <c r="A234" s="216">
        <f t="shared" si="235"/>
        <v>0</v>
      </c>
      <c r="B234" s="348">
        <f t="shared" si="236"/>
        <v>0</v>
      </c>
      <c r="C234" s="349">
        <v>175</v>
      </c>
      <c r="D234" s="384"/>
      <c r="E234" s="378"/>
      <c r="F234" s="385"/>
      <c r="G234" s="386"/>
      <c r="H234" s="380"/>
      <c r="I234" s="380"/>
      <c r="J234" s="381"/>
      <c r="K234" s="381"/>
      <c r="L234" s="381"/>
      <c r="M234" s="382"/>
      <c r="N234" s="521"/>
      <c r="AB234" s="216" t="str">
        <f t="shared" si="237"/>
        <v/>
      </c>
      <c r="AC234" s="216">
        <f t="shared" si="165"/>
        <v>1</v>
      </c>
      <c r="AD234" s="216" t="str">
        <f>IF(AND(AP234=""),"",IF(AP234=0,"",1+(MAX(AD$60:AD233))))</f>
        <v/>
      </c>
      <c r="AE234" s="32">
        <v>175</v>
      </c>
      <c r="AF234" s="69">
        <f t="shared" si="186"/>
        <v>0</v>
      </c>
      <c r="AG234" s="73">
        <f t="shared" si="187"/>
        <v>0</v>
      </c>
      <c r="AH234" s="73">
        <f t="shared" si="188"/>
        <v>0</v>
      </c>
      <c r="AI234" s="73">
        <f t="shared" si="189"/>
        <v>0</v>
      </c>
      <c r="AJ234" s="73">
        <f t="shared" si="190"/>
        <v>0</v>
      </c>
      <c r="AK234" s="73">
        <f t="shared" si="191"/>
        <v>0</v>
      </c>
      <c r="AL234" s="73">
        <f t="shared" si="192"/>
        <v>0</v>
      </c>
      <c r="AM234" s="73">
        <f t="shared" si="193"/>
        <v>0</v>
      </c>
      <c r="AN234" s="73">
        <f t="shared" si="238"/>
        <v>0</v>
      </c>
      <c r="AO234" s="73">
        <f t="shared" si="194"/>
        <v>0</v>
      </c>
      <c r="AP234" s="73" t="str">
        <f t="shared" si="229"/>
        <v/>
      </c>
      <c r="AQ234" s="216" t="str">
        <f>IF(AND(BC234=""),"",IF(BC234=0,"",1+(MAX(AQ$60:AQ233))))</f>
        <v/>
      </c>
      <c r="AR234" s="72">
        <v>175</v>
      </c>
      <c r="AS234" s="347">
        <f t="shared" si="218"/>
        <v>0</v>
      </c>
      <c r="AT234" s="70">
        <f t="shared" si="219"/>
        <v>0</v>
      </c>
      <c r="AU234" s="70">
        <f t="shared" si="220"/>
        <v>0</v>
      </c>
      <c r="AV234" s="70">
        <f t="shared" si="221"/>
        <v>0</v>
      </c>
      <c r="AW234" s="70">
        <f t="shared" si="222"/>
        <v>0</v>
      </c>
      <c r="AX234" s="70">
        <f t="shared" si="223"/>
        <v>0</v>
      </c>
      <c r="AY234" s="70">
        <f t="shared" si="224"/>
        <v>0</v>
      </c>
      <c r="AZ234" s="70">
        <f t="shared" si="225"/>
        <v>0</v>
      </c>
      <c r="BA234" s="70">
        <f t="shared" si="226"/>
        <v>0</v>
      </c>
      <c r="BB234" s="70">
        <f t="shared" si="195"/>
        <v>0</v>
      </c>
      <c r="BC234" s="73" t="str">
        <f t="shared" si="230"/>
        <v/>
      </c>
      <c r="BD234" s="216" t="str">
        <f>IF(AND(BP234=""),"",IF(BP234=0,"",1+(MAX(BD$60:BD233))))</f>
        <v/>
      </c>
      <c r="BE234" s="32">
        <v>175</v>
      </c>
      <c r="BF234" s="69">
        <f t="shared" si="167"/>
        <v>0</v>
      </c>
      <c r="BG234" s="73">
        <f t="shared" si="168"/>
        <v>0</v>
      </c>
      <c r="BH234" s="73">
        <f t="shared" si="169"/>
        <v>0</v>
      </c>
      <c r="BI234" s="73">
        <f t="shared" si="170"/>
        <v>0</v>
      </c>
      <c r="BJ234" s="73">
        <f t="shared" si="171"/>
        <v>0</v>
      </c>
      <c r="BK234" s="73">
        <f t="shared" si="172"/>
        <v>0</v>
      </c>
      <c r="BL234" s="73">
        <f t="shared" si="173"/>
        <v>0</v>
      </c>
      <c r="BM234" s="73">
        <f t="shared" si="174"/>
        <v>0</v>
      </c>
      <c r="BN234" s="73">
        <f t="shared" si="175"/>
        <v>0</v>
      </c>
      <c r="BO234" s="73">
        <f t="shared" si="196"/>
        <v>0</v>
      </c>
      <c r="BP234" s="73" t="str">
        <f t="shared" si="231"/>
        <v/>
      </c>
      <c r="BQ234" s="216" t="str">
        <f>IF(AND(CC234=""),"",IF(CC234=0,"",1+(MAX(BQ$60:BQ233))))</f>
        <v/>
      </c>
      <c r="BR234" s="32">
        <v>175</v>
      </c>
      <c r="BS234" s="346">
        <f t="shared" si="176"/>
        <v>0</v>
      </c>
      <c r="BT234" s="73">
        <f t="shared" si="177"/>
        <v>0</v>
      </c>
      <c r="BU234" s="73">
        <f t="shared" si="178"/>
        <v>0</v>
      </c>
      <c r="BV234" s="73">
        <f t="shared" si="179"/>
        <v>0</v>
      </c>
      <c r="BW234" s="73">
        <f t="shared" si="180"/>
        <v>0</v>
      </c>
      <c r="BX234" s="73">
        <f t="shared" si="181"/>
        <v>0</v>
      </c>
      <c r="BY234" s="73">
        <f t="shared" si="182"/>
        <v>0</v>
      </c>
      <c r="BZ234" s="73">
        <f t="shared" si="183"/>
        <v>0</v>
      </c>
      <c r="CA234" s="73">
        <f t="shared" si="184"/>
        <v>0</v>
      </c>
      <c r="CB234" s="73">
        <f t="shared" si="197"/>
        <v>0</v>
      </c>
      <c r="CC234" s="73" t="str">
        <f t="shared" si="232"/>
        <v/>
      </c>
      <c r="CD234" s="216" t="str">
        <f>IF(AND(CP234=""),"",IF(CP234=0,"",1+(MAX(CD$60:CD233))))</f>
        <v/>
      </c>
      <c r="CE234" s="32">
        <v>175</v>
      </c>
      <c r="CF234" s="69">
        <f t="shared" si="198"/>
        <v>0</v>
      </c>
      <c r="CG234" s="73">
        <f t="shared" si="199"/>
        <v>0</v>
      </c>
      <c r="CH234" s="73">
        <f t="shared" si="200"/>
        <v>0</v>
      </c>
      <c r="CI234" s="73">
        <f t="shared" si="201"/>
        <v>0</v>
      </c>
      <c r="CJ234" s="73">
        <f t="shared" si="202"/>
        <v>0</v>
      </c>
      <c r="CK234" s="73">
        <f t="shared" si="203"/>
        <v>0</v>
      </c>
      <c r="CL234" s="73">
        <f t="shared" si="204"/>
        <v>0</v>
      </c>
      <c r="CM234" s="73">
        <f t="shared" si="205"/>
        <v>0</v>
      </c>
      <c r="CN234" s="73">
        <f t="shared" si="206"/>
        <v>0</v>
      </c>
      <c r="CO234" s="73">
        <f t="shared" si="207"/>
        <v>0</v>
      </c>
      <c r="CP234" s="73" t="str">
        <f t="shared" si="233"/>
        <v/>
      </c>
      <c r="CQ234" s="216" t="str">
        <f>IF(AND(DC234=""),"",IF(DC234=0,"",1+(MAX(CQ$60:CQ233))))</f>
        <v/>
      </c>
      <c r="CR234" s="32">
        <v>175</v>
      </c>
      <c r="CS234" s="69">
        <f t="shared" si="227"/>
        <v>0</v>
      </c>
      <c r="CT234" s="73">
        <f t="shared" si="208"/>
        <v>0</v>
      </c>
      <c r="CU234" s="73">
        <f t="shared" si="209"/>
        <v>0</v>
      </c>
      <c r="CV234" s="73">
        <f t="shared" si="210"/>
        <v>0</v>
      </c>
      <c r="CW234" s="73">
        <f t="shared" si="211"/>
        <v>0</v>
      </c>
      <c r="CX234" s="73">
        <f t="shared" si="212"/>
        <v>0</v>
      </c>
      <c r="CY234" s="73">
        <f t="shared" si="213"/>
        <v>0</v>
      </c>
      <c r="CZ234" s="73">
        <f t="shared" si="214"/>
        <v>0</v>
      </c>
      <c r="DA234" s="73">
        <f t="shared" si="215"/>
        <v>0</v>
      </c>
      <c r="DB234" s="73">
        <f t="shared" si="216"/>
        <v>0</v>
      </c>
      <c r="DC234" s="73" t="str">
        <f t="shared" si="234"/>
        <v/>
      </c>
    </row>
    <row r="235" spans="1:108" s="216" customFormat="1" ht="15.75">
      <c r="A235" s="216">
        <f t="shared" si="235"/>
        <v>0</v>
      </c>
      <c r="B235" s="348">
        <f t="shared" si="236"/>
        <v>0</v>
      </c>
      <c r="C235" s="349">
        <v>176</v>
      </c>
      <c r="D235" s="384"/>
      <c r="E235" s="378"/>
      <c r="F235" s="385"/>
      <c r="G235" s="386"/>
      <c r="H235" s="380"/>
      <c r="I235" s="380"/>
      <c r="J235" s="381"/>
      <c r="K235" s="381"/>
      <c r="L235" s="381"/>
      <c r="M235" s="382"/>
      <c r="N235" s="521"/>
      <c r="AB235" s="216" t="str">
        <f t="shared" si="237"/>
        <v/>
      </c>
      <c r="AC235" s="216">
        <f t="shared" si="165"/>
        <v>1</v>
      </c>
      <c r="AD235" s="216" t="str">
        <f>IF(AND(AP235=""),"",IF(AP235=0,"",1+(MAX(AD$60:AD234))))</f>
        <v/>
      </c>
      <c r="AE235" s="72">
        <v>176</v>
      </c>
      <c r="AF235" s="69">
        <f t="shared" si="186"/>
        <v>0</v>
      </c>
      <c r="AG235" s="73">
        <f t="shared" si="187"/>
        <v>0</v>
      </c>
      <c r="AH235" s="73">
        <f t="shared" si="188"/>
        <v>0</v>
      </c>
      <c r="AI235" s="73">
        <f t="shared" si="189"/>
        <v>0</v>
      </c>
      <c r="AJ235" s="73">
        <f t="shared" si="190"/>
        <v>0</v>
      </c>
      <c r="AK235" s="73">
        <f t="shared" si="191"/>
        <v>0</v>
      </c>
      <c r="AL235" s="73">
        <f t="shared" si="192"/>
        <v>0</v>
      </c>
      <c r="AM235" s="73">
        <f t="shared" si="193"/>
        <v>0</v>
      </c>
      <c r="AN235" s="73">
        <f t="shared" si="238"/>
        <v>0</v>
      </c>
      <c r="AO235" s="73">
        <f t="shared" si="194"/>
        <v>0</v>
      </c>
      <c r="AP235" s="73" t="str">
        <f t="shared" si="229"/>
        <v/>
      </c>
      <c r="AQ235" s="216" t="str">
        <f>IF(AND(BC235=""),"",IF(BC235=0,"",1+(MAX(AQ$60:AQ234))))</f>
        <v/>
      </c>
      <c r="AR235" s="72">
        <v>176</v>
      </c>
      <c r="AS235" s="347">
        <f t="shared" si="218"/>
        <v>0</v>
      </c>
      <c r="AT235" s="70">
        <f t="shared" si="219"/>
        <v>0</v>
      </c>
      <c r="AU235" s="70">
        <f t="shared" si="220"/>
        <v>0</v>
      </c>
      <c r="AV235" s="70">
        <f t="shared" si="221"/>
        <v>0</v>
      </c>
      <c r="AW235" s="70">
        <f t="shared" si="222"/>
        <v>0</v>
      </c>
      <c r="AX235" s="70">
        <f t="shared" si="223"/>
        <v>0</v>
      </c>
      <c r="AY235" s="70">
        <f t="shared" si="224"/>
        <v>0</v>
      </c>
      <c r="AZ235" s="70">
        <f t="shared" si="225"/>
        <v>0</v>
      </c>
      <c r="BA235" s="70">
        <f t="shared" si="226"/>
        <v>0</v>
      </c>
      <c r="BB235" s="70">
        <f t="shared" si="195"/>
        <v>0</v>
      </c>
      <c r="BC235" s="73" t="str">
        <f t="shared" si="230"/>
        <v/>
      </c>
      <c r="BD235" s="216" t="str">
        <f>IF(AND(BP235=""),"",IF(BP235=0,"",1+(MAX(BD$60:BD234))))</f>
        <v/>
      </c>
      <c r="BE235" s="72">
        <v>176</v>
      </c>
      <c r="BF235" s="69">
        <f t="shared" si="167"/>
        <v>0</v>
      </c>
      <c r="BG235" s="73">
        <f t="shared" si="168"/>
        <v>0</v>
      </c>
      <c r="BH235" s="73">
        <f t="shared" si="169"/>
        <v>0</v>
      </c>
      <c r="BI235" s="73">
        <f t="shared" si="170"/>
        <v>0</v>
      </c>
      <c r="BJ235" s="73">
        <f t="shared" si="171"/>
        <v>0</v>
      </c>
      <c r="BK235" s="73">
        <f t="shared" si="172"/>
        <v>0</v>
      </c>
      <c r="BL235" s="73">
        <f t="shared" si="173"/>
        <v>0</v>
      </c>
      <c r="BM235" s="73">
        <f t="shared" si="174"/>
        <v>0</v>
      </c>
      <c r="BN235" s="73">
        <f t="shared" si="175"/>
        <v>0</v>
      </c>
      <c r="BO235" s="73">
        <f t="shared" si="196"/>
        <v>0</v>
      </c>
      <c r="BP235" s="73" t="str">
        <f t="shared" si="231"/>
        <v/>
      </c>
      <c r="BQ235" s="216" t="str">
        <f>IF(AND(CC235=""),"",IF(CC235=0,"",1+(MAX(BQ$60:BQ234))))</f>
        <v/>
      </c>
      <c r="BR235" s="72">
        <v>176</v>
      </c>
      <c r="BS235" s="346">
        <f t="shared" si="176"/>
        <v>0</v>
      </c>
      <c r="BT235" s="73">
        <f t="shared" si="177"/>
        <v>0</v>
      </c>
      <c r="BU235" s="73">
        <f t="shared" si="178"/>
        <v>0</v>
      </c>
      <c r="BV235" s="73">
        <f t="shared" si="179"/>
        <v>0</v>
      </c>
      <c r="BW235" s="73">
        <f t="shared" si="180"/>
        <v>0</v>
      </c>
      <c r="BX235" s="73">
        <f t="shared" si="181"/>
        <v>0</v>
      </c>
      <c r="BY235" s="73">
        <f t="shared" si="182"/>
        <v>0</v>
      </c>
      <c r="BZ235" s="73">
        <f t="shared" si="183"/>
        <v>0</v>
      </c>
      <c r="CA235" s="73">
        <f t="shared" si="184"/>
        <v>0</v>
      </c>
      <c r="CB235" s="73">
        <f t="shared" si="197"/>
        <v>0</v>
      </c>
      <c r="CC235" s="73" t="str">
        <f t="shared" si="232"/>
        <v/>
      </c>
      <c r="CD235" s="216" t="str">
        <f>IF(AND(CP235=""),"",IF(CP235=0,"",1+(MAX(CD$60:CD234))))</f>
        <v/>
      </c>
      <c r="CE235" s="72">
        <v>176</v>
      </c>
      <c r="CF235" s="69">
        <f t="shared" si="198"/>
        <v>0</v>
      </c>
      <c r="CG235" s="73">
        <f t="shared" si="199"/>
        <v>0</v>
      </c>
      <c r="CH235" s="73">
        <f t="shared" si="200"/>
        <v>0</v>
      </c>
      <c r="CI235" s="73">
        <f t="shared" si="201"/>
        <v>0</v>
      </c>
      <c r="CJ235" s="73">
        <f t="shared" si="202"/>
        <v>0</v>
      </c>
      <c r="CK235" s="73">
        <f t="shared" si="203"/>
        <v>0</v>
      </c>
      <c r="CL235" s="73">
        <f t="shared" si="204"/>
        <v>0</v>
      </c>
      <c r="CM235" s="73">
        <f t="shared" si="205"/>
        <v>0</v>
      </c>
      <c r="CN235" s="73">
        <f t="shared" si="206"/>
        <v>0</v>
      </c>
      <c r="CO235" s="73">
        <f t="shared" si="207"/>
        <v>0</v>
      </c>
      <c r="CP235" s="73" t="str">
        <f t="shared" si="233"/>
        <v/>
      </c>
      <c r="CQ235" s="216" t="str">
        <f>IF(AND(DC235=""),"",IF(DC235=0,"",1+(MAX(CQ$60:CQ234))))</f>
        <v/>
      </c>
      <c r="CR235" s="72">
        <v>176</v>
      </c>
      <c r="CS235" s="69">
        <f t="shared" si="227"/>
        <v>0</v>
      </c>
      <c r="CT235" s="73">
        <f t="shared" si="208"/>
        <v>0</v>
      </c>
      <c r="CU235" s="73">
        <f t="shared" si="209"/>
        <v>0</v>
      </c>
      <c r="CV235" s="73">
        <f t="shared" si="210"/>
        <v>0</v>
      </c>
      <c r="CW235" s="73">
        <f t="shared" si="211"/>
        <v>0</v>
      </c>
      <c r="CX235" s="73">
        <f t="shared" si="212"/>
        <v>0</v>
      </c>
      <c r="CY235" s="73">
        <f t="shared" si="213"/>
        <v>0</v>
      </c>
      <c r="CZ235" s="73">
        <f t="shared" si="214"/>
        <v>0</v>
      </c>
      <c r="DA235" s="73">
        <f t="shared" si="215"/>
        <v>0</v>
      </c>
      <c r="DB235" s="73">
        <f t="shared" si="216"/>
        <v>0</v>
      </c>
      <c r="DC235" s="73" t="str">
        <f t="shared" si="234"/>
        <v/>
      </c>
    </row>
    <row r="236" spans="1:108" s="216" customFormat="1" ht="15.75">
      <c r="A236" s="216">
        <f t="shared" si="235"/>
        <v>0</v>
      </c>
      <c r="B236" s="348">
        <f t="shared" si="236"/>
        <v>0</v>
      </c>
      <c r="C236" s="349">
        <v>177</v>
      </c>
      <c r="D236" s="384"/>
      <c r="E236" s="378"/>
      <c r="F236" s="385"/>
      <c r="G236" s="386"/>
      <c r="H236" s="380"/>
      <c r="I236" s="380"/>
      <c r="J236" s="381"/>
      <c r="K236" s="381"/>
      <c r="L236" s="381"/>
      <c r="M236" s="382"/>
      <c r="N236" s="521"/>
      <c r="AB236" s="216" t="str">
        <f t="shared" si="237"/>
        <v/>
      </c>
      <c r="AC236" s="216">
        <f t="shared" si="165"/>
        <v>1</v>
      </c>
      <c r="AD236" s="216" t="str">
        <f>IF(AND(AP236=""),"",IF(AP236=0,"",1+(MAX(AD$60:AD235))))</f>
        <v/>
      </c>
      <c r="AE236" s="32">
        <v>177</v>
      </c>
      <c r="AF236" s="69">
        <f t="shared" si="186"/>
        <v>0</v>
      </c>
      <c r="AG236" s="73">
        <f t="shared" si="187"/>
        <v>0</v>
      </c>
      <c r="AH236" s="73">
        <f t="shared" si="188"/>
        <v>0</v>
      </c>
      <c r="AI236" s="73">
        <f t="shared" si="189"/>
        <v>0</v>
      </c>
      <c r="AJ236" s="73">
        <f t="shared" si="190"/>
        <v>0</v>
      </c>
      <c r="AK236" s="73">
        <f t="shared" si="191"/>
        <v>0</v>
      </c>
      <c r="AL236" s="73">
        <f t="shared" si="192"/>
        <v>0</v>
      </c>
      <c r="AM236" s="73">
        <f t="shared" si="193"/>
        <v>0</v>
      </c>
      <c r="AN236" s="73">
        <f t="shared" si="238"/>
        <v>0</v>
      </c>
      <c r="AO236" s="73">
        <f t="shared" si="194"/>
        <v>0</v>
      </c>
      <c r="AP236" s="73" t="str">
        <f t="shared" si="229"/>
        <v/>
      </c>
      <c r="AQ236" s="216" t="str">
        <f>IF(AND(BC236=""),"",IF(BC236=0,"",1+(MAX(AQ$60:AQ235))))</f>
        <v/>
      </c>
      <c r="AR236" s="72">
        <v>177</v>
      </c>
      <c r="AS236" s="347">
        <f t="shared" si="218"/>
        <v>0</v>
      </c>
      <c r="AT236" s="70">
        <f t="shared" si="219"/>
        <v>0</v>
      </c>
      <c r="AU236" s="70">
        <f t="shared" si="220"/>
        <v>0</v>
      </c>
      <c r="AV236" s="70">
        <f t="shared" si="221"/>
        <v>0</v>
      </c>
      <c r="AW236" s="70">
        <f t="shared" si="222"/>
        <v>0</v>
      </c>
      <c r="AX236" s="70">
        <f t="shared" si="223"/>
        <v>0</v>
      </c>
      <c r="AY236" s="70">
        <f t="shared" si="224"/>
        <v>0</v>
      </c>
      <c r="AZ236" s="70">
        <f t="shared" si="225"/>
        <v>0</v>
      </c>
      <c r="BA236" s="70">
        <f t="shared" si="226"/>
        <v>0</v>
      </c>
      <c r="BB236" s="70">
        <f t="shared" si="195"/>
        <v>0</v>
      </c>
      <c r="BC236" s="73" t="str">
        <f t="shared" si="230"/>
        <v/>
      </c>
      <c r="BD236" s="216" t="str">
        <f>IF(AND(BP236=""),"",IF(BP236=0,"",1+(MAX(BD$60:BD235))))</f>
        <v/>
      </c>
      <c r="BE236" s="32">
        <v>177</v>
      </c>
      <c r="BF236" s="69">
        <f t="shared" si="167"/>
        <v>0</v>
      </c>
      <c r="BG236" s="73">
        <f t="shared" si="168"/>
        <v>0</v>
      </c>
      <c r="BH236" s="73">
        <f t="shared" si="169"/>
        <v>0</v>
      </c>
      <c r="BI236" s="73">
        <f t="shared" si="170"/>
        <v>0</v>
      </c>
      <c r="BJ236" s="73">
        <f t="shared" si="171"/>
        <v>0</v>
      </c>
      <c r="BK236" s="73">
        <f t="shared" si="172"/>
        <v>0</v>
      </c>
      <c r="BL236" s="73">
        <f t="shared" si="173"/>
        <v>0</v>
      </c>
      <c r="BM236" s="73">
        <f t="shared" si="174"/>
        <v>0</v>
      </c>
      <c r="BN236" s="73">
        <f t="shared" si="175"/>
        <v>0</v>
      </c>
      <c r="BO236" s="73">
        <f t="shared" si="196"/>
        <v>0</v>
      </c>
      <c r="BP236" s="73" t="str">
        <f t="shared" si="231"/>
        <v/>
      </c>
      <c r="BQ236" s="216" t="str">
        <f>IF(AND(CC236=""),"",IF(CC236=0,"",1+(MAX(BQ$60:BQ235))))</f>
        <v/>
      </c>
      <c r="BR236" s="32">
        <v>177</v>
      </c>
      <c r="BS236" s="346">
        <f t="shared" si="176"/>
        <v>0</v>
      </c>
      <c r="BT236" s="73">
        <f t="shared" si="177"/>
        <v>0</v>
      </c>
      <c r="BU236" s="73">
        <f t="shared" si="178"/>
        <v>0</v>
      </c>
      <c r="BV236" s="73">
        <f t="shared" si="179"/>
        <v>0</v>
      </c>
      <c r="BW236" s="73">
        <f t="shared" si="180"/>
        <v>0</v>
      </c>
      <c r="BX236" s="73">
        <f t="shared" si="181"/>
        <v>0</v>
      </c>
      <c r="BY236" s="73">
        <f t="shared" si="182"/>
        <v>0</v>
      </c>
      <c r="BZ236" s="73">
        <f t="shared" si="183"/>
        <v>0</v>
      </c>
      <c r="CA236" s="73">
        <f t="shared" si="184"/>
        <v>0</v>
      </c>
      <c r="CB236" s="73">
        <f t="shared" si="197"/>
        <v>0</v>
      </c>
      <c r="CC236" s="73" t="str">
        <f t="shared" si="232"/>
        <v/>
      </c>
      <c r="CD236" s="216" t="str">
        <f>IF(AND(CP236=""),"",IF(CP236=0,"",1+(MAX(CD$60:CD235))))</f>
        <v/>
      </c>
      <c r="CE236" s="32">
        <v>177</v>
      </c>
      <c r="CF236" s="69">
        <f t="shared" si="198"/>
        <v>0</v>
      </c>
      <c r="CG236" s="73">
        <f t="shared" si="199"/>
        <v>0</v>
      </c>
      <c r="CH236" s="73">
        <f t="shared" si="200"/>
        <v>0</v>
      </c>
      <c r="CI236" s="73">
        <f t="shared" si="201"/>
        <v>0</v>
      </c>
      <c r="CJ236" s="73">
        <f t="shared" si="202"/>
        <v>0</v>
      </c>
      <c r="CK236" s="73">
        <f t="shared" si="203"/>
        <v>0</v>
      </c>
      <c r="CL236" s="73">
        <f t="shared" si="204"/>
        <v>0</v>
      </c>
      <c r="CM236" s="73">
        <f t="shared" si="205"/>
        <v>0</v>
      </c>
      <c r="CN236" s="73">
        <f t="shared" si="206"/>
        <v>0</v>
      </c>
      <c r="CO236" s="73">
        <f t="shared" si="207"/>
        <v>0</v>
      </c>
      <c r="CP236" s="73" t="str">
        <f t="shared" si="233"/>
        <v/>
      </c>
      <c r="CQ236" s="216" t="str">
        <f>IF(AND(DC236=""),"",IF(DC236=0,"",1+(MAX(CQ$60:CQ235))))</f>
        <v/>
      </c>
      <c r="CR236" s="32">
        <v>177</v>
      </c>
      <c r="CS236" s="69">
        <f t="shared" si="227"/>
        <v>0</v>
      </c>
      <c r="CT236" s="73">
        <f t="shared" si="208"/>
        <v>0</v>
      </c>
      <c r="CU236" s="73">
        <f t="shared" si="209"/>
        <v>0</v>
      </c>
      <c r="CV236" s="73">
        <f t="shared" si="210"/>
        <v>0</v>
      </c>
      <c r="CW236" s="73">
        <f t="shared" si="211"/>
        <v>0</v>
      </c>
      <c r="CX236" s="73">
        <f t="shared" si="212"/>
        <v>0</v>
      </c>
      <c r="CY236" s="73">
        <f t="shared" si="213"/>
        <v>0</v>
      </c>
      <c r="CZ236" s="73">
        <f t="shared" si="214"/>
        <v>0</v>
      </c>
      <c r="DA236" s="73">
        <f t="shared" si="215"/>
        <v>0</v>
      </c>
      <c r="DB236" s="73">
        <f t="shared" si="216"/>
        <v>0</v>
      </c>
      <c r="DC236" s="73" t="str">
        <f t="shared" si="234"/>
        <v/>
      </c>
    </row>
    <row r="237" spans="1:108" s="216" customFormat="1" ht="15.75">
      <c r="A237" s="216">
        <f t="shared" si="235"/>
        <v>0</v>
      </c>
      <c r="B237" s="348">
        <f t="shared" si="236"/>
        <v>0</v>
      </c>
      <c r="C237" s="349">
        <v>178</v>
      </c>
      <c r="D237" s="384"/>
      <c r="E237" s="378"/>
      <c r="F237" s="385"/>
      <c r="G237" s="386"/>
      <c r="H237" s="380"/>
      <c r="I237" s="380"/>
      <c r="J237" s="381"/>
      <c r="K237" s="381"/>
      <c r="L237" s="381"/>
      <c r="M237" s="382"/>
      <c r="N237" s="521"/>
      <c r="AB237" s="216" t="str">
        <f t="shared" si="237"/>
        <v/>
      </c>
      <c r="AC237" s="216">
        <f t="shared" si="165"/>
        <v>1</v>
      </c>
      <c r="AD237" s="216" t="str">
        <f>IF(AND(AP237=""),"",IF(AP237=0,"",1+(MAX(AD$60:AD236))))</f>
        <v/>
      </c>
      <c r="AE237" s="72">
        <v>178</v>
      </c>
      <c r="AF237" s="69">
        <f t="shared" si="186"/>
        <v>0</v>
      </c>
      <c r="AG237" s="73">
        <f t="shared" si="187"/>
        <v>0</v>
      </c>
      <c r="AH237" s="73">
        <f t="shared" si="188"/>
        <v>0</v>
      </c>
      <c r="AI237" s="73">
        <f t="shared" si="189"/>
        <v>0</v>
      </c>
      <c r="AJ237" s="73">
        <f t="shared" si="190"/>
        <v>0</v>
      </c>
      <c r="AK237" s="73">
        <f t="shared" si="191"/>
        <v>0</v>
      </c>
      <c r="AL237" s="73">
        <f t="shared" si="192"/>
        <v>0</v>
      </c>
      <c r="AM237" s="73">
        <f t="shared" si="193"/>
        <v>0</v>
      </c>
      <c r="AN237" s="73">
        <f t="shared" si="238"/>
        <v>0</v>
      </c>
      <c r="AO237" s="73">
        <f t="shared" si="194"/>
        <v>0</v>
      </c>
      <c r="AP237" s="73" t="str">
        <f t="shared" si="229"/>
        <v/>
      </c>
      <c r="AQ237" s="216" t="str">
        <f>IF(AND(BC237=""),"",IF(BC237=0,"",1+(MAX(AQ$60:AQ236))))</f>
        <v/>
      </c>
      <c r="AR237" s="72">
        <v>178</v>
      </c>
      <c r="AS237" s="347">
        <f t="shared" si="218"/>
        <v>0</v>
      </c>
      <c r="AT237" s="70">
        <f t="shared" si="219"/>
        <v>0</v>
      </c>
      <c r="AU237" s="70">
        <f t="shared" si="220"/>
        <v>0</v>
      </c>
      <c r="AV237" s="70">
        <f t="shared" si="221"/>
        <v>0</v>
      </c>
      <c r="AW237" s="70">
        <f t="shared" si="222"/>
        <v>0</v>
      </c>
      <c r="AX237" s="70">
        <f t="shared" si="223"/>
        <v>0</v>
      </c>
      <c r="AY237" s="70">
        <f t="shared" si="224"/>
        <v>0</v>
      </c>
      <c r="AZ237" s="70">
        <f t="shared" si="225"/>
        <v>0</v>
      </c>
      <c r="BA237" s="70">
        <f t="shared" si="226"/>
        <v>0</v>
      </c>
      <c r="BB237" s="70">
        <f t="shared" si="195"/>
        <v>0</v>
      </c>
      <c r="BC237" s="73" t="str">
        <f t="shared" si="230"/>
        <v/>
      </c>
      <c r="BD237" s="216" t="str">
        <f>IF(AND(BP237=""),"",IF(BP237=0,"",1+(MAX(BD$60:BD236))))</f>
        <v/>
      </c>
      <c r="BE237" s="72">
        <v>178</v>
      </c>
      <c r="BF237" s="69">
        <f t="shared" si="167"/>
        <v>0</v>
      </c>
      <c r="BG237" s="73">
        <f t="shared" si="168"/>
        <v>0</v>
      </c>
      <c r="BH237" s="73">
        <f t="shared" si="169"/>
        <v>0</v>
      </c>
      <c r="BI237" s="73">
        <f t="shared" si="170"/>
        <v>0</v>
      </c>
      <c r="BJ237" s="73">
        <f t="shared" si="171"/>
        <v>0</v>
      </c>
      <c r="BK237" s="73">
        <f t="shared" si="172"/>
        <v>0</v>
      </c>
      <c r="BL237" s="73">
        <f t="shared" si="173"/>
        <v>0</v>
      </c>
      <c r="BM237" s="73">
        <f t="shared" si="174"/>
        <v>0</v>
      </c>
      <c r="BN237" s="73">
        <f t="shared" si="175"/>
        <v>0</v>
      </c>
      <c r="BO237" s="73">
        <f t="shared" si="196"/>
        <v>0</v>
      </c>
      <c r="BP237" s="73" t="str">
        <f t="shared" si="231"/>
        <v/>
      </c>
      <c r="BQ237" s="216" t="str">
        <f>IF(AND(CC237=""),"",IF(CC237=0,"",1+(MAX(BQ$60:BQ236))))</f>
        <v/>
      </c>
      <c r="BR237" s="72">
        <v>178</v>
      </c>
      <c r="BS237" s="346">
        <f t="shared" si="176"/>
        <v>0</v>
      </c>
      <c r="BT237" s="73">
        <f t="shared" si="177"/>
        <v>0</v>
      </c>
      <c r="BU237" s="73">
        <f t="shared" si="178"/>
        <v>0</v>
      </c>
      <c r="BV237" s="73">
        <f t="shared" si="179"/>
        <v>0</v>
      </c>
      <c r="BW237" s="73">
        <f t="shared" si="180"/>
        <v>0</v>
      </c>
      <c r="BX237" s="73">
        <f t="shared" si="181"/>
        <v>0</v>
      </c>
      <c r="BY237" s="73">
        <f t="shared" si="182"/>
        <v>0</v>
      </c>
      <c r="BZ237" s="73">
        <f t="shared" si="183"/>
        <v>0</v>
      </c>
      <c r="CA237" s="73">
        <f t="shared" si="184"/>
        <v>0</v>
      </c>
      <c r="CB237" s="73">
        <f t="shared" si="197"/>
        <v>0</v>
      </c>
      <c r="CC237" s="73" t="str">
        <f t="shared" si="232"/>
        <v/>
      </c>
      <c r="CD237" s="216" t="str">
        <f>IF(AND(CP237=""),"",IF(CP237=0,"",1+(MAX(CD$60:CD236))))</f>
        <v/>
      </c>
      <c r="CE237" s="72">
        <v>178</v>
      </c>
      <c r="CF237" s="69">
        <f t="shared" si="198"/>
        <v>0</v>
      </c>
      <c r="CG237" s="73">
        <f t="shared" si="199"/>
        <v>0</v>
      </c>
      <c r="CH237" s="73">
        <f t="shared" si="200"/>
        <v>0</v>
      </c>
      <c r="CI237" s="73">
        <f t="shared" si="201"/>
        <v>0</v>
      </c>
      <c r="CJ237" s="73">
        <f t="shared" si="202"/>
        <v>0</v>
      </c>
      <c r="CK237" s="73">
        <f t="shared" si="203"/>
        <v>0</v>
      </c>
      <c r="CL237" s="73">
        <f t="shared" si="204"/>
        <v>0</v>
      </c>
      <c r="CM237" s="73">
        <f t="shared" si="205"/>
        <v>0</v>
      </c>
      <c r="CN237" s="73">
        <f t="shared" si="206"/>
        <v>0</v>
      </c>
      <c r="CO237" s="73">
        <f t="shared" si="207"/>
        <v>0</v>
      </c>
      <c r="CP237" s="73" t="str">
        <f t="shared" si="233"/>
        <v/>
      </c>
      <c r="CQ237" s="216" t="str">
        <f>IF(AND(DC237=""),"",IF(DC237=0,"",1+(MAX(CQ$60:CQ236))))</f>
        <v/>
      </c>
      <c r="CR237" s="72">
        <v>178</v>
      </c>
      <c r="CS237" s="69">
        <f t="shared" si="227"/>
        <v>0</v>
      </c>
      <c r="CT237" s="73">
        <f t="shared" si="208"/>
        <v>0</v>
      </c>
      <c r="CU237" s="73">
        <f t="shared" si="209"/>
        <v>0</v>
      </c>
      <c r="CV237" s="73">
        <f t="shared" si="210"/>
        <v>0</v>
      </c>
      <c r="CW237" s="73">
        <f t="shared" si="211"/>
        <v>0</v>
      </c>
      <c r="CX237" s="73">
        <f t="shared" si="212"/>
        <v>0</v>
      </c>
      <c r="CY237" s="73">
        <f t="shared" si="213"/>
        <v>0</v>
      </c>
      <c r="CZ237" s="73">
        <f t="shared" si="214"/>
        <v>0</v>
      </c>
      <c r="DA237" s="73">
        <f t="shared" si="215"/>
        <v>0</v>
      </c>
      <c r="DB237" s="73">
        <f t="shared" si="216"/>
        <v>0</v>
      </c>
      <c r="DC237" s="73" t="str">
        <f t="shared" si="234"/>
        <v/>
      </c>
    </row>
    <row r="238" spans="1:108" s="216" customFormat="1" ht="15.75">
      <c r="A238" s="216">
        <f t="shared" si="235"/>
        <v>0</v>
      </c>
      <c r="B238" s="348">
        <f t="shared" si="236"/>
        <v>0</v>
      </c>
      <c r="C238" s="349">
        <v>179</v>
      </c>
      <c r="D238" s="384"/>
      <c r="E238" s="378"/>
      <c r="F238" s="385"/>
      <c r="G238" s="386"/>
      <c r="H238" s="380"/>
      <c r="I238" s="380"/>
      <c r="J238" s="381"/>
      <c r="K238" s="381"/>
      <c r="L238" s="381"/>
      <c r="M238" s="382"/>
      <c r="N238" s="521"/>
      <c r="AB238" s="216" t="str">
        <f t="shared" si="237"/>
        <v/>
      </c>
      <c r="AC238" s="216">
        <f t="shared" si="165"/>
        <v>1</v>
      </c>
      <c r="AD238" s="216" t="str">
        <f>IF(AND(AP238=""),"",IF(AP238=0,"",1+(MAX(AD$60:AD237))))</f>
        <v/>
      </c>
      <c r="AE238" s="32">
        <v>179</v>
      </c>
      <c r="AF238" s="69">
        <f t="shared" si="186"/>
        <v>0</v>
      </c>
      <c r="AG238" s="73">
        <f t="shared" si="187"/>
        <v>0</v>
      </c>
      <c r="AH238" s="73">
        <f t="shared" si="188"/>
        <v>0</v>
      </c>
      <c r="AI238" s="73">
        <f t="shared" si="189"/>
        <v>0</v>
      </c>
      <c r="AJ238" s="73">
        <f t="shared" si="190"/>
        <v>0</v>
      </c>
      <c r="AK238" s="73">
        <f t="shared" si="191"/>
        <v>0</v>
      </c>
      <c r="AL238" s="73">
        <f t="shared" si="192"/>
        <v>0</v>
      </c>
      <c r="AM238" s="73">
        <f t="shared" si="193"/>
        <v>0</v>
      </c>
      <c r="AN238" s="73">
        <f t="shared" si="238"/>
        <v>0</v>
      </c>
      <c r="AO238" s="73">
        <f t="shared" si="194"/>
        <v>0</v>
      </c>
      <c r="AP238" s="73" t="str">
        <f t="shared" si="229"/>
        <v/>
      </c>
      <c r="AQ238" s="216" t="str">
        <f>IF(AND(BC238=""),"",IF(BC238=0,"",1+(MAX(AQ$60:AQ237))))</f>
        <v/>
      </c>
      <c r="AR238" s="72">
        <v>179</v>
      </c>
      <c r="AS238" s="347">
        <f t="shared" si="218"/>
        <v>0</v>
      </c>
      <c r="AT238" s="70">
        <f t="shared" si="219"/>
        <v>0</v>
      </c>
      <c r="AU238" s="70">
        <f t="shared" si="220"/>
        <v>0</v>
      </c>
      <c r="AV238" s="70">
        <f t="shared" si="221"/>
        <v>0</v>
      </c>
      <c r="AW238" s="70">
        <f t="shared" si="222"/>
        <v>0</v>
      </c>
      <c r="AX238" s="70">
        <f t="shared" si="223"/>
        <v>0</v>
      </c>
      <c r="AY238" s="70">
        <f t="shared" si="224"/>
        <v>0</v>
      </c>
      <c r="AZ238" s="70">
        <f t="shared" si="225"/>
        <v>0</v>
      </c>
      <c r="BA238" s="70">
        <f t="shared" si="226"/>
        <v>0</v>
      </c>
      <c r="BB238" s="70">
        <f t="shared" si="195"/>
        <v>0</v>
      </c>
      <c r="BC238" s="73" t="str">
        <f t="shared" si="230"/>
        <v/>
      </c>
      <c r="BD238" s="216" t="str">
        <f>IF(AND(BP238=""),"",IF(BP238=0,"",1+(MAX(BD$60:BD237))))</f>
        <v/>
      </c>
      <c r="BE238" s="32">
        <v>179</v>
      </c>
      <c r="BF238" s="69">
        <f t="shared" si="167"/>
        <v>0</v>
      </c>
      <c r="BG238" s="73">
        <f t="shared" si="168"/>
        <v>0</v>
      </c>
      <c r="BH238" s="73">
        <f t="shared" si="169"/>
        <v>0</v>
      </c>
      <c r="BI238" s="73">
        <f t="shared" si="170"/>
        <v>0</v>
      </c>
      <c r="BJ238" s="73">
        <f t="shared" si="171"/>
        <v>0</v>
      </c>
      <c r="BK238" s="73">
        <f t="shared" si="172"/>
        <v>0</v>
      </c>
      <c r="BL238" s="73">
        <f t="shared" si="173"/>
        <v>0</v>
      </c>
      <c r="BM238" s="73">
        <f t="shared" si="174"/>
        <v>0</v>
      </c>
      <c r="BN238" s="73">
        <f t="shared" si="175"/>
        <v>0</v>
      </c>
      <c r="BO238" s="73">
        <f t="shared" si="196"/>
        <v>0</v>
      </c>
      <c r="BP238" s="73" t="str">
        <f t="shared" si="231"/>
        <v/>
      </c>
      <c r="BQ238" s="216" t="str">
        <f>IF(AND(CC238=""),"",IF(CC238=0,"",1+(MAX(BQ$60:BQ237))))</f>
        <v/>
      </c>
      <c r="BR238" s="32">
        <v>179</v>
      </c>
      <c r="BS238" s="346">
        <f t="shared" si="176"/>
        <v>0</v>
      </c>
      <c r="BT238" s="73">
        <f t="shared" si="177"/>
        <v>0</v>
      </c>
      <c r="BU238" s="73">
        <f t="shared" si="178"/>
        <v>0</v>
      </c>
      <c r="BV238" s="73">
        <f t="shared" si="179"/>
        <v>0</v>
      </c>
      <c r="BW238" s="73">
        <f t="shared" si="180"/>
        <v>0</v>
      </c>
      <c r="BX238" s="73">
        <f t="shared" si="181"/>
        <v>0</v>
      </c>
      <c r="BY238" s="73">
        <f t="shared" si="182"/>
        <v>0</v>
      </c>
      <c r="BZ238" s="73">
        <f t="shared" si="183"/>
        <v>0</v>
      </c>
      <c r="CA238" s="73">
        <f t="shared" si="184"/>
        <v>0</v>
      </c>
      <c r="CB238" s="73">
        <f t="shared" si="197"/>
        <v>0</v>
      </c>
      <c r="CC238" s="73" t="str">
        <f t="shared" si="232"/>
        <v/>
      </c>
      <c r="CD238" s="216" t="str">
        <f>IF(AND(CP238=""),"",IF(CP238=0,"",1+(MAX(CD$60:CD237))))</f>
        <v/>
      </c>
      <c r="CE238" s="32">
        <v>179</v>
      </c>
      <c r="CF238" s="69">
        <f t="shared" si="198"/>
        <v>0</v>
      </c>
      <c r="CG238" s="73">
        <f t="shared" si="199"/>
        <v>0</v>
      </c>
      <c r="CH238" s="73">
        <f t="shared" si="200"/>
        <v>0</v>
      </c>
      <c r="CI238" s="73">
        <f t="shared" si="201"/>
        <v>0</v>
      </c>
      <c r="CJ238" s="73">
        <f t="shared" si="202"/>
        <v>0</v>
      </c>
      <c r="CK238" s="73">
        <f t="shared" si="203"/>
        <v>0</v>
      </c>
      <c r="CL238" s="73">
        <f t="shared" si="204"/>
        <v>0</v>
      </c>
      <c r="CM238" s="73">
        <f t="shared" si="205"/>
        <v>0</v>
      </c>
      <c r="CN238" s="73">
        <f t="shared" si="206"/>
        <v>0</v>
      </c>
      <c r="CO238" s="73">
        <f t="shared" si="207"/>
        <v>0</v>
      </c>
      <c r="CP238" s="73" t="str">
        <f t="shared" si="233"/>
        <v/>
      </c>
      <c r="CQ238" s="216" t="str">
        <f>IF(AND(DC238=""),"",IF(DC238=0,"",1+(MAX(CQ$60:CQ237))))</f>
        <v/>
      </c>
      <c r="CR238" s="32">
        <v>179</v>
      </c>
      <c r="CS238" s="69">
        <f t="shared" si="227"/>
        <v>0</v>
      </c>
      <c r="CT238" s="73">
        <f t="shared" si="208"/>
        <v>0</v>
      </c>
      <c r="CU238" s="73">
        <f t="shared" si="209"/>
        <v>0</v>
      </c>
      <c r="CV238" s="73">
        <f t="shared" si="210"/>
        <v>0</v>
      </c>
      <c r="CW238" s="73">
        <f t="shared" si="211"/>
        <v>0</v>
      </c>
      <c r="CX238" s="73">
        <f t="shared" si="212"/>
        <v>0</v>
      </c>
      <c r="CY238" s="73">
        <f t="shared" si="213"/>
        <v>0</v>
      </c>
      <c r="CZ238" s="73">
        <f t="shared" si="214"/>
        <v>0</v>
      </c>
      <c r="DA238" s="73">
        <f t="shared" si="215"/>
        <v>0</v>
      </c>
      <c r="DB238" s="73">
        <f t="shared" si="216"/>
        <v>0</v>
      </c>
      <c r="DC238" s="73" t="str">
        <f t="shared" si="234"/>
        <v/>
      </c>
    </row>
    <row r="239" spans="1:108" s="216" customFormat="1" ht="15.75">
      <c r="A239" s="216">
        <f t="shared" si="235"/>
        <v>0</v>
      </c>
      <c r="B239" s="348">
        <f t="shared" si="236"/>
        <v>0</v>
      </c>
      <c r="C239" s="349">
        <v>180</v>
      </c>
      <c r="D239" s="384"/>
      <c r="E239" s="378"/>
      <c r="F239" s="385"/>
      <c r="G239" s="386"/>
      <c r="H239" s="380"/>
      <c r="I239" s="380"/>
      <c r="J239" s="381"/>
      <c r="K239" s="381"/>
      <c r="L239" s="381"/>
      <c r="M239" s="382"/>
      <c r="N239" s="521"/>
      <c r="AB239" s="216" t="str">
        <f t="shared" si="237"/>
        <v/>
      </c>
      <c r="AC239" s="216">
        <f t="shared" si="165"/>
        <v>1</v>
      </c>
      <c r="AD239" s="216" t="str">
        <f>IF(AND(AP239=""),"",IF(AP239=0,"",1+(MAX(AD$60:AD238))))</f>
        <v/>
      </c>
      <c r="AE239" s="72">
        <v>180</v>
      </c>
      <c r="AF239" s="69">
        <f t="shared" si="186"/>
        <v>0</v>
      </c>
      <c r="AG239" s="73">
        <f t="shared" si="187"/>
        <v>0</v>
      </c>
      <c r="AH239" s="73">
        <f t="shared" si="188"/>
        <v>0</v>
      </c>
      <c r="AI239" s="73">
        <f t="shared" si="189"/>
        <v>0</v>
      </c>
      <c r="AJ239" s="73">
        <f t="shared" si="190"/>
        <v>0</v>
      </c>
      <c r="AK239" s="73">
        <f t="shared" si="191"/>
        <v>0</v>
      </c>
      <c r="AL239" s="73">
        <f t="shared" si="192"/>
        <v>0</v>
      </c>
      <c r="AM239" s="73">
        <f t="shared" si="193"/>
        <v>0</v>
      </c>
      <c r="AN239" s="73">
        <f t="shared" si="238"/>
        <v>0</v>
      </c>
      <c r="AO239" s="73">
        <f t="shared" si="194"/>
        <v>0</v>
      </c>
      <c r="AP239" s="73" t="str">
        <f t="shared" si="229"/>
        <v/>
      </c>
      <c r="AQ239" s="216" t="str">
        <f>IF(AND(BC239=""),"",IF(BC239=0,"",1+(MAX(AQ$60:AQ238))))</f>
        <v/>
      </c>
      <c r="AR239" s="72">
        <v>180</v>
      </c>
      <c r="AS239" s="347">
        <f t="shared" si="218"/>
        <v>0</v>
      </c>
      <c r="AT239" s="70">
        <f t="shared" si="219"/>
        <v>0</v>
      </c>
      <c r="AU239" s="70">
        <f t="shared" si="220"/>
        <v>0</v>
      </c>
      <c r="AV239" s="70">
        <f t="shared" si="221"/>
        <v>0</v>
      </c>
      <c r="AW239" s="70">
        <f t="shared" si="222"/>
        <v>0</v>
      </c>
      <c r="AX239" s="70">
        <f t="shared" si="223"/>
        <v>0</v>
      </c>
      <c r="AY239" s="70">
        <f t="shared" si="224"/>
        <v>0</v>
      </c>
      <c r="AZ239" s="70">
        <f t="shared" si="225"/>
        <v>0</v>
      </c>
      <c r="BA239" s="70">
        <f t="shared" si="226"/>
        <v>0</v>
      </c>
      <c r="BB239" s="70">
        <f t="shared" si="195"/>
        <v>0</v>
      </c>
      <c r="BC239" s="73" t="str">
        <f t="shared" si="230"/>
        <v/>
      </c>
      <c r="BD239" s="216" t="str">
        <f>IF(AND(BP239=""),"",IF(BP239=0,"",1+(MAX(BD$60:BD238))))</f>
        <v/>
      </c>
      <c r="BE239" s="72">
        <v>180</v>
      </c>
      <c r="BF239" s="69">
        <f t="shared" si="167"/>
        <v>0</v>
      </c>
      <c r="BG239" s="73">
        <f t="shared" si="168"/>
        <v>0</v>
      </c>
      <c r="BH239" s="73">
        <f t="shared" si="169"/>
        <v>0</v>
      </c>
      <c r="BI239" s="73">
        <f t="shared" si="170"/>
        <v>0</v>
      </c>
      <c r="BJ239" s="73">
        <f t="shared" si="171"/>
        <v>0</v>
      </c>
      <c r="BK239" s="73">
        <f t="shared" si="172"/>
        <v>0</v>
      </c>
      <c r="BL239" s="73">
        <f t="shared" si="173"/>
        <v>0</v>
      </c>
      <c r="BM239" s="73">
        <f t="shared" si="174"/>
        <v>0</v>
      </c>
      <c r="BN239" s="73">
        <f t="shared" si="175"/>
        <v>0</v>
      </c>
      <c r="BO239" s="73">
        <f t="shared" si="196"/>
        <v>0</v>
      </c>
      <c r="BP239" s="73" t="str">
        <f t="shared" si="231"/>
        <v/>
      </c>
      <c r="BQ239" s="216" t="str">
        <f>IF(AND(CC239=""),"",IF(CC239=0,"",1+(MAX(BQ$60:BQ238))))</f>
        <v/>
      </c>
      <c r="BR239" s="72">
        <v>180</v>
      </c>
      <c r="BS239" s="346">
        <f t="shared" si="176"/>
        <v>0</v>
      </c>
      <c r="BT239" s="73">
        <f t="shared" si="177"/>
        <v>0</v>
      </c>
      <c r="BU239" s="73">
        <f t="shared" si="178"/>
        <v>0</v>
      </c>
      <c r="BV239" s="73">
        <f t="shared" si="179"/>
        <v>0</v>
      </c>
      <c r="BW239" s="73">
        <f t="shared" si="180"/>
        <v>0</v>
      </c>
      <c r="BX239" s="73">
        <f t="shared" si="181"/>
        <v>0</v>
      </c>
      <c r="BY239" s="73">
        <f t="shared" si="182"/>
        <v>0</v>
      </c>
      <c r="BZ239" s="73">
        <f t="shared" si="183"/>
        <v>0</v>
      </c>
      <c r="CA239" s="73">
        <f t="shared" si="184"/>
        <v>0</v>
      </c>
      <c r="CB239" s="73">
        <f t="shared" si="197"/>
        <v>0</v>
      </c>
      <c r="CC239" s="73" t="str">
        <f t="shared" si="232"/>
        <v/>
      </c>
      <c r="CD239" s="216" t="str">
        <f>IF(AND(CP239=""),"",IF(CP239=0,"",1+(MAX(CD$60:CD238))))</f>
        <v/>
      </c>
      <c r="CE239" s="72">
        <v>180</v>
      </c>
      <c r="CF239" s="69">
        <f t="shared" si="198"/>
        <v>0</v>
      </c>
      <c r="CG239" s="73">
        <f t="shared" si="199"/>
        <v>0</v>
      </c>
      <c r="CH239" s="73">
        <f t="shared" si="200"/>
        <v>0</v>
      </c>
      <c r="CI239" s="73">
        <f t="shared" si="201"/>
        <v>0</v>
      </c>
      <c r="CJ239" s="73">
        <f t="shared" si="202"/>
        <v>0</v>
      </c>
      <c r="CK239" s="73">
        <f t="shared" si="203"/>
        <v>0</v>
      </c>
      <c r="CL239" s="73">
        <f t="shared" si="204"/>
        <v>0</v>
      </c>
      <c r="CM239" s="73">
        <f t="shared" si="205"/>
        <v>0</v>
      </c>
      <c r="CN239" s="73">
        <f t="shared" si="206"/>
        <v>0</v>
      </c>
      <c r="CO239" s="73">
        <f t="shared" si="207"/>
        <v>0</v>
      </c>
      <c r="CP239" s="73" t="str">
        <f t="shared" si="233"/>
        <v/>
      </c>
      <c r="CQ239" s="216" t="str">
        <f>IF(AND(DC239=""),"",IF(DC239=0,"",1+(MAX(CQ$60:CQ238))))</f>
        <v/>
      </c>
      <c r="CR239" s="72">
        <v>180</v>
      </c>
      <c r="CS239" s="69">
        <f t="shared" si="227"/>
        <v>0</v>
      </c>
      <c r="CT239" s="73">
        <f t="shared" si="208"/>
        <v>0</v>
      </c>
      <c r="CU239" s="73">
        <f t="shared" si="209"/>
        <v>0</v>
      </c>
      <c r="CV239" s="73">
        <f t="shared" si="210"/>
        <v>0</v>
      </c>
      <c r="CW239" s="73">
        <f t="shared" si="211"/>
        <v>0</v>
      </c>
      <c r="CX239" s="73">
        <f t="shared" si="212"/>
        <v>0</v>
      </c>
      <c r="CY239" s="73">
        <f t="shared" si="213"/>
        <v>0</v>
      </c>
      <c r="CZ239" s="73">
        <f t="shared" si="214"/>
        <v>0</v>
      </c>
      <c r="DA239" s="73">
        <f t="shared" si="215"/>
        <v>0</v>
      </c>
      <c r="DB239" s="73">
        <f t="shared" si="216"/>
        <v>0</v>
      </c>
      <c r="DC239" s="73" t="str">
        <f t="shared" si="234"/>
        <v/>
      </c>
    </row>
    <row r="240" spans="1:108" s="216" customFormat="1" ht="15.75">
      <c r="A240" s="216">
        <f t="shared" si="235"/>
        <v>0</v>
      </c>
      <c r="B240" s="348">
        <f t="shared" si="236"/>
        <v>0</v>
      </c>
      <c r="C240" s="349">
        <v>181</v>
      </c>
      <c r="D240" s="384"/>
      <c r="E240" s="378"/>
      <c r="F240" s="385"/>
      <c r="G240" s="386"/>
      <c r="H240" s="380"/>
      <c r="I240" s="380"/>
      <c r="J240" s="381"/>
      <c r="K240" s="381"/>
      <c r="L240" s="381"/>
      <c r="M240" s="382"/>
      <c r="N240" s="521"/>
      <c r="AB240" s="216" t="str">
        <f t="shared" si="237"/>
        <v/>
      </c>
      <c r="AC240" s="216">
        <f t="shared" si="165"/>
        <v>1</v>
      </c>
      <c r="AD240" s="216" t="str">
        <f>IF(AND(AP240=""),"",IF(AP240=0,"",1+(MAX(AD$60:AD239))))</f>
        <v/>
      </c>
      <c r="AE240" s="32">
        <v>181</v>
      </c>
      <c r="AF240" s="69">
        <f t="shared" si="186"/>
        <v>0</v>
      </c>
      <c r="AG240" s="73">
        <f t="shared" si="187"/>
        <v>0</v>
      </c>
      <c r="AH240" s="73">
        <f t="shared" si="188"/>
        <v>0</v>
      </c>
      <c r="AI240" s="73">
        <f t="shared" si="189"/>
        <v>0</v>
      </c>
      <c r="AJ240" s="73">
        <f t="shared" si="190"/>
        <v>0</v>
      </c>
      <c r="AK240" s="73">
        <f t="shared" si="191"/>
        <v>0</v>
      </c>
      <c r="AL240" s="73">
        <f t="shared" si="192"/>
        <v>0</v>
      </c>
      <c r="AM240" s="73">
        <f t="shared" si="193"/>
        <v>0</v>
      </c>
      <c r="AN240" s="73">
        <f t="shared" si="238"/>
        <v>0</v>
      </c>
      <c r="AO240" s="73">
        <f t="shared" si="194"/>
        <v>0</v>
      </c>
      <c r="AP240" s="73" t="str">
        <f t="shared" si="229"/>
        <v/>
      </c>
      <c r="AQ240" s="216" t="str">
        <f>IF(AND(BC240=""),"",IF(BC240=0,"",1+(MAX(AQ$60:AQ239))))</f>
        <v/>
      </c>
      <c r="AR240" s="72">
        <v>181</v>
      </c>
      <c r="AS240" s="347">
        <f t="shared" si="218"/>
        <v>0</v>
      </c>
      <c r="AT240" s="70">
        <f t="shared" si="219"/>
        <v>0</v>
      </c>
      <c r="AU240" s="70">
        <f t="shared" si="220"/>
        <v>0</v>
      </c>
      <c r="AV240" s="70">
        <f t="shared" si="221"/>
        <v>0</v>
      </c>
      <c r="AW240" s="70">
        <f t="shared" si="222"/>
        <v>0</v>
      </c>
      <c r="AX240" s="70">
        <f t="shared" si="223"/>
        <v>0</v>
      </c>
      <c r="AY240" s="70">
        <f t="shared" si="224"/>
        <v>0</v>
      </c>
      <c r="AZ240" s="70">
        <f t="shared" si="225"/>
        <v>0</v>
      </c>
      <c r="BA240" s="70">
        <f t="shared" si="226"/>
        <v>0</v>
      </c>
      <c r="BB240" s="70">
        <f t="shared" si="195"/>
        <v>0</v>
      </c>
      <c r="BC240" s="73" t="str">
        <f t="shared" si="230"/>
        <v/>
      </c>
      <c r="BD240" s="216" t="str">
        <f>IF(AND(BP240=""),"",IF(BP240=0,"",1+(MAX(BD$60:BD239))))</f>
        <v/>
      </c>
      <c r="BE240" s="32">
        <v>181</v>
      </c>
      <c r="BF240" s="69">
        <f t="shared" si="167"/>
        <v>0</v>
      </c>
      <c r="BG240" s="73">
        <f t="shared" si="168"/>
        <v>0</v>
      </c>
      <c r="BH240" s="73">
        <f t="shared" si="169"/>
        <v>0</v>
      </c>
      <c r="BI240" s="73">
        <f t="shared" si="170"/>
        <v>0</v>
      </c>
      <c r="BJ240" s="73">
        <f t="shared" si="171"/>
        <v>0</v>
      </c>
      <c r="BK240" s="73">
        <f t="shared" si="172"/>
        <v>0</v>
      </c>
      <c r="BL240" s="73">
        <f t="shared" si="173"/>
        <v>0</v>
      </c>
      <c r="BM240" s="73">
        <f t="shared" si="174"/>
        <v>0</v>
      </c>
      <c r="BN240" s="73">
        <f t="shared" si="175"/>
        <v>0</v>
      </c>
      <c r="BO240" s="73">
        <f t="shared" si="196"/>
        <v>0</v>
      </c>
      <c r="BP240" s="73" t="str">
        <f t="shared" si="231"/>
        <v/>
      </c>
      <c r="BQ240" s="216" t="str">
        <f>IF(AND(CC240=""),"",IF(CC240=0,"",1+(MAX(BQ$60:BQ239))))</f>
        <v/>
      </c>
      <c r="BR240" s="32">
        <v>181</v>
      </c>
      <c r="BS240" s="346">
        <f t="shared" si="176"/>
        <v>0</v>
      </c>
      <c r="BT240" s="73">
        <f t="shared" si="177"/>
        <v>0</v>
      </c>
      <c r="BU240" s="73">
        <f t="shared" si="178"/>
        <v>0</v>
      </c>
      <c r="BV240" s="73">
        <f t="shared" si="179"/>
        <v>0</v>
      </c>
      <c r="BW240" s="73">
        <f t="shared" si="180"/>
        <v>0</v>
      </c>
      <c r="BX240" s="73">
        <f t="shared" si="181"/>
        <v>0</v>
      </c>
      <c r="BY240" s="73">
        <f t="shared" si="182"/>
        <v>0</v>
      </c>
      <c r="BZ240" s="73">
        <f t="shared" si="183"/>
        <v>0</v>
      </c>
      <c r="CA240" s="73">
        <f t="shared" si="184"/>
        <v>0</v>
      </c>
      <c r="CB240" s="73">
        <f t="shared" si="197"/>
        <v>0</v>
      </c>
      <c r="CC240" s="73" t="str">
        <f t="shared" si="232"/>
        <v/>
      </c>
      <c r="CD240" s="216" t="str">
        <f>IF(AND(CP240=""),"",IF(CP240=0,"",1+(MAX(CD$60:CD239))))</f>
        <v/>
      </c>
      <c r="CE240" s="32">
        <v>181</v>
      </c>
      <c r="CF240" s="69">
        <f t="shared" si="198"/>
        <v>0</v>
      </c>
      <c r="CG240" s="73">
        <f t="shared" si="199"/>
        <v>0</v>
      </c>
      <c r="CH240" s="73">
        <f t="shared" si="200"/>
        <v>0</v>
      </c>
      <c r="CI240" s="73">
        <f t="shared" si="201"/>
        <v>0</v>
      </c>
      <c r="CJ240" s="73">
        <f t="shared" si="202"/>
        <v>0</v>
      </c>
      <c r="CK240" s="73">
        <f t="shared" si="203"/>
        <v>0</v>
      </c>
      <c r="CL240" s="73">
        <f t="shared" si="204"/>
        <v>0</v>
      </c>
      <c r="CM240" s="73">
        <f t="shared" si="205"/>
        <v>0</v>
      </c>
      <c r="CN240" s="73">
        <f t="shared" si="206"/>
        <v>0</v>
      </c>
      <c r="CO240" s="73">
        <f t="shared" si="207"/>
        <v>0</v>
      </c>
      <c r="CP240" s="73" t="str">
        <f t="shared" si="233"/>
        <v/>
      </c>
      <c r="CQ240" s="216" t="str">
        <f>IF(AND(DC240=""),"",IF(DC240=0,"",1+(MAX(CQ$60:CQ239))))</f>
        <v/>
      </c>
      <c r="CR240" s="32">
        <v>181</v>
      </c>
      <c r="CS240" s="69">
        <f t="shared" si="227"/>
        <v>0</v>
      </c>
      <c r="CT240" s="73">
        <f t="shared" si="208"/>
        <v>0</v>
      </c>
      <c r="CU240" s="73">
        <f t="shared" si="209"/>
        <v>0</v>
      </c>
      <c r="CV240" s="73">
        <f t="shared" si="210"/>
        <v>0</v>
      </c>
      <c r="CW240" s="73">
        <f t="shared" si="211"/>
        <v>0</v>
      </c>
      <c r="CX240" s="73">
        <f t="shared" si="212"/>
        <v>0</v>
      </c>
      <c r="CY240" s="73">
        <f t="shared" si="213"/>
        <v>0</v>
      </c>
      <c r="CZ240" s="73">
        <f t="shared" si="214"/>
        <v>0</v>
      </c>
      <c r="DA240" s="73">
        <f t="shared" si="215"/>
        <v>0</v>
      </c>
      <c r="DB240" s="73">
        <f t="shared" si="216"/>
        <v>0</v>
      </c>
      <c r="DC240" s="73" t="str">
        <f t="shared" si="234"/>
        <v/>
      </c>
    </row>
    <row r="241" spans="1:107" s="216" customFormat="1" ht="15.75">
      <c r="A241" s="216">
        <f t="shared" si="235"/>
        <v>0</v>
      </c>
      <c r="B241" s="348">
        <f t="shared" si="236"/>
        <v>0</v>
      </c>
      <c r="C241" s="349">
        <v>182</v>
      </c>
      <c r="D241" s="384"/>
      <c r="E241" s="378"/>
      <c r="F241" s="385"/>
      <c r="G241" s="386"/>
      <c r="H241" s="380"/>
      <c r="I241" s="380"/>
      <c r="J241" s="381"/>
      <c r="K241" s="381"/>
      <c r="L241" s="381"/>
      <c r="M241" s="382"/>
      <c r="N241" s="521"/>
      <c r="AB241" s="216" t="str">
        <f t="shared" si="237"/>
        <v/>
      </c>
      <c r="AC241" s="216">
        <f t="shared" si="165"/>
        <v>1</v>
      </c>
      <c r="AD241" s="216" t="str">
        <f>IF(AND(AP241=""),"",IF(AP241=0,"",1+(MAX(AD$60:AD240))))</f>
        <v/>
      </c>
      <c r="AE241" s="72">
        <v>182</v>
      </c>
      <c r="AF241" s="69">
        <f t="shared" si="186"/>
        <v>0</v>
      </c>
      <c r="AG241" s="73">
        <f t="shared" si="187"/>
        <v>0</v>
      </c>
      <c r="AH241" s="73">
        <f t="shared" si="188"/>
        <v>0</v>
      </c>
      <c r="AI241" s="73">
        <f t="shared" si="189"/>
        <v>0</v>
      </c>
      <c r="AJ241" s="73">
        <f t="shared" si="190"/>
        <v>0</v>
      </c>
      <c r="AK241" s="73">
        <f t="shared" si="191"/>
        <v>0</v>
      </c>
      <c r="AL241" s="73">
        <f t="shared" si="192"/>
        <v>0</v>
      </c>
      <c r="AM241" s="73">
        <f t="shared" si="193"/>
        <v>0</v>
      </c>
      <c r="AN241" s="73">
        <f t="shared" si="238"/>
        <v>0</v>
      </c>
      <c r="AO241" s="73">
        <f t="shared" si="194"/>
        <v>0</v>
      </c>
      <c r="AP241" s="73" t="str">
        <f t="shared" si="229"/>
        <v/>
      </c>
      <c r="AQ241" s="216" t="str">
        <f>IF(AND(BC241=""),"",IF(BC241=0,"",1+(MAX(AQ$60:AQ240))))</f>
        <v/>
      </c>
      <c r="AR241" s="72">
        <v>182</v>
      </c>
      <c r="AS241" s="347">
        <f t="shared" si="218"/>
        <v>0</v>
      </c>
      <c r="AT241" s="70">
        <f t="shared" si="219"/>
        <v>0</v>
      </c>
      <c r="AU241" s="70">
        <f t="shared" si="220"/>
        <v>0</v>
      </c>
      <c r="AV241" s="70">
        <f t="shared" si="221"/>
        <v>0</v>
      </c>
      <c r="AW241" s="70">
        <f t="shared" si="222"/>
        <v>0</v>
      </c>
      <c r="AX241" s="70">
        <f t="shared" si="223"/>
        <v>0</v>
      </c>
      <c r="AY241" s="70">
        <f t="shared" si="224"/>
        <v>0</v>
      </c>
      <c r="AZ241" s="70">
        <f t="shared" si="225"/>
        <v>0</v>
      </c>
      <c r="BA241" s="70">
        <f t="shared" si="226"/>
        <v>0</v>
      </c>
      <c r="BB241" s="70">
        <f t="shared" si="195"/>
        <v>0</v>
      </c>
      <c r="BC241" s="73" t="str">
        <f t="shared" si="230"/>
        <v/>
      </c>
      <c r="BD241" s="216" t="str">
        <f>IF(AND(BP241=""),"",IF(BP241=0,"",1+(MAX(BD$60:BD240))))</f>
        <v/>
      </c>
      <c r="BE241" s="72">
        <v>182</v>
      </c>
      <c r="BF241" s="69">
        <f t="shared" si="167"/>
        <v>0</v>
      </c>
      <c r="BG241" s="73">
        <f t="shared" si="168"/>
        <v>0</v>
      </c>
      <c r="BH241" s="73">
        <f t="shared" si="169"/>
        <v>0</v>
      </c>
      <c r="BI241" s="73">
        <f t="shared" si="170"/>
        <v>0</v>
      </c>
      <c r="BJ241" s="73">
        <f t="shared" si="171"/>
        <v>0</v>
      </c>
      <c r="BK241" s="73">
        <f t="shared" si="172"/>
        <v>0</v>
      </c>
      <c r="BL241" s="73">
        <f t="shared" si="173"/>
        <v>0</v>
      </c>
      <c r="BM241" s="73">
        <f t="shared" si="174"/>
        <v>0</v>
      </c>
      <c r="BN241" s="73">
        <f t="shared" si="175"/>
        <v>0</v>
      </c>
      <c r="BO241" s="73">
        <f t="shared" si="196"/>
        <v>0</v>
      </c>
      <c r="BP241" s="73" t="str">
        <f t="shared" si="231"/>
        <v/>
      </c>
      <c r="BQ241" s="216" t="str">
        <f>IF(AND(CC241=""),"",IF(CC241=0,"",1+(MAX(BQ$60:BQ240))))</f>
        <v/>
      </c>
      <c r="BR241" s="72">
        <v>182</v>
      </c>
      <c r="BS241" s="346">
        <f t="shared" si="176"/>
        <v>0</v>
      </c>
      <c r="BT241" s="73">
        <f t="shared" si="177"/>
        <v>0</v>
      </c>
      <c r="BU241" s="73">
        <f t="shared" si="178"/>
        <v>0</v>
      </c>
      <c r="BV241" s="73">
        <f t="shared" si="179"/>
        <v>0</v>
      </c>
      <c r="BW241" s="73">
        <f t="shared" si="180"/>
        <v>0</v>
      </c>
      <c r="BX241" s="73">
        <f t="shared" si="181"/>
        <v>0</v>
      </c>
      <c r="BY241" s="73">
        <f t="shared" si="182"/>
        <v>0</v>
      </c>
      <c r="BZ241" s="73">
        <f t="shared" si="183"/>
        <v>0</v>
      </c>
      <c r="CA241" s="73">
        <f t="shared" si="184"/>
        <v>0</v>
      </c>
      <c r="CB241" s="73">
        <f t="shared" si="197"/>
        <v>0</v>
      </c>
      <c r="CC241" s="73" t="str">
        <f t="shared" si="232"/>
        <v/>
      </c>
      <c r="CD241" s="216" t="str">
        <f>IF(AND(CP241=""),"",IF(CP241=0,"",1+(MAX(CD$60:CD240))))</f>
        <v/>
      </c>
      <c r="CE241" s="72">
        <v>182</v>
      </c>
      <c r="CF241" s="69">
        <f t="shared" si="198"/>
        <v>0</v>
      </c>
      <c r="CG241" s="73">
        <f t="shared" si="199"/>
        <v>0</v>
      </c>
      <c r="CH241" s="73">
        <f t="shared" si="200"/>
        <v>0</v>
      </c>
      <c r="CI241" s="73">
        <f t="shared" si="201"/>
        <v>0</v>
      </c>
      <c r="CJ241" s="73">
        <f t="shared" si="202"/>
        <v>0</v>
      </c>
      <c r="CK241" s="73">
        <f t="shared" si="203"/>
        <v>0</v>
      </c>
      <c r="CL241" s="73">
        <f t="shared" si="204"/>
        <v>0</v>
      </c>
      <c r="CM241" s="73">
        <f t="shared" si="205"/>
        <v>0</v>
      </c>
      <c r="CN241" s="73">
        <f t="shared" si="206"/>
        <v>0</v>
      </c>
      <c r="CO241" s="73">
        <f t="shared" si="207"/>
        <v>0</v>
      </c>
      <c r="CP241" s="73" t="str">
        <f t="shared" si="233"/>
        <v/>
      </c>
      <c r="CQ241" s="216" t="str">
        <f>IF(AND(DC241=""),"",IF(DC241=0,"",1+(MAX(CQ$60:CQ240))))</f>
        <v/>
      </c>
      <c r="CR241" s="72">
        <v>182</v>
      </c>
      <c r="CS241" s="69">
        <f t="shared" si="227"/>
        <v>0</v>
      </c>
      <c r="CT241" s="73">
        <f t="shared" si="208"/>
        <v>0</v>
      </c>
      <c r="CU241" s="73">
        <f t="shared" si="209"/>
        <v>0</v>
      </c>
      <c r="CV241" s="73">
        <f t="shared" si="210"/>
        <v>0</v>
      </c>
      <c r="CW241" s="73">
        <f t="shared" si="211"/>
        <v>0</v>
      </c>
      <c r="CX241" s="73">
        <f t="shared" si="212"/>
        <v>0</v>
      </c>
      <c r="CY241" s="73">
        <f t="shared" si="213"/>
        <v>0</v>
      </c>
      <c r="CZ241" s="73">
        <f t="shared" si="214"/>
        <v>0</v>
      </c>
      <c r="DA241" s="73">
        <f t="shared" si="215"/>
        <v>0</v>
      </c>
      <c r="DB241" s="73">
        <f t="shared" si="216"/>
        <v>0</v>
      </c>
      <c r="DC241" s="73" t="str">
        <f t="shared" si="234"/>
        <v/>
      </c>
    </row>
    <row r="242" spans="1:107" s="216" customFormat="1" ht="15.75">
      <c r="A242" s="216">
        <f t="shared" si="235"/>
        <v>0</v>
      </c>
      <c r="B242" s="348">
        <f t="shared" si="236"/>
        <v>0</v>
      </c>
      <c r="C242" s="349">
        <v>183</v>
      </c>
      <c r="D242" s="384"/>
      <c r="E242" s="378"/>
      <c r="F242" s="385"/>
      <c r="G242" s="386"/>
      <c r="H242" s="380"/>
      <c r="I242" s="380"/>
      <c r="J242" s="381"/>
      <c r="K242" s="381"/>
      <c r="L242" s="381"/>
      <c r="M242" s="382"/>
      <c r="N242" s="521"/>
      <c r="AB242" s="216" t="str">
        <f t="shared" si="237"/>
        <v/>
      </c>
      <c r="AC242" s="216">
        <f t="shared" ref="AC242:AC278" si="239">IF(F242&lt;=0,1,0)*(IF(M242="SANVIDA",0,1))</f>
        <v>1</v>
      </c>
      <c r="AD242" s="216" t="str">
        <f>IF(AND(AP242=""),"",IF(AP242=0,"",1+(MAX(AD$60:AD241))))</f>
        <v/>
      </c>
      <c r="AE242" s="32">
        <v>183</v>
      </c>
      <c r="AF242" s="69">
        <f t="shared" si="186"/>
        <v>0</v>
      </c>
      <c r="AG242" s="73">
        <f t="shared" si="187"/>
        <v>0</v>
      </c>
      <c r="AH242" s="73">
        <f t="shared" si="188"/>
        <v>0</v>
      </c>
      <c r="AI242" s="73">
        <f t="shared" si="189"/>
        <v>0</v>
      </c>
      <c r="AJ242" s="73">
        <f t="shared" si="190"/>
        <v>0</v>
      </c>
      <c r="AK242" s="73">
        <f t="shared" si="191"/>
        <v>0</v>
      </c>
      <c r="AL242" s="73">
        <f t="shared" si="192"/>
        <v>0</v>
      </c>
      <c r="AM242" s="73">
        <f t="shared" si="193"/>
        <v>0</v>
      </c>
      <c r="AN242" s="73">
        <f t="shared" si="238"/>
        <v>0</v>
      </c>
      <c r="AO242" s="73">
        <f t="shared" si="194"/>
        <v>0</v>
      </c>
      <c r="AP242" s="73" t="str">
        <f t="shared" si="229"/>
        <v/>
      </c>
      <c r="AQ242" s="216" t="str">
        <f>IF(AND(BC242=""),"",IF(BC242=0,"",1+(MAX(AQ$60:AQ241))))</f>
        <v/>
      </c>
      <c r="AR242" s="72">
        <v>183</v>
      </c>
      <c r="AS242" s="347">
        <f t="shared" si="218"/>
        <v>0</v>
      </c>
      <c r="AT242" s="70">
        <f t="shared" si="219"/>
        <v>0</v>
      </c>
      <c r="AU242" s="70">
        <f t="shared" si="220"/>
        <v>0</v>
      </c>
      <c r="AV242" s="70">
        <f t="shared" si="221"/>
        <v>0</v>
      </c>
      <c r="AW242" s="70">
        <f t="shared" si="222"/>
        <v>0</v>
      </c>
      <c r="AX242" s="70">
        <f t="shared" si="223"/>
        <v>0</v>
      </c>
      <c r="AY242" s="70">
        <f t="shared" si="224"/>
        <v>0</v>
      </c>
      <c r="AZ242" s="70">
        <f t="shared" si="225"/>
        <v>0</v>
      </c>
      <c r="BA242" s="70">
        <f t="shared" si="226"/>
        <v>0</v>
      </c>
      <c r="BB242" s="70">
        <f t="shared" si="195"/>
        <v>0</v>
      </c>
      <c r="BC242" s="73" t="str">
        <f t="shared" si="230"/>
        <v/>
      </c>
      <c r="BD242" s="216" t="str">
        <f>IF(AND(BP242=""),"",IF(BP242=0,"",1+(MAX(BD$60:BD241))))</f>
        <v/>
      </c>
      <c r="BE242" s="32">
        <v>183</v>
      </c>
      <c r="BF242" s="69">
        <f t="shared" si="167"/>
        <v>0</v>
      </c>
      <c r="BG242" s="73">
        <f t="shared" si="168"/>
        <v>0</v>
      </c>
      <c r="BH242" s="73">
        <f t="shared" si="169"/>
        <v>0</v>
      </c>
      <c r="BI242" s="73">
        <f t="shared" si="170"/>
        <v>0</v>
      </c>
      <c r="BJ242" s="73">
        <f t="shared" si="171"/>
        <v>0</v>
      </c>
      <c r="BK242" s="73">
        <f t="shared" si="172"/>
        <v>0</v>
      </c>
      <c r="BL242" s="73">
        <f t="shared" si="173"/>
        <v>0</v>
      </c>
      <c r="BM242" s="73">
        <f t="shared" si="174"/>
        <v>0</v>
      </c>
      <c r="BN242" s="73">
        <f t="shared" si="175"/>
        <v>0</v>
      </c>
      <c r="BO242" s="73">
        <f t="shared" si="196"/>
        <v>0</v>
      </c>
      <c r="BP242" s="73" t="str">
        <f t="shared" si="231"/>
        <v/>
      </c>
      <c r="BQ242" s="216" t="str">
        <f>IF(AND(CC242=""),"",IF(CC242=0,"",1+(MAX(BQ$60:BQ241))))</f>
        <v/>
      </c>
      <c r="BR242" s="32">
        <v>183</v>
      </c>
      <c r="BS242" s="346">
        <f t="shared" si="176"/>
        <v>0</v>
      </c>
      <c r="BT242" s="73">
        <f t="shared" si="177"/>
        <v>0</v>
      </c>
      <c r="BU242" s="73">
        <f t="shared" si="178"/>
        <v>0</v>
      </c>
      <c r="BV242" s="73">
        <f t="shared" si="179"/>
        <v>0</v>
      </c>
      <c r="BW242" s="73">
        <f t="shared" si="180"/>
        <v>0</v>
      </c>
      <c r="BX242" s="73">
        <f t="shared" si="181"/>
        <v>0</v>
      </c>
      <c r="BY242" s="73">
        <f t="shared" si="182"/>
        <v>0</v>
      </c>
      <c r="BZ242" s="73">
        <f t="shared" si="183"/>
        <v>0</v>
      </c>
      <c r="CA242" s="73">
        <f t="shared" si="184"/>
        <v>0</v>
      </c>
      <c r="CB242" s="73">
        <f t="shared" si="197"/>
        <v>0</v>
      </c>
      <c r="CC242" s="73" t="str">
        <f t="shared" si="232"/>
        <v/>
      </c>
      <c r="CD242" s="216" t="str">
        <f>IF(AND(CP242=""),"",IF(CP242=0,"",1+(MAX(CD$60:CD241))))</f>
        <v/>
      </c>
      <c r="CE242" s="32">
        <v>183</v>
      </c>
      <c r="CF242" s="69">
        <f t="shared" si="198"/>
        <v>0</v>
      </c>
      <c r="CG242" s="73">
        <f t="shared" si="199"/>
        <v>0</v>
      </c>
      <c r="CH242" s="73">
        <f t="shared" si="200"/>
        <v>0</v>
      </c>
      <c r="CI242" s="73">
        <f t="shared" si="201"/>
        <v>0</v>
      </c>
      <c r="CJ242" s="73">
        <f t="shared" si="202"/>
        <v>0</v>
      </c>
      <c r="CK242" s="73">
        <f t="shared" si="203"/>
        <v>0</v>
      </c>
      <c r="CL242" s="73">
        <f t="shared" si="204"/>
        <v>0</v>
      </c>
      <c r="CM242" s="73">
        <f t="shared" si="205"/>
        <v>0</v>
      </c>
      <c r="CN242" s="73">
        <f t="shared" si="206"/>
        <v>0</v>
      </c>
      <c r="CO242" s="73">
        <f t="shared" si="207"/>
        <v>0</v>
      </c>
      <c r="CP242" s="73" t="str">
        <f t="shared" si="233"/>
        <v/>
      </c>
      <c r="CQ242" s="216" t="str">
        <f>IF(AND(DC242=""),"",IF(DC242=0,"",1+(MAX(CQ$60:CQ241))))</f>
        <v/>
      </c>
      <c r="CR242" s="32">
        <v>183</v>
      </c>
      <c r="CS242" s="69">
        <f t="shared" si="227"/>
        <v>0</v>
      </c>
      <c r="CT242" s="73">
        <f t="shared" si="208"/>
        <v>0</v>
      </c>
      <c r="CU242" s="73">
        <f t="shared" si="209"/>
        <v>0</v>
      </c>
      <c r="CV242" s="73">
        <f t="shared" si="210"/>
        <v>0</v>
      </c>
      <c r="CW242" s="73">
        <f t="shared" si="211"/>
        <v>0</v>
      </c>
      <c r="CX242" s="73">
        <f t="shared" si="212"/>
        <v>0</v>
      </c>
      <c r="CY242" s="73">
        <f t="shared" si="213"/>
        <v>0</v>
      </c>
      <c r="CZ242" s="73">
        <f t="shared" si="214"/>
        <v>0</v>
      </c>
      <c r="DA242" s="73">
        <f t="shared" si="215"/>
        <v>0</v>
      </c>
      <c r="DB242" s="73">
        <f t="shared" si="216"/>
        <v>0</v>
      </c>
      <c r="DC242" s="73" t="str">
        <f t="shared" si="234"/>
        <v/>
      </c>
    </row>
    <row r="243" spans="1:107" s="216" customFormat="1" ht="15.75">
      <c r="A243" s="216">
        <f t="shared" si="235"/>
        <v>0</v>
      </c>
      <c r="B243" s="348">
        <f t="shared" si="236"/>
        <v>0</v>
      </c>
      <c r="C243" s="349">
        <v>184</v>
      </c>
      <c r="D243" s="384"/>
      <c r="E243" s="378"/>
      <c r="F243" s="385"/>
      <c r="G243" s="386"/>
      <c r="H243" s="387"/>
      <c r="I243" s="380"/>
      <c r="J243" s="381"/>
      <c r="K243" s="381"/>
      <c r="L243" s="381"/>
      <c r="M243" s="382"/>
      <c r="N243" s="521"/>
      <c r="AB243" s="216" t="str">
        <f t="shared" si="237"/>
        <v/>
      </c>
      <c r="AC243" s="216">
        <f t="shared" si="239"/>
        <v>1</v>
      </c>
      <c r="AD243" s="216" t="str">
        <f>IF(AND(AP243=""),"",IF(AP243=0,"",1+(MAX(AD$60:AD242))))</f>
        <v/>
      </c>
      <c r="AE243" s="72">
        <v>184</v>
      </c>
      <c r="AF243" s="69">
        <f t="shared" si="186"/>
        <v>0</v>
      </c>
      <c r="AG243" s="73">
        <f t="shared" si="187"/>
        <v>0</v>
      </c>
      <c r="AH243" s="73">
        <f t="shared" si="188"/>
        <v>0</v>
      </c>
      <c r="AI243" s="73">
        <f t="shared" si="189"/>
        <v>0</v>
      </c>
      <c r="AJ243" s="73">
        <f t="shared" si="190"/>
        <v>0</v>
      </c>
      <c r="AK243" s="73">
        <f t="shared" si="191"/>
        <v>0</v>
      </c>
      <c r="AL243" s="73">
        <f t="shared" si="192"/>
        <v>0</v>
      </c>
      <c r="AM243" s="73">
        <f t="shared" si="193"/>
        <v>0</v>
      </c>
      <c r="AN243" s="73">
        <f t="shared" si="238"/>
        <v>0</v>
      </c>
      <c r="AO243" s="73">
        <f t="shared" si="194"/>
        <v>0</v>
      </c>
      <c r="AP243" s="73" t="str">
        <f t="shared" si="229"/>
        <v/>
      </c>
      <c r="AQ243" s="216" t="str">
        <f>IF(AND(BC243=""),"",IF(BC243=0,"",1+(MAX(AQ$60:AQ242))))</f>
        <v/>
      </c>
      <c r="AR243" s="72">
        <v>184</v>
      </c>
      <c r="AS243" s="347">
        <f t="shared" si="218"/>
        <v>0</v>
      </c>
      <c r="AT243" s="70">
        <f t="shared" si="219"/>
        <v>0</v>
      </c>
      <c r="AU243" s="70">
        <f t="shared" si="220"/>
        <v>0</v>
      </c>
      <c r="AV243" s="70">
        <f t="shared" si="221"/>
        <v>0</v>
      </c>
      <c r="AW243" s="70">
        <f t="shared" si="222"/>
        <v>0</v>
      </c>
      <c r="AX243" s="70">
        <f t="shared" si="223"/>
        <v>0</v>
      </c>
      <c r="AY243" s="70">
        <f t="shared" si="224"/>
        <v>0</v>
      </c>
      <c r="AZ243" s="70">
        <f t="shared" si="225"/>
        <v>0</v>
      </c>
      <c r="BA243" s="70">
        <f t="shared" si="226"/>
        <v>0</v>
      </c>
      <c r="BB243" s="70">
        <f t="shared" si="195"/>
        <v>0</v>
      </c>
      <c r="BC243" s="73" t="str">
        <f t="shared" si="230"/>
        <v/>
      </c>
      <c r="BD243" s="216" t="str">
        <f>IF(AND(BP243=""),"",IF(BP243=0,"",1+(MAX(BD$60:BD242))))</f>
        <v/>
      </c>
      <c r="BE243" s="72">
        <v>184</v>
      </c>
      <c r="BF243" s="69">
        <f t="shared" si="167"/>
        <v>0</v>
      </c>
      <c r="BG243" s="73">
        <f t="shared" si="168"/>
        <v>0</v>
      </c>
      <c r="BH243" s="73">
        <f t="shared" si="169"/>
        <v>0</v>
      </c>
      <c r="BI243" s="73">
        <f t="shared" si="170"/>
        <v>0</v>
      </c>
      <c r="BJ243" s="73">
        <f t="shared" si="171"/>
        <v>0</v>
      </c>
      <c r="BK243" s="73">
        <f t="shared" si="172"/>
        <v>0</v>
      </c>
      <c r="BL243" s="73">
        <f t="shared" si="173"/>
        <v>0</v>
      </c>
      <c r="BM243" s="73">
        <f t="shared" si="174"/>
        <v>0</v>
      </c>
      <c r="BN243" s="73">
        <f t="shared" si="175"/>
        <v>0</v>
      </c>
      <c r="BO243" s="73">
        <f t="shared" si="196"/>
        <v>0</v>
      </c>
      <c r="BP243" s="73" t="str">
        <f t="shared" si="231"/>
        <v/>
      </c>
      <c r="BQ243" s="216" t="str">
        <f>IF(AND(CC243=""),"",IF(CC243=0,"",1+(MAX(BQ$60:BQ242))))</f>
        <v/>
      </c>
      <c r="BR243" s="72">
        <v>184</v>
      </c>
      <c r="BS243" s="346">
        <f t="shared" si="176"/>
        <v>0</v>
      </c>
      <c r="BT243" s="73">
        <f t="shared" si="177"/>
        <v>0</v>
      </c>
      <c r="BU243" s="73">
        <f t="shared" si="178"/>
        <v>0</v>
      </c>
      <c r="BV243" s="73">
        <f t="shared" si="179"/>
        <v>0</v>
      </c>
      <c r="BW243" s="73">
        <f t="shared" si="180"/>
        <v>0</v>
      </c>
      <c r="BX243" s="73">
        <f t="shared" si="181"/>
        <v>0</v>
      </c>
      <c r="BY243" s="73">
        <f t="shared" si="182"/>
        <v>0</v>
      </c>
      <c r="BZ243" s="73">
        <f t="shared" si="183"/>
        <v>0</v>
      </c>
      <c r="CA243" s="73">
        <f t="shared" si="184"/>
        <v>0</v>
      </c>
      <c r="CB243" s="73">
        <f t="shared" si="197"/>
        <v>0</v>
      </c>
      <c r="CC243" s="73" t="str">
        <f t="shared" si="232"/>
        <v/>
      </c>
      <c r="CD243" s="216" t="str">
        <f>IF(AND(CP243=""),"",IF(CP243=0,"",1+(MAX(CD$60:CD242))))</f>
        <v/>
      </c>
      <c r="CE243" s="72">
        <v>184</v>
      </c>
      <c r="CF243" s="69">
        <f t="shared" si="198"/>
        <v>0</v>
      </c>
      <c r="CG243" s="73">
        <f t="shared" si="199"/>
        <v>0</v>
      </c>
      <c r="CH243" s="73">
        <f t="shared" si="200"/>
        <v>0</v>
      </c>
      <c r="CI243" s="73">
        <f t="shared" si="201"/>
        <v>0</v>
      </c>
      <c r="CJ243" s="73">
        <f t="shared" si="202"/>
        <v>0</v>
      </c>
      <c r="CK243" s="73">
        <f t="shared" si="203"/>
        <v>0</v>
      </c>
      <c r="CL243" s="73">
        <f t="shared" si="204"/>
        <v>0</v>
      </c>
      <c r="CM243" s="73">
        <f t="shared" si="205"/>
        <v>0</v>
      </c>
      <c r="CN243" s="73">
        <f t="shared" si="206"/>
        <v>0</v>
      </c>
      <c r="CO243" s="73">
        <f t="shared" si="207"/>
        <v>0</v>
      </c>
      <c r="CP243" s="73" t="str">
        <f t="shared" si="233"/>
        <v/>
      </c>
      <c r="CQ243" s="216" t="str">
        <f>IF(AND(DC243=""),"",IF(DC243=0,"",1+(MAX(CQ$60:CQ242))))</f>
        <v/>
      </c>
      <c r="CR243" s="72">
        <v>184</v>
      </c>
      <c r="CS243" s="69">
        <f t="shared" si="227"/>
        <v>0</v>
      </c>
      <c r="CT243" s="73">
        <f t="shared" si="208"/>
        <v>0</v>
      </c>
      <c r="CU243" s="73">
        <f t="shared" si="209"/>
        <v>0</v>
      </c>
      <c r="CV243" s="73">
        <f t="shared" si="210"/>
        <v>0</v>
      </c>
      <c r="CW243" s="73">
        <f t="shared" si="211"/>
        <v>0</v>
      </c>
      <c r="CX243" s="73">
        <f t="shared" si="212"/>
        <v>0</v>
      </c>
      <c r="CY243" s="73">
        <f t="shared" si="213"/>
        <v>0</v>
      </c>
      <c r="CZ243" s="73">
        <f t="shared" si="214"/>
        <v>0</v>
      </c>
      <c r="DA243" s="73">
        <f t="shared" si="215"/>
        <v>0</v>
      </c>
      <c r="DB243" s="73">
        <f t="shared" si="216"/>
        <v>0</v>
      </c>
      <c r="DC243" s="73" t="str">
        <f t="shared" si="234"/>
        <v/>
      </c>
    </row>
    <row r="244" spans="1:107" s="216" customFormat="1" ht="15.75">
      <c r="A244" s="216">
        <f t="shared" si="235"/>
        <v>0</v>
      </c>
      <c r="B244" s="348">
        <f t="shared" si="236"/>
        <v>0</v>
      </c>
      <c r="C244" s="349">
        <v>185</v>
      </c>
      <c r="D244" s="384"/>
      <c r="E244" s="378"/>
      <c r="F244" s="385"/>
      <c r="G244" s="386"/>
      <c r="H244" s="380"/>
      <c r="I244" s="380"/>
      <c r="J244" s="381"/>
      <c r="K244" s="381"/>
      <c r="L244" s="381"/>
      <c r="M244" s="382"/>
      <c r="N244" s="521"/>
      <c r="AB244" s="216" t="str">
        <f t="shared" si="237"/>
        <v/>
      </c>
      <c r="AC244" s="216">
        <f t="shared" si="239"/>
        <v>1</v>
      </c>
      <c r="AD244" s="216" t="str">
        <f>IF(AND(AP244=""),"",IF(AP244=0,"",1+(MAX(AD$60:AD243))))</f>
        <v/>
      </c>
      <c r="AE244" s="32">
        <v>185</v>
      </c>
      <c r="AF244" s="69">
        <f t="shared" si="186"/>
        <v>0</v>
      </c>
      <c r="AG244" s="73">
        <f t="shared" si="187"/>
        <v>0</v>
      </c>
      <c r="AH244" s="73">
        <f t="shared" si="188"/>
        <v>0</v>
      </c>
      <c r="AI244" s="73">
        <f t="shared" si="189"/>
        <v>0</v>
      </c>
      <c r="AJ244" s="73">
        <f t="shared" si="190"/>
        <v>0</v>
      </c>
      <c r="AK244" s="73">
        <f t="shared" si="191"/>
        <v>0</v>
      </c>
      <c r="AL244" s="73">
        <f t="shared" si="192"/>
        <v>0</v>
      </c>
      <c r="AM244" s="73">
        <f t="shared" si="193"/>
        <v>0</v>
      </c>
      <c r="AN244" s="73">
        <f t="shared" si="238"/>
        <v>0</v>
      </c>
      <c r="AO244" s="73">
        <f t="shared" si="194"/>
        <v>0</v>
      </c>
      <c r="AP244" s="73" t="str">
        <f t="shared" si="229"/>
        <v/>
      </c>
      <c r="AQ244" s="216" t="str">
        <f>IF(AND(BC244=""),"",IF(BC244=0,"",1+(MAX(AQ$60:AQ243))))</f>
        <v/>
      </c>
      <c r="AR244" s="72">
        <v>185</v>
      </c>
      <c r="AS244" s="347">
        <f t="shared" si="218"/>
        <v>0</v>
      </c>
      <c r="AT244" s="70">
        <f t="shared" si="219"/>
        <v>0</v>
      </c>
      <c r="AU244" s="70">
        <f t="shared" si="220"/>
        <v>0</v>
      </c>
      <c r="AV244" s="70">
        <f t="shared" si="221"/>
        <v>0</v>
      </c>
      <c r="AW244" s="70">
        <f t="shared" si="222"/>
        <v>0</v>
      </c>
      <c r="AX244" s="70">
        <f t="shared" si="223"/>
        <v>0</v>
      </c>
      <c r="AY244" s="70">
        <f t="shared" si="224"/>
        <v>0</v>
      </c>
      <c r="AZ244" s="70">
        <f t="shared" si="225"/>
        <v>0</v>
      </c>
      <c r="BA244" s="70">
        <f t="shared" si="226"/>
        <v>0</v>
      </c>
      <c r="BB244" s="70">
        <f t="shared" si="195"/>
        <v>0</v>
      </c>
      <c r="BC244" s="73" t="str">
        <f t="shared" si="230"/>
        <v/>
      </c>
      <c r="BD244" s="216" t="str">
        <f>IF(AND(BP244=""),"",IF(BP244=0,"",1+(MAX(BD$60:BD243))))</f>
        <v/>
      </c>
      <c r="BE244" s="32">
        <v>185</v>
      </c>
      <c r="BF244" s="69">
        <f t="shared" si="167"/>
        <v>0</v>
      </c>
      <c r="BG244" s="73">
        <f t="shared" si="168"/>
        <v>0</v>
      </c>
      <c r="BH244" s="73">
        <f t="shared" si="169"/>
        <v>0</v>
      </c>
      <c r="BI244" s="73">
        <f t="shared" si="170"/>
        <v>0</v>
      </c>
      <c r="BJ244" s="73">
        <f t="shared" si="171"/>
        <v>0</v>
      </c>
      <c r="BK244" s="73">
        <f t="shared" si="172"/>
        <v>0</v>
      </c>
      <c r="BL244" s="73">
        <f t="shared" si="173"/>
        <v>0</v>
      </c>
      <c r="BM244" s="73">
        <f t="shared" si="174"/>
        <v>0</v>
      </c>
      <c r="BN244" s="73">
        <f t="shared" si="175"/>
        <v>0</v>
      </c>
      <c r="BO244" s="73">
        <f t="shared" si="196"/>
        <v>0</v>
      </c>
      <c r="BP244" s="73" t="str">
        <f t="shared" si="231"/>
        <v/>
      </c>
      <c r="BQ244" s="216" t="str">
        <f>IF(AND(CC244=""),"",IF(CC244=0,"",1+(MAX(BQ$60:BQ243))))</f>
        <v/>
      </c>
      <c r="BR244" s="32">
        <v>185</v>
      </c>
      <c r="BS244" s="346">
        <f t="shared" si="176"/>
        <v>0</v>
      </c>
      <c r="BT244" s="73">
        <f t="shared" si="177"/>
        <v>0</v>
      </c>
      <c r="BU244" s="73">
        <f t="shared" si="178"/>
        <v>0</v>
      </c>
      <c r="BV244" s="73">
        <f t="shared" si="179"/>
        <v>0</v>
      </c>
      <c r="BW244" s="73">
        <f t="shared" si="180"/>
        <v>0</v>
      </c>
      <c r="BX244" s="73">
        <f t="shared" si="181"/>
        <v>0</v>
      </c>
      <c r="BY244" s="73">
        <f t="shared" si="182"/>
        <v>0</v>
      </c>
      <c r="BZ244" s="73">
        <f t="shared" si="183"/>
        <v>0</v>
      </c>
      <c r="CA244" s="73">
        <f t="shared" si="184"/>
        <v>0</v>
      </c>
      <c r="CB244" s="73">
        <f t="shared" si="197"/>
        <v>0</v>
      </c>
      <c r="CC244" s="73" t="str">
        <f t="shared" si="232"/>
        <v/>
      </c>
      <c r="CD244" s="216" t="str">
        <f>IF(AND(CP244=""),"",IF(CP244=0,"",1+(MAX(CD$60:CD243))))</f>
        <v/>
      </c>
      <c r="CE244" s="32">
        <v>185</v>
      </c>
      <c r="CF244" s="69">
        <f t="shared" si="198"/>
        <v>0</v>
      </c>
      <c r="CG244" s="73">
        <f t="shared" si="199"/>
        <v>0</v>
      </c>
      <c r="CH244" s="73">
        <f t="shared" si="200"/>
        <v>0</v>
      </c>
      <c r="CI244" s="73">
        <f t="shared" si="201"/>
        <v>0</v>
      </c>
      <c r="CJ244" s="73">
        <f t="shared" si="202"/>
        <v>0</v>
      </c>
      <c r="CK244" s="73">
        <f t="shared" si="203"/>
        <v>0</v>
      </c>
      <c r="CL244" s="73">
        <f t="shared" si="204"/>
        <v>0</v>
      </c>
      <c r="CM244" s="73">
        <f t="shared" si="205"/>
        <v>0</v>
      </c>
      <c r="CN244" s="73">
        <f t="shared" si="206"/>
        <v>0</v>
      </c>
      <c r="CO244" s="73">
        <f t="shared" si="207"/>
        <v>0</v>
      </c>
      <c r="CP244" s="73" t="str">
        <f t="shared" si="233"/>
        <v/>
      </c>
      <c r="CQ244" s="216" t="str">
        <f>IF(AND(DC244=""),"",IF(DC244=0,"",1+(MAX(CQ$60:CQ243))))</f>
        <v/>
      </c>
      <c r="CR244" s="32">
        <v>185</v>
      </c>
      <c r="CS244" s="69">
        <f t="shared" si="227"/>
        <v>0</v>
      </c>
      <c r="CT244" s="73">
        <f t="shared" si="208"/>
        <v>0</v>
      </c>
      <c r="CU244" s="73">
        <f t="shared" si="209"/>
        <v>0</v>
      </c>
      <c r="CV244" s="73">
        <f t="shared" si="210"/>
        <v>0</v>
      </c>
      <c r="CW244" s="73">
        <f t="shared" si="211"/>
        <v>0</v>
      </c>
      <c r="CX244" s="73">
        <f t="shared" si="212"/>
        <v>0</v>
      </c>
      <c r="CY244" s="73">
        <f t="shared" si="213"/>
        <v>0</v>
      </c>
      <c r="CZ244" s="73">
        <f t="shared" si="214"/>
        <v>0</v>
      </c>
      <c r="DA244" s="73">
        <f t="shared" si="215"/>
        <v>0</v>
      </c>
      <c r="DB244" s="73">
        <f t="shared" si="216"/>
        <v>0</v>
      </c>
      <c r="DC244" s="73" t="str">
        <f t="shared" si="234"/>
        <v/>
      </c>
    </row>
    <row r="245" spans="1:107" s="216" customFormat="1" ht="15.75">
      <c r="A245" s="216">
        <f t="shared" si="235"/>
        <v>0</v>
      </c>
      <c r="B245" s="348">
        <f t="shared" si="236"/>
        <v>0</v>
      </c>
      <c r="C245" s="349">
        <v>186</v>
      </c>
      <c r="D245" s="384"/>
      <c r="E245" s="378"/>
      <c r="F245" s="385"/>
      <c r="G245" s="386"/>
      <c r="H245" s="380"/>
      <c r="I245" s="380"/>
      <c r="J245" s="381"/>
      <c r="K245" s="381"/>
      <c r="L245" s="381"/>
      <c r="M245" s="382"/>
      <c r="N245" s="521"/>
      <c r="AB245" s="216" t="str">
        <f t="shared" si="237"/>
        <v/>
      </c>
      <c r="AC245" s="216">
        <f t="shared" si="239"/>
        <v>1</v>
      </c>
      <c r="AD245" s="216" t="str">
        <f>IF(AND(AP245=""),"",IF(AP245=0,"",1+(MAX(AD$60:AD244))))</f>
        <v/>
      </c>
      <c r="AE245" s="72">
        <v>186</v>
      </c>
      <c r="AF245" s="69">
        <f t="shared" si="186"/>
        <v>0</v>
      </c>
      <c r="AG245" s="73">
        <f t="shared" si="187"/>
        <v>0</v>
      </c>
      <c r="AH245" s="73">
        <f t="shared" si="188"/>
        <v>0</v>
      </c>
      <c r="AI245" s="73">
        <f t="shared" si="189"/>
        <v>0</v>
      </c>
      <c r="AJ245" s="73">
        <f t="shared" si="190"/>
        <v>0</v>
      </c>
      <c r="AK245" s="73">
        <f t="shared" si="191"/>
        <v>0</v>
      </c>
      <c r="AL245" s="73">
        <f t="shared" si="192"/>
        <v>0</v>
      </c>
      <c r="AM245" s="73">
        <f t="shared" si="193"/>
        <v>0</v>
      </c>
      <c r="AN245" s="73">
        <f t="shared" si="238"/>
        <v>0</v>
      </c>
      <c r="AO245" s="73">
        <f t="shared" si="194"/>
        <v>0</v>
      </c>
      <c r="AP245" s="73" t="str">
        <f t="shared" si="229"/>
        <v/>
      </c>
      <c r="AQ245" s="216" t="str">
        <f>IF(AND(BC245=""),"",IF(BC245=0,"",1+(MAX(AQ$60:AQ244))))</f>
        <v/>
      </c>
      <c r="AR245" s="72">
        <v>186</v>
      </c>
      <c r="AS245" s="347">
        <f t="shared" si="218"/>
        <v>0</v>
      </c>
      <c r="AT245" s="70">
        <f t="shared" si="219"/>
        <v>0</v>
      </c>
      <c r="AU245" s="70">
        <f t="shared" si="220"/>
        <v>0</v>
      </c>
      <c r="AV245" s="70">
        <f t="shared" si="221"/>
        <v>0</v>
      </c>
      <c r="AW245" s="70">
        <f t="shared" si="222"/>
        <v>0</v>
      </c>
      <c r="AX245" s="70">
        <f t="shared" si="223"/>
        <v>0</v>
      </c>
      <c r="AY245" s="70">
        <f t="shared" si="224"/>
        <v>0</v>
      </c>
      <c r="AZ245" s="70">
        <f t="shared" si="225"/>
        <v>0</v>
      </c>
      <c r="BA245" s="70">
        <f t="shared" si="226"/>
        <v>0</v>
      </c>
      <c r="BB245" s="70">
        <f t="shared" si="195"/>
        <v>0</v>
      </c>
      <c r="BC245" s="73" t="str">
        <f t="shared" si="230"/>
        <v/>
      </c>
      <c r="BD245" s="216" t="str">
        <f>IF(AND(BP245=""),"",IF(BP245=0,"",1+(MAX(BD$60:BD244))))</f>
        <v/>
      </c>
      <c r="BE245" s="72">
        <v>186</v>
      </c>
      <c r="BF245" s="69">
        <f t="shared" si="167"/>
        <v>0</v>
      </c>
      <c r="BG245" s="73">
        <f t="shared" si="168"/>
        <v>0</v>
      </c>
      <c r="BH245" s="73">
        <f t="shared" si="169"/>
        <v>0</v>
      </c>
      <c r="BI245" s="73">
        <f t="shared" si="170"/>
        <v>0</v>
      </c>
      <c r="BJ245" s="73">
        <f t="shared" si="171"/>
        <v>0</v>
      </c>
      <c r="BK245" s="73">
        <f t="shared" si="172"/>
        <v>0</v>
      </c>
      <c r="BL245" s="73">
        <f t="shared" si="173"/>
        <v>0</v>
      </c>
      <c r="BM245" s="73">
        <f t="shared" si="174"/>
        <v>0</v>
      </c>
      <c r="BN245" s="73">
        <f t="shared" si="175"/>
        <v>0</v>
      </c>
      <c r="BO245" s="73">
        <f t="shared" si="196"/>
        <v>0</v>
      </c>
      <c r="BP245" s="73" t="str">
        <f t="shared" si="231"/>
        <v/>
      </c>
      <c r="BQ245" s="216" t="str">
        <f>IF(AND(CC245=""),"",IF(CC245=0,"",1+(MAX(BQ$60:BQ244))))</f>
        <v/>
      </c>
      <c r="BR245" s="72">
        <v>186</v>
      </c>
      <c r="BS245" s="346">
        <f t="shared" si="176"/>
        <v>0</v>
      </c>
      <c r="BT245" s="73">
        <f t="shared" si="177"/>
        <v>0</v>
      </c>
      <c r="BU245" s="73">
        <f t="shared" si="178"/>
        <v>0</v>
      </c>
      <c r="BV245" s="73">
        <f t="shared" si="179"/>
        <v>0</v>
      </c>
      <c r="BW245" s="73">
        <f t="shared" si="180"/>
        <v>0</v>
      </c>
      <c r="BX245" s="73">
        <f t="shared" si="181"/>
        <v>0</v>
      </c>
      <c r="BY245" s="73">
        <f t="shared" si="182"/>
        <v>0</v>
      </c>
      <c r="BZ245" s="73">
        <f t="shared" si="183"/>
        <v>0</v>
      </c>
      <c r="CA245" s="73">
        <f t="shared" si="184"/>
        <v>0</v>
      </c>
      <c r="CB245" s="73">
        <f t="shared" si="197"/>
        <v>0</v>
      </c>
      <c r="CC245" s="73" t="str">
        <f t="shared" si="232"/>
        <v/>
      </c>
      <c r="CD245" s="216" t="str">
        <f>IF(AND(CP245=""),"",IF(CP245=0,"",1+(MAX(CD$60:CD244))))</f>
        <v/>
      </c>
      <c r="CE245" s="72">
        <v>186</v>
      </c>
      <c r="CF245" s="69">
        <f t="shared" si="198"/>
        <v>0</v>
      </c>
      <c r="CG245" s="73">
        <f t="shared" si="199"/>
        <v>0</v>
      </c>
      <c r="CH245" s="73">
        <f t="shared" si="200"/>
        <v>0</v>
      </c>
      <c r="CI245" s="73">
        <f t="shared" si="201"/>
        <v>0</v>
      </c>
      <c r="CJ245" s="73">
        <f t="shared" si="202"/>
        <v>0</v>
      </c>
      <c r="CK245" s="73">
        <f t="shared" si="203"/>
        <v>0</v>
      </c>
      <c r="CL245" s="73">
        <f t="shared" si="204"/>
        <v>0</v>
      </c>
      <c r="CM245" s="73">
        <f t="shared" si="205"/>
        <v>0</v>
      </c>
      <c r="CN245" s="73">
        <f t="shared" si="206"/>
        <v>0</v>
      </c>
      <c r="CO245" s="73">
        <f t="shared" si="207"/>
        <v>0</v>
      </c>
      <c r="CP245" s="73" t="str">
        <f t="shared" si="233"/>
        <v/>
      </c>
      <c r="CQ245" s="216" t="str">
        <f>IF(AND(DC245=""),"",IF(DC245=0,"",1+(MAX(CQ$60:CQ244))))</f>
        <v/>
      </c>
      <c r="CR245" s="72">
        <v>186</v>
      </c>
      <c r="CS245" s="69">
        <f t="shared" si="227"/>
        <v>0</v>
      </c>
      <c r="CT245" s="73">
        <f t="shared" si="208"/>
        <v>0</v>
      </c>
      <c r="CU245" s="73">
        <f t="shared" si="209"/>
        <v>0</v>
      </c>
      <c r="CV245" s="73">
        <f t="shared" si="210"/>
        <v>0</v>
      </c>
      <c r="CW245" s="73">
        <f t="shared" si="211"/>
        <v>0</v>
      </c>
      <c r="CX245" s="73">
        <f t="shared" si="212"/>
        <v>0</v>
      </c>
      <c r="CY245" s="73">
        <f t="shared" si="213"/>
        <v>0</v>
      </c>
      <c r="CZ245" s="73">
        <f t="shared" si="214"/>
        <v>0</v>
      </c>
      <c r="DA245" s="73">
        <f t="shared" si="215"/>
        <v>0</v>
      </c>
      <c r="DB245" s="73">
        <f t="shared" si="216"/>
        <v>0</v>
      </c>
      <c r="DC245" s="73" t="str">
        <f t="shared" si="234"/>
        <v/>
      </c>
    </row>
    <row r="246" spans="1:107" s="216" customFormat="1" ht="15.75">
      <c r="A246" s="216">
        <f t="shared" si="235"/>
        <v>0</v>
      </c>
      <c r="B246" s="348">
        <f t="shared" si="236"/>
        <v>0</v>
      </c>
      <c r="C246" s="349">
        <v>187</v>
      </c>
      <c r="D246" s="384"/>
      <c r="E246" s="378"/>
      <c r="F246" s="385"/>
      <c r="G246" s="386"/>
      <c r="H246" s="380"/>
      <c r="I246" s="380"/>
      <c r="J246" s="381"/>
      <c r="K246" s="381"/>
      <c r="L246" s="381"/>
      <c r="M246" s="382"/>
      <c r="N246" s="521"/>
      <c r="AB246" s="216" t="str">
        <f t="shared" si="237"/>
        <v/>
      </c>
      <c r="AC246" s="216">
        <f t="shared" si="239"/>
        <v>1</v>
      </c>
      <c r="AD246" s="216" t="str">
        <f>IF(AND(AP246=""),"",IF(AP246=0,"",1+(MAX(AD$60:AD245))))</f>
        <v/>
      </c>
      <c r="AE246" s="32">
        <v>187</v>
      </c>
      <c r="AF246" s="69">
        <f t="shared" si="186"/>
        <v>0</v>
      </c>
      <c r="AG246" s="73">
        <f t="shared" si="187"/>
        <v>0</v>
      </c>
      <c r="AH246" s="73">
        <f t="shared" si="188"/>
        <v>0</v>
      </c>
      <c r="AI246" s="73">
        <f t="shared" si="189"/>
        <v>0</v>
      </c>
      <c r="AJ246" s="73">
        <f t="shared" si="190"/>
        <v>0</v>
      </c>
      <c r="AK246" s="73">
        <f t="shared" si="191"/>
        <v>0</v>
      </c>
      <c r="AL246" s="73">
        <f t="shared" si="192"/>
        <v>0</v>
      </c>
      <c r="AM246" s="73">
        <f t="shared" si="193"/>
        <v>0</v>
      </c>
      <c r="AN246" s="73">
        <f t="shared" si="238"/>
        <v>0</v>
      </c>
      <c r="AO246" s="73">
        <f t="shared" si="194"/>
        <v>0</v>
      </c>
      <c r="AP246" s="73" t="str">
        <f t="shared" si="229"/>
        <v/>
      </c>
      <c r="AQ246" s="216" t="str">
        <f>IF(AND(BC246=""),"",IF(BC246=0,"",1+(MAX(AQ$60:AQ245))))</f>
        <v/>
      </c>
      <c r="AR246" s="72">
        <v>187</v>
      </c>
      <c r="AS246" s="347">
        <f t="shared" si="218"/>
        <v>0</v>
      </c>
      <c r="AT246" s="70">
        <f t="shared" si="219"/>
        <v>0</v>
      </c>
      <c r="AU246" s="70">
        <f t="shared" si="220"/>
        <v>0</v>
      </c>
      <c r="AV246" s="70">
        <f t="shared" si="221"/>
        <v>0</v>
      </c>
      <c r="AW246" s="70">
        <f t="shared" si="222"/>
        <v>0</v>
      </c>
      <c r="AX246" s="70">
        <f t="shared" si="223"/>
        <v>0</v>
      </c>
      <c r="AY246" s="70">
        <f t="shared" si="224"/>
        <v>0</v>
      </c>
      <c r="AZ246" s="70">
        <f t="shared" si="225"/>
        <v>0</v>
      </c>
      <c r="BA246" s="70">
        <f t="shared" si="226"/>
        <v>0</v>
      </c>
      <c r="BB246" s="70">
        <f t="shared" si="195"/>
        <v>0</v>
      </c>
      <c r="BC246" s="73" t="str">
        <f t="shared" si="230"/>
        <v/>
      </c>
      <c r="BD246" s="216" t="str">
        <f>IF(AND(BP246=""),"",IF(BP246=0,"",1+(MAX(BD$60:BD245))))</f>
        <v/>
      </c>
      <c r="BE246" s="32">
        <v>187</v>
      </c>
      <c r="BF246" s="69">
        <f t="shared" si="167"/>
        <v>0</v>
      </c>
      <c r="BG246" s="73">
        <f t="shared" si="168"/>
        <v>0</v>
      </c>
      <c r="BH246" s="73">
        <f t="shared" si="169"/>
        <v>0</v>
      </c>
      <c r="BI246" s="73">
        <f t="shared" si="170"/>
        <v>0</v>
      </c>
      <c r="BJ246" s="73">
        <f t="shared" si="171"/>
        <v>0</v>
      </c>
      <c r="BK246" s="73">
        <f t="shared" si="172"/>
        <v>0</v>
      </c>
      <c r="BL246" s="73">
        <f t="shared" si="173"/>
        <v>0</v>
      </c>
      <c r="BM246" s="73">
        <f t="shared" si="174"/>
        <v>0</v>
      </c>
      <c r="BN246" s="73">
        <f t="shared" si="175"/>
        <v>0</v>
      </c>
      <c r="BO246" s="73">
        <f t="shared" si="196"/>
        <v>0</v>
      </c>
      <c r="BP246" s="73" t="str">
        <f t="shared" si="231"/>
        <v/>
      </c>
      <c r="BQ246" s="216" t="str">
        <f>IF(AND(CC246=""),"",IF(CC246=0,"",1+(MAX(BQ$60:BQ245))))</f>
        <v/>
      </c>
      <c r="BR246" s="32">
        <v>187</v>
      </c>
      <c r="BS246" s="346">
        <f t="shared" si="176"/>
        <v>0</v>
      </c>
      <c r="BT246" s="73">
        <f t="shared" si="177"/>
        <v>0</v>
      </c>
      <c r="BU246" s="73">
        <f t="shared" si="178"/>
        <v>0</v>
      </c>
      <c r="BV246" s="73">
        <f t="shared" si="179"/>
        <v>0</v>
      </c>
      <c r="BW246" s="73">
        <f t="shared" si="180"/>
        <v>0</v>
      </c>
      <c r="BX246" s="73">
        <f t="shared" si="181"/>
        <v>0</v>
      </c>
      <c r="BY246" s="73">
        <f t="shared" si="182"/>
        <v>0</v>
      </c>
      <c r="BZ246" s="73">
        <f t="shared" si="183"/>
        <v>0</v>
      </c>
      <c r="CA246" s="73">
        <f t="shared" si="184"/>
        <v>0</v>
      </c>
      <c r="CB246" s="73">
        <f t="shared" si="197"/>
        <v>0</v>
      </c>
      <c r="CC246" s="73" t="str">
        <f t="shared" si="232"/>
        <v/>
      </c>
      <c r="CD246" s="216" t="str">
        <f>IF(AND(CP246=""),"",IF(CP246=0,"",1+(MAX(CD$60:CD245))))</f>
        <v/>
      </c>
      <c r="CE246" s="32">
        <v>187</v>
      </c>
      <c r="CF246" s="69">
        <f t="shared" si="198"/>
        <v>0</v>
      </c>
      <c r="CG246" s="73">
        <f t="shared" si="199"/>
        <v>0</v>
      </c>
      <c r="CH246" s="73">
        <f t="shared" si="200"/>
        <v>0</v>
      </c>
      <c r="CI246" s="73">
        <f t="shared" si="201"/>
        <v>0</v>
      </c>
      <c r="CJ246" s="73">
        <f t="shared" si="202"/>
        <v>0</v>
      </c>
      <c r="CK246" s="73">
        <f t="shared" si="203"/>
        <v>0</v>
      </c>
      <c r="CL246" s="73">
        <f t="shared" si="204"/>
        <v>0</v>
      </c>
      <c r="CM246" s="73">
        <f t="shared" si="205"/>
        <v>0</v>
      </c>
      <c r="CN246" s="73">
        <f t="shared" si="206"/>
        <v>0</v>
      </c>
      <c r="CO246" s="73">
        <f t="shared" si="207"/>
        <v>0</v>
      </c>
      <c r="CP246" s="73" t="str">
        <f t="shared" si="233"/>
        <v/>
      </c>
      <c r="CQ246" s="216" t="str">
        <f>IF(AND(DC246=""),"",IF(DC246=0,"",1+(MAX(CQ$60:CQ245))))</f>
        <v/>
      </c>
      <c r="CR246" s="32">
        <v>187</v>
      </c>
      <c r="CS246" s="69">
        <f t="shared" si="227"/>
        <v>0</v>
      </c>
      <c r="CT246" s="73">
        <f t="shared" si="208"/>
        <v>0</v>
      </c>
      <c r="CU246" s="73">
        <f t="shared" si="209"/>
        <v>0</v>
      </c>
      <c r="CV246" s="73">
        <f t="shared" si="210"/>
        <v>0</v>
      </c>
      <c r="CW246" s="73">
        <f t="shared" si="211"/>
        <v>0</v>
      </c>
      <c r="CX246" s="73">
        <f t="shared" si="212"/>
        <v>0</v>
      </c>
      <c r="CY246" s="73">
        <f t="shared" si="213"/>
        <v>0</v>
      </c>
      <c r="CZ246" s="73">
        <f t="shared" si="214"/>
        <v>0</v>
      </c>
      <c r="DA246" s="73">
        <f t="shared" si="215"/>
        <v>0</v>
      </c>
      <c r="DB246" s="73">
        <f t="shared" si="216"/>
        <v>0</v>
      </c>
      <c r="DC246" s="73" t="str">
        <f t="shared" si="234"/>
        <v/>
      </c>
    </row>
    <row r="247" spans="1:107" s="216" customFormat="1" ht="15.75">
      <c r="A247" s="216">
        <f t="shared" si="235"/>
        <v>0</v>
      </c>
      <c r="B247" s="348">
        <f t="shared" si="236"/>
        <v>0</v>
      </c>
      <c r="C247" s="349">
        <v>188</v>
      </c>
      <c r="D247" s="384"/>
      <c r="E247" s="378"/>
      <c r="F247" s="385"/>
      <c r="G247" s="386"/>
      <c r="H247" s="380"/>
      <c r="I247" s="380"/>
      <c r="J247" s="381"/>
      <c r="K247" s="381"/>
      <c r="L247" s="381"/>
      <c r="M247" s="382"/>
      <c r="N247" s="521"/>
      <c r="AB247" s="216" t="str">
        <f t="shared" si="237"/>
        <v/>
      </c>
      <c r="AC247" s="216">
        <f t="shared" si="239"/>
        <v>1</v>
      </c>
      <c r="AD247" s="216" t="str">
        <f>IF(AND(AP247=""),"",IF(AP247=0,"",1+(MAX(AD$60:AD246))))</f>
        <v/>
      </c>
      <c r="AE247" s="72">
        <v>188</v>
      </c>
      <c r="AF247" s="69">
        <f t="shared" si="186"/>
        <v>0</v>
      </c>
      <c r="AG247" s="73">
        <f t="shared" si="187"/>
        <v>0</v>
      </c>
      <c r="AH247" s="73">
        <f t="shared" si="188"/>
        <v>0</v>
      </c>
      <c r="AI247" s="73">
        <f t="shared" si="189"/>
        <v>0</v>
      </c>
      <c r="AJ247" s="73">
        <f t="shared" si="190"/>
        <v>0</v>
      </c>
      <c r="AK247" s="73">
        <f t="shared" si="191"/>
        <v>0</v>
      </c>
      <c r="AL247" s="73">
        <f t="shared" si="192"/>
        <v>0</v>
      </c>
      <c r="AM247" s="73">
        <f t="shared" si="193"/>
        <v>0</v>
      </c>
      <c r="AN247" s="73">
        <f t="shared" si="238"/>
        <v>0</v>
      </c>
      <c r="AO247" s="73">
        <f t="shared" si="194"/>
        <v>0</v>
      </c>
      <c r="AP247" s="73" t="str">
        <f t="shared" si="229"/>
        <v/>
      </c>
      <c r="AQ247" s="216" t="str">
        <f>IF(AND(BC247=""),"",IF(BC247=0,"",1+(MAX(AQ$60:AQ246))))</f>
        <v/>
      </c>
      <c r="AR247" s="72">
        <v>188</v>
      </c>
      <c r="AS247" s="347">
        <f t="shared" si="218"/>
        <v>0</v>
      </c>
      <c r="AT247" s="70">
        <f t="shared" si="219"/>
        <v>0</v>
      </c>
      <c r="AU247" s="70">
        <f t="shared" si="220"/>
        <v>0</v>
      </c>
      <c r="AV247" s="70">
        <f t="shared" si="221"/>
        <v>0</v>
      </c>
      <c r="AW247" s="70">
        <f t="shared" si="222"/>
        <v>0</v>
      </c>
      <c r="AX247" s="70">
        <f t="shared" si="223"/>
        <v>0</v>
      </c>
      <c r="AY247" s="70">
        <f t="shared" si="224"/>
        <v>0</v>
      </c>
      <c r="AZ247" s="70">
        <f t="shared" si="225"/>
        <v>0</v>
      </c>
      <c r="BA247" s="70">
        <f t="shared" si="226"/>
        <v>0</v>
      </c>
      <c r="BB247" s="70">
        <f t="shared" si="195"/>
        <v>0</v>
      </c>
      <c r="BC247" s="73" t="str">
        <f t="shared" si="230"/>
        <v/>
      </c>
      <c r="BD247" s="216" t="str">
        <f>IF(AND(BP247=""),"",IF(BP247=0,"",1+(MAX(BD$60:BD246))))</f>
        <v/>
      </c>
      <c r="BE247" s="72">
        <v>188</v>
      </c>
      <c r="BF247" s="69">
        <f t="shared" si="167"/>
        <v>0</v>
      </c>
      <c r="BG247" s="73">
        <f t="shared" si="168"/>
        <v>0</v>
      </c>
      <c r="BH247" s="73">
        <f t="shared" si="169"/>
        <v>0</v>
      </c>
      <c r="BI247" s="73">
        <f t="shared" si="170"/>
        <v>0</v>
      </c>
      <c r="BJ247" s="73">
        <f t="shared" si="171"/>
        <v>0</v>
      </c>
      <c r="BK247" s="73">
        <f t="shared" si="172"/>
        <v>0</v>
      </c>
      <c r="BL247" s="73">
        <f t="shared" si="173"/>
        <v>0</v>
      </c>
      <c r="BM247" s="73">
        <f t="shared" si="174"/>
        <v>0</v>
      </c>
      <c r="BN247" s="73">
        <f t="shared" si="175"/>
        <v>0</v>
      </c>
      <c r="BO247" s="73">
        <f t="shared" si="196"/>
        <v>0</v>
      </c>
      <c r="BP247" s="73" t="str">
        <f t="shared" si="231"/>
        <v/>
      </c>
      <c r="BQ247" s="216" t="str">
        <f>IF(AND(CC247=""),"",IF(CC247=0,"",1+(MAX(BQ$60:BQ246))))</f>
        <v/>
      </c>
      <c r="BR247" s="72">
        <v>188</v>
      </c>
      <c r="BS247" s="346">
        <f t="shared" si="176"/>
        <v>0</v>
      </c>
      <c r="BT247" s="73">
        <f t="shared" si="177"/>
        <v>0</v>
      </c>
      <c r="BU247" s="73">
        <f t="shared" si="178"/>
        <v>0</v>
      </c>
      <c r="BV247" s="73">
        <f t="shared" si="179"/>
        <v>0</v>
      </c>
      <c r="BW247" s="73">
        <f t="shared" si="180"/>
        <v>0</v>
      </c>
      <c r="BX247" s="73">
        <f t="shared" si="181"/>
        <v>0</v>
      </c>
      <c r="BY247" s="73">
        <f t="shared" si="182"/>
        <v>0</v>
      </c>
      <c r="BZ247" s="73">
        <f t="shared" si="183"/>
        <v>0</v>
      </c>
      <c r="CA247" s="73">
        <f t="shared" si="184"/>
        <v>0</v>
      </c>
      <c r="CB247" s="73">
        <f t="shared" si="197"/>
        <v>0</v>
      </c>
      <c r="CC247" s="73" t="str">
        <f t="shared" si="232"/>
        <v/>
      </c>
      <c r="CD247" s="216" t="str">
        <f>IF(AND(CP247=""),"",IF(CP247=0,"",1+(MAX(CD$60:CD246))))</f>
        <v/>
      </c>
      <c r="CE247" s="72">
        <v>188</v>
      </c>
      <c r="CF247" s="69">
        <f t="shared" si="198"/>
        <v>0</v>
      </c>
      <c r="CG247" s="73">
        <f t="shared" si="199"/>
        <v>0</v>
      </c>
      <c r="CH247" s="73">
        <f t="shared" si="200"/>
        <v>0</v>
      </c>
      <c r="CI247" s="73">
        <f t="shared" si="201"/>
        <v>0</v>
      </c>
      <c r="CJ247" s="73">
        <f t="shared" si="202"/>
        <v>0</v>
      </c>
      <c r="CK247" s="73">
        <f t="shared" si="203"/>
        <v>0</v>
      </c>
      <c r="CL247" s="73">
        <f t="shared" si="204"/>
        <v>0</v>
      </c>
      <c r="CM247" s="73">
        <f t="shared" si="205"/>
        <v>0</v>
      </c>
      <c r="CN247" s="73">
        <f t="shared" si="206"/>
        <v>0</v>
      </c>
      <c r="CO247" s="73">
        <f t="shared" si="207"/>
        <v>0</v>
      </c>
      <c r="CP247" s="73" t="str">
        <f t="shared" si="233"/>
        <v/>
      </c>
      <c r="CQ247" s="216" t="str">
        <f>IF(AND(DC247=""),"",IF(DC247=0,"",1+(MAX(CQ$60:CQ246))))</f>
        <v/>
      </c>
      <c r="CR247" s="72">
        <v>188</v>
      </c>
      <c r="CS247" s="69">
        <f t="shared" si="227"/>
        <v>0</v>
      </c>
      <c r="CT247" s="73">
        <f t="shared" si="208"/>
        <v>0</v>
      </c>
      <c r="CU247" s="73">
        <f t="shared" si="209"/>
        <v>0</v>
      </c>
      <c r="CV247" s="73">
        <f t="shared" si="210"/>
        <v>0</v>
      </c>
      <c r="CW247" s="73">
        <f t="shared" si="211"/>
        <v>0</v>
      </c>
      <c r="CX247" s="73">
        <f t="shared" si="212"/>
        <v>0</v>
      </c>
      <c r="CY247" s="73">
        <f t="shared" si="213"/>
        <v>0</v>
      </c>
      <c r="CZ247" s="73">
        <f t="shared" si="214"/>
        <v>0</v>
      </c>
      <c r="DA247" s="73">
        <f t="shared" si="215"/>
        <v>0</v>
      </c>
      <c r="DB247" s="73">
        <f t="shared" si="216"/>
        <v>0</v>
      </c>
      <c r="DC247" s="73" t="str">
        <f t="shared" si="234"/>
        <v/>
      </c>
    </row>
    <row r="248" spans="1:107" s="216" customFormat="1" ht="15.75">
      <c r="A248" s="216">
        <f t="shared" si="235"/>
        <v>0</v>
      </c>
      <c r="B248" s="348">
        <f t="shared" si="236"/>
        <v>0</v>
      </c>
      <c r="C248" s="349">
        <v>189</v>
      </c>
      <c r="D248" s="384"/>
      <c r="E248" s="378"/>
      <c r="F248" s="385"/>
      <c r="G248" s="386"/>
      <c r="H248" s="380"/>
      <c r="I248" s="380"/>
      <c r="J248" s="381"/>
      <c r="K248" s="381"/>
      <c r="L248" s="381"/>
      <c r="M248" s="382"/>
      <c r="N248" s="521"/>
      <c r="AB248" s="216" t="str">
        <f t="shared" si="237"/>
        <v/>
      </c>
      <c r="AC248" s="216">
        <f t="shared" si="239"/>
        <v>1</v>
      </c>
      <c r="AD248" s="216" t="str">
        <f>IF(AND(AP248=""),"",IF(AP248=0,"",1+(MAX(AD$60:AD247))))</f>
        <v/>
      </c>
      <c r="AE248" s="32">
        <v>189</v>
      </c>
      <c r="AF248" s="69">
        <f t="shared" si="186"/>
        <v>0</v>
      </c>
      <c r="AG248" s="73">
        <f t="shared" si="187"/>
        <v>0</v>
      </c>
      <c r="AH248" s="73">
        <f t="shared" si="188"/>
        <v>0</v>
      </c>
      <c r="AI248" s="73">
        <f t="shared" si="189"/>
        <v>0</v>
      </c>
      <c r="AJ248" s="73">
        <f t="shared" si="190"/>
        <v>0</v>
      </c>
      <c r="AK248" s="73">
        <f t="shared" si="191"/>
        <v>0</v>
      </c>
      <c r="AL248" s="73">
        <f t="shared" si="192"/>
        <v>0</v>
      </c>
      <c r="AM248" s="73">
        <f t="shared" si="193"/>
        <v>0</v>
      </c>
      <c r="AN248" s="73">
        <f t="shared" si="238"/>
        <v>0</v>
      </c>
      <c r="AO248" s="73">
        <f t="shared" si="194"/>
        <v>0</v>
      </c>
      <c r="AP248" s="73" t="str">
        <f t="shared" si="229"/>
        <v/>
      </c>
      <c r="AQ248" s="216" t="str">
        <f>IF(AND(BC248=""),"",IF(BC248=0,"",1+(MAX(AQ$60:AQ247))))</f>
        <v/>
      </c>
      <c r="AR248" s="72">
        <v>189</v>
      </c>
      <c r="AS248" s="347">
        <f t="shared" si="218"/>
        <v>0</v>
      </c>
      <c r="AT248" s="70">
        <f t="shared" si="219"/>
        <v>0</v>
      </c>
      <c r="AU248" s="70">
        <f t="shared" si="220"/>
        <v>0</v>
      </c>
      <c r="AV248" s="70">
        <f t="shared" si="221"/>
        <v>0</v>
      </c>
      <c r="AW248" s="70">
        <f t="shared" si="222"/>
        <v>0</v>
      </c>
      <c r="AX248" s="70">
        <f t="shared" si="223"/>
        <v>0</v>
      </c>
      <c r="AY248" s="70">
        <f t="shared" si="224"/>
        <v>0</v>
      </c>
      <c r="AZ248" s="70">
        <f t="shared" si="225"/>
        <v>0</v>
      </c>
      <c r="BA248" s="70">
        <f t="shared" si="226"/>
        <v>0</v>
      </c>
      <c r="BB248" s="70">
        <f t="shared" si="195"/>
        <v>0</v>
      </c>
      <c r="BC248" s="73" t="str">
        <f t="shared" si="230"/>
        <v/>
      </c>
      <c r="BD248" s="216" t="str">
        <f>IF(AND(BP248=""),"",IF(BP248=0,"",1+(MAX(BD$60:BD247))))</f>
        <v/>
      </c>
      <c r="BE248" s="32">
        <v>189</v>
      </c>
      <c r="BF248" s="69">
        <f t="shared" si="167"/>
        <v>0</v>
      </c>
      <c r="BG248" s="73">
        <f t="shared" si="168"/>
        <v>0</v>
      </c>
      <c r="BH248" s="73">
        <f t="shared" si="169"/>
        <v>0</v>
      </c>
      <c r="BI248" s="73">
        <f t="shared" si="170"/>
        <v>0</v>
      </c>
      <c r="BJ248" s="73">
        <f t="shared" si="171"/>
        <v>0</v>
      </c>
      <c r="BK248" s="73">
        <f t="shared" si="172"/>
        <v>0</v>
      </c>
      <c r="BL248" s="73">
        <f t="shared" si="173"/>
        <v>0</v>
      </c>
      <c r="BM248" s="73">
        <f t="shared" si="174"/>
        <v>0</v>
      </c>
      <c r="BN248" s="73">
        <f t="shared" si="175"/>
        <v>0</v>
      </c>
      <c r="BO248" s="73">
        <f t="shared" si="196"/>
        <v>0</v>
      </c>
      <c r="BP248" s="73" t="str">
        <f t="shared" si="231"/>
        <v/>
      </c>
      <c r="BQ248" s="216" t="str">
        <f>IF(AND(CC248=""),"",IF(CC248=0,"",1+(MAX(BQ$60:BQ247))))</f>
        <v/>
      </c>
      <c r="BR248" s="32">
        <v>189</v>
      </c>
      <c r="BS248" s="346">
        <f t="shared" si="176"/>
        <v>0</v>
      </c>
      <c r="BT248" s="73">
        <f t="shared" si="177"/>
        <v>0</v>
      </c>
      <c r="BU248" s="73">
        <f t="shared" si="178"/>
        <v>0</v>
      </c>
      <c r="BV248" s="73">
        <f t="shared" si="179"/>
        <v>0</v>
      </c>
      <c r="BW248" s="73">
        <f t="shared" si="180"/>
        <v>0</v>
      </c>
      <c r="BX248" s="73">
        <f t="shared" si="181"/>
        <v>0</v>
      </c>
      <c r="BY248" s="73">
        <f t="shared" si="182"/>
        <v>0</v>
      </c>
      <c r="BZ248" s="73">
        <f t="shared" si="183"/>
        <v>0</v>
      </c>
      <c r="CA248" s="73">
        <f t="shared" si="184"/>
        <v>0</v>
      </c>
      <c r="CB248" s="73">
        <f t="shared" si="197"/>
        <v>0</v>
      </c>
      <c r="CC248" s="73" t="str">
        <f t="shared" si="232"/>
        <v/>
      </c>
      <c r="CD248" s="216" t="str">
        <f>IF(AND(CP248=""),"",IF(CP248=0,"",1+(MAX(CD$60:CD247))))</f>
        <v/>
      </c>
      <c r="CE248" s="32">
        <v>189</v>
      </c>
      <c r="CF248" s="69">
        <f t="shared" si="198"/>
        <v>0</v>
      </c>
      <c r="CG248" s="73">
        <f t="shared" si="199"/>
        <v>0</v>
      </c>
      <c r="CH248" s="73">
        <f t="shared" si="200"/>
        <v>0</v>
      </c>
      <c r="CI248" s="73">
        <f t="shared" si="201"/>
        <v>0</v>
      </c>
      <c r="CJ248" s="73">
        <f t="shared" si="202"/>
        <v>0</v>
      </c>
      <c r="CK248" s="73">
        <f t="shared" si="203"/>
        <v>0</v>
      </c>
      <c r="CL248" s="73">
        <f t="shared" si="204"/>
        <v>0</v>
      </c>
      <c r="CM248" s="73">
        <f t="shared" si="205"/>
        <v>0</v>
      </c>
      <c r="CN248" s="73">
        <f t="shared" si="206"/>
        <v>0</v>
      </c>
      <c r="CO248" s="73">
        <f t="shared" si="207"/>
        <v>0</v>
      </c>
      <c r="CP248" s="73" t="str">
        <f t="shared" si="233"/>
        <v/>
      </c>
      <c r="CQ248" s="216" t="str">
        <f>IF(AND(DC248=""),"",IF(DC248=0,"",1+(MAX(CQ$60:CQ247))))</f>
        <v/>
      </c>
      <c r="CR248" s="32">
        <v>189</v>
      </c>
      <c r="CS248" s="69">
        <f t="shared" si="227"/>
        <v>0</v>
      </c>
      <c r="CT248" s="73">
        <f t="shared" si="208"/>
        <v>0</v>
      </c>
      <c r="CU248" s="73">
        <f t="shared" si="209"/>
        <v>0</v>
      </c>
      <c r="CV248" s="73">
        <f t="shared" si="210"/>
        <v>0</v>
      </c>
      <c r="CW248" s="73">
        <f t="shared" si="211"/>
        <v>0</v>
      </c>
      <c r="CX248" s="73">
        <f t="shared" si="212"/>
        <v>0</v>
      </c>
      <c r="CY248" s="73">
        <f t="shared" si="213"/>
        <v>0</v>
      </c>
      <c r="CZ248" s="73">
        <f t="shared" si="214"/>
        <v>0</v>
      </c>
      <c r="DA248" s="73">
        <f t="shared" si="215"/>
        <v>0</v>
      </c>
      <c r="DB248" s="73">
        <f t="shared" si="216"/>
        <v>0</v>
      </c>
      <c r="DC248" s="73" t="str">
        <f t="shared" si="234"/>
        <v/>
      </c>
    </row>
    <row r="249" spans="1:107" s="216" customFormat="1" ht="15.75">
      <c r="A249" s="216">
        <f t="shared" si="235"/>
        <v>0</v>
      </c>
      <c r="B249" s="348">
        <f t="shared" si="236"/>
        <v>0</v>
      </c>
      <c r="C249" s="349">
        <v>190</v>
      </c>
      <c r="D249" s="384"/>
      <c r="E249" s="378"/>
      <c r="F249" s="385"/>
      <c r="G249" s="388"/>
      <c r="H249" s="383"/>
      <c r="I249" s="383"/>
      <c r="J249" s="381"/>
      <c r="K249" s="381"/>
      <c r="L249" s="381"/>
      <c r="M249" s="382"/>
      <c r="N249" s="521"/>
      <c r="AB249" s="216" t="str">
        <f t="shared" si="237"/>
        <v/>
      </c>
      <c r="AC249" s="216">
        <f t="shared" si="239"/>
        <v>1</v>
      </c>
      <c r="AD249" s="216" t="str">
        <f>IF(AND(AP249=""),"",IF(AP249=0,"",1+(MAX(AD$60:AD248))))</f>
        <v/>
      </c>
      <c r="AE249" s="72">
        <v>190</v>
      </c>
      <c r="AF249" s="69">
        <f t="shared" si="186"/>
        <v>0</v>
      </c>
      <c r="AG249" s="73">
        <f t="shared" si="187"/>
        <v>0</v>
      </c>
      <c r="AH249" s="73">
        <f t="shared" si="188"/>
        <v>0</v>
      </c>
      <c r="AI249" s="73">
        <f t="shared" si="189"/>
        <v>0</v>
      </c>
      <c r="AJ249" s="73">
        <f t="shared" si="190"/>
        <v>0</v>
      </c>
      <c r="AK249" s="73">
        <f t="shared" si="191"/>
        <v>0</v>
      </c>
      <c r="AL249" s="73">
        <f t="shared" si="192"/>
        <v>0</v>
      </c>
      <c r="AM249" s="73">
        <f t="shared" si="193"/>
        <v>0</v>
      </c>
      <c r="AN249" s="73">
        <f t="shared" si="238"/>
        <v>0</v>
      </c>
      <c r="AO249" s="73">
        <f t="shared" si="194"/>
        <v>0</v>
      </c>
      <c r="AP249" s="73" t="str">
        <f t="shared" si="229"/>
        <v/>
      </c>
      <c r="AQ249" s="216" t="str">
        <f>IF(AND(BC249=""),"",IF(BC249=0,"",1+(MAX(AQ$60:AQ248))))</f>
        <v/>
      </c>
      <c r="AR249" s="72">
        <v>190</v>
      </c>
      <c r="AS249" s="347">
        <f t="shared" si="218"/>
        <v>0</v>
      </c>
      <c r="AT249" s="70">
        <f t="shared" si="219"/>
        <v>0</v>
      </c>
      <c r="AU249" s="70">
        <f t="shared" si="220"/>
        <v>0</v>
      </c>
      <c r="AV249" s="70">
        <f t="shared" si="221"/>
        <v>0</v>
      </c>
      <c r="AW249" s="70">
        <f t="shared" si="222"/>
        <v>0</v>
      </c>
      <c r="AX249" s="70">
        <f t="shared" si="223"/>
        <v>0</v>
      </c>
      <c r="AY249" s="70">
        <f t="shared" si="224"/>
        <v>0</v>
      </c>
      <c r="AZ249" s="70">
        <f t="shared" si="225"/>
        <v>0</v>
      </c>
      <c r="BA249" s="70">
        <f t="shared" si="226"/>
        <v>0</v>
      </c>
      <c r="BB249" s="70">
        <f t="shared" si="195"/>
        <v>0</v>
      </c>
      <c r="BC249" s="73" t="str">
        <f t="shared" si="230"/>
        <v/>
      </c>
      <c r="BD249" s="216" t="str">
        <f>IF(AND(BP249=""),"",IF(BP249=0,"",1+(MAX(BD$60:BD248))))</f>
        <v/>
      </c>
      <c r="BE249" s="72">
        <v>190</v>
      </c>
      <c r="BF249" s="69">
        <f t="shared" si="167"/>
        <v>0</v>
      </c>
      <c r="BG249" s="73">
        <f t="shared" si="168"/>
        <v>0</v>
      </c>
      <c r="BH249" s="73">
        <f t="shared" si="169"/>
        <v>0</v>
      </c>
      <c r="BI249" s="73">
        <f t="shared" si="170"/>
        <v>0</v>
      </c>
      <c r="BJ249" s="73">
        <f t="shared" si="171"/>
        <v>0</v>
      </c>
      <c r="BK249" s="73">
        <f t="shared" si="172"/>
        <v>0</v>
      </c>
      <c r="BL249" s="73">
        <f t="shared" si="173"/>
        <v>0</v>
      </c>
      <c r="BM249" s="73">
        <f t="shared" si="174"/>
        <v>0</v>
      </c>
      <c r="BN249" s="73">
        <f t="shared" si="175"/>
        <v>0</v>
      </c>
      <c r="BO249" s="73">
        <f t="shared" si="196"/>
        <v>0</v>
      </c>
      <c r="BP249" s="73" t="str">
        <f t="shared" si="231"/>
        <v/>
      </c>
      <c r="BQ249" s="216" t="str">
        <f>IF(AND(CC249=""),"",IF(CC249=0,"",1+(MAX(BQ$60:BQ248))))</f>
        <v/>
      </c>
      <c r="BR249" s="72">
        <v>190</v>
      </c>
      <c r="BS249" s="346">
        <f t="shared" si="176"/>
        <v>0</v>
      </c>
      <c r="BT249" s="73">
        <f t="shared" si="177"/>
        <v>0</v>
      </c>
      <c r="BU249" s="73">
        <f t="shared" si="178"/>
        <v>0</v>
      </c>
      <c r="BV249" s="73">
        <f t="shared" si="179"/>
        <v>0</v>
      </c>
      <c r="BW249" s="73">
        <f t="shared" si="180"/>
        <v>0</v>
      </c>
      <c r="BX249" s="73">
        <f t="shared" si="181"/>
        <v>0</v>
      </c>
      <c r="BY249" s="73">
        <f t="shared" si="182"/>
        <v>0</v>
      </c>
      <c r="BZ249" s="73">
        <f t="shared" si="183"/>
        <v>0</v>
      </c>
      <c r="CA249" s="73">
        <f t="shared" si="184"/>
        <v>0</v>
      </c>
      <c r="CB249" s="73">
        <f t="shared" si="197"/>
        <v>0</v>
      </c>
      <c r="CC249" s="73" t="str">
        <f t="shared" si="232"/>
        <v/>
      </c>
      <c r="CD249" s="216" t="str">
        <f>IF(AND(CP249=""),"",IF(CP249=0,"",1+(MAX(CD$60:CD248))))</f>
        <v/>
      </c>
      <c r="CE249" s="72">
        <v>190</v>
      </c>
      <c r="CF249" s="69">
        <f t="shared" si="198"/>
        <v>0</v>
      </c>
      <c r="CG249" s="73">
        <f t="shared" si="199"/>
        <v>0</v>
      </c>
      <c r="CH249" s="73">
        <f t="shared" si="200"/>
        <v>0</v>
      </c>
      <c r="CI249" s="73">
        <f t="shared" si="201"/>
        <v>0</v>
      </c>
      <c r="CJ249" s="73">
        <f t="shared" si="202"/>
        <v>0</v>
      </c>
      <c r="CK249" s="73">
        <f t="shared" si="203"/>
        <v>0</v>
      </c>
      <c r="CL249" s="73">
        <f t="shared" si="204"/>
        <v>0</v>
      </c>
      <c r="CM249" s="73">
        <f t="shared" si="205"/>
        <v>0</v>
      </c>
      <c r="CN249" s="73">
        <f t="shared" si="206"/>
        <v>0</v>
      </c>
      <c r="CO249" s="73">
        <f t="shared" si="207"/>
        <v>0</v>
      </c>
      <c r="CP249" s="73" t="str">
        <f t="shared" si="233"/>
        <v/>
      </c>
      <c r="CQ249" s="216" t="str">
        <f>IF(AND(DC249=""),"",IF(DC249=0,"",1+(MAX(CQ$60:CQ248))))</f>
        <v/>
      </c>
      <c r="CR249" s="72">
        <v>190</v>
      </c>
      <c r="CS249" s="69">
        <f t="shared" si="227"/>
        <v>0</v>
      </c>
      <c r="CT249" s="73">
        <f t="shared" si="208"/>
        <v>0</v>
      </c>
      <c r="CU249" s="73">
        <f t="shared" si="209"/>
        <v>0</v>
      </c>
      <c r="CV249" s="73">
        <f t="shared" si="210"/>
        <v>0</v>
      </c>
      <c r="CW249" s="73">
        <f t="shared" si="211"/>
        <v>0</v>
      </c>
      <c r="CX249" s="73">
        <f t="shared" si="212"/>
        <v>0</v>
      </c>
      <c r="CY249" s="73">
        <f t="shared" si="213"/>
        <v>0</v>
      </c>
      <c r="CZ249" s="73">
        <f t="shared" si="214"/>
        <v>0</v>
      </c>
      <c r="DA249" s="73">
        <f t="shared" si="215"/>
        <v>0</v>
      </c>
      <c r="DB249" s="73">
        <f t="shared" si="216"/>
        <v>0</v>
      </c>
      <c r="DC249" s="73" t="str">
        <f t="shared" si="234"/>
        <v/>
      </c>
    </row>
    <row r="250" spans="1:107" s="216" customFormat="1" ht="15.75">
      <c r="A250" s="216">
        <f t="shared" si="235"/>
        <v>0</v>
      </c>
      <c r="B250" s="348">
        <f t="shared" si="236"/>
        <v>0</v>
      </c>
      <c r="C250" s="349">
        <v>191</v>
      </c>
      <c r="D250" s="384"/>
      <c r="E250" s="378"/>
      <c r="F250" s="385"/>
      <c r="G250" s="388"/>
      <c r="H250" s="383"/>
      <c r="I250" s="383"/>
      <c r="J250" s="381"/>
      <c r="K250" s="381"/>
      <c r="L250" s="381"/>
      <c r="M250" s="382"/>
      <c r="N250" s="521"/>
      <c r="AB250" s="216" t="str">
        <f t="shared" si="237"/>
        <v/>
      </c>
      <c r="AC250" s="216">
        <f t="shared" si="239"/>
        <v>1</v>
      </c>
      <c r="AD250" s="216" t="str">
        <f>IF(AND(AP250=""),"",IF(AP250=0,"",1+(MAX(AD$60:AD249))))</f>
        <v/>
      </c>
      <c r="AE250" s="32">
        <v>191</v>
      </c>
      <c r="AF250" s="69">
        <f t="shared" si="186"/>
        <v>0</v>
      </c>
      <c r="AG250" s="73">
        <f t="shared" si="187"/>
        <v>0</v>
      </c>
      <c r="AH250" s="73">
        <f t="shared" si="188"/>
        <v>0</v>
      </c>
      <c r="AI250" s="73">
        <f t="shared" si="189"/>
        <v>0</v>
      </c>
      <c r="AJ250" s="73">
        <f t="shared" si="190"/>
        <v>0</v>
      </c>
      <c r="AK250" s="73">
        <f t="shared" si="191"/>
        <v>0</v>
      </c>
      <c r="AL250" s="73">
        <f t="shared" si="192"/>
        <v>0</v>
      </c>
      <c r="AM250" s="73">
        <f t="shared" si="193"/>
        <v>0</v>
      </c>
      <c r="AN250" s="73">
        <f t="shared" si="238"/>
        <v>0</v>
      </c>
      <c r="AO250" s="73">
        <f t="shared" si="194"/>
        <v>0</v>
      </c>
      <c r="AP250" s="73" t="str">
        <f t="shared" si="229"/>
        <v/>
      </c>
      <c r="AQ250" s="216" t="str">
        <f>IF(AND(BC250=""),"",IF(BC250=0,"",1+(MAX(AQ$60:AQ249))))</f>
        <v/>
      </c>
      <c r="AR250" s="72">
        <v>191</v>
      </c>
      <c r="AS250" s="347">
        <f t="shared" si="218"/>
        <v>0</v>
      </c>
      <c r="AT250" s="70">
        <f t="shared" si="219"/>
        <v>0</v>
      </c>
      <c r="AU250" s="70">
        <f t="shared" si="220"/>
        <v>0</v>
      </c>
      <c r="AV250" s="70">
        <f t="shared" si="221"/>
        <v>0</v>
      </c>
      <c r="AW250" s="70">
        <f t="shared" si="222"/>
        <v>0</v>
      </c>
      <c r="AX250" s="70">
        <f t="shared" si="223"/>
        <v>0</v>
      </c>
      <c r="AY250" s="70">
        <f t="shared" si="224"/>
        <v>0</v>
      </c>
      <c r="AZ250" s="70">
        <f t="shared" si="225"/>
        <v>0</v>
      </c>
      <c r="BA250" s="70">
        <f t="shared" si="226"/>
        <v>0</v>
      </c>
      <c r="BB250" s="70">
        <f t="shared" si="195"/>
        <v>0</v>
      </c>
      <c r="BC250" s="73" t="str">
        <f t="shared" si="230"/>
        <v/>
      </c>
      <c r="BD250" s="216" t="str">
        <f>IF(AND(BP250=""),"",IF(BP250=0,"",1+(MAX(BD$60:BD249))))</f>
        <v/>
      </c>
      <c r="BE250" s="32">
        <v>191</v>
      </c>
      <c r="BF250" s="69">
        <f t="shared" si="167"/>
        <v>0</v>
      </c>
      <c r="BG250" s="73">
        <f t="shared" si="168"/>
        <v>0</v>
      </c>
      <c r="BH250" s="73">
        <f t="shared" si="169"/>
        <v>0</v>
      </c>
      <c r="BI250" s="73">
        <f t="shared" si="170"/>
        <v>0</v>
      </c>
      <c r="BJ250" s="73">
        <f t="shared" si="171"/>
        <v>0</v>
      </c>
      <c r="BK250" s="73">
        <f t="shared" si="172"/>
        <v>0</v>
      </c>
      <c r="BL250" s="73">
        <f t="shared" si="173"/>
        <v>0</v>
      </c>
      <c r="BM250" s="73">
        <f t="shared" si="174"/>
        <v>0</v>
      </c>
      <c r="BN250" s="73">
        <f t="shared" si="175"/>
        <v>0</v>
      </c>
      <c r="BO250" s="73">
        <f t="shared" si="196"/>
        <v>0</v>
      </c>
      <c r="BP250" s="73" t="str">
        <f t="shared" si="231"/>
        <v/>
      </c>
      <c r="BQ250" s="216" t="str">
        <f>IF(AND(CC250=""),"",IF(CC250=0,"",1+(MAX(BQ$60:BQ249))))</f>
        <v/>
      </c>
      <c r="BR250" s="32">
        <v>191</v>
      </c>
      <c r="BS250" s="346">
        <f t="shared" si="176"/>
        <v>0</v>
      </c>
      <c r="BT250" s="73">
        <f t="shared" si="177"/>
        <v>0</v>
      </c>
      <c r="BU250" s="73">
        <f t="shared" si="178"/>
        <v>0</v>
      </c>
      <c r="BV250" s="73">
        <f t="shared" si="179"/>
        <v>0</v>
      </c>
      <c r="BW250" s="73">
        <f t="shared" si="180"/>
        <v>0</v>
      </c>
      <c r="BX250" s="73">
        <f t="shared" si="181"/>
        <v>0</v>
      </c>
      <c r="BY250" s="73">
        <f t="shared" si="182"/>
        <v>0</v>
      </c>
      <c r="BZ250" s="73">
        <f t="shared" si="183"/>
        <v>0</v>
      </c>
      <c r="CA250" s="73">
        <f t="shared" si="184"/>
        <v>0</v>
      </c>
      <c r="CB250" s="73">
        <f t="shared" si="197"/>
        <v>0</v>
      </c>
      <c r="CC250" s="73" t="str">
        <f t="shared" si="232"/>
        <v/>
      </c>
      <c r="CD250" s="216" t="str">
        <f>IF(AND(CP250=""),"",IF(CP250=0,"",1+(MAX(CD$60:CD249))))</f>
        <v/>
      </c>
      <c r="CE250" s="32">
        <v>191</v>
      </c>
      <c r="CF250" s="69">
        <f t="shared" si="198"/>
        <v>0</v>
      </c>
      <c r="CG250" s="73">
        <f t="shared" si="199"/>
        <v>0</v>
      </c>
      <c r="CH250" s="73">
        <f t="shared" si="200"/>
        <v>0</v>
      </c>
      <c r="CI250" s="73">
        <f t="shared" si="201"/>
        <v>0</v>
      </c>
      <c r="CJ250" s="73">
        <f t="shared" si="202"/>
        <v>0</v>
      </c>
      <c r="CK250" s="73">
        <f t="shared" si="203"/>
        <v>0</v>
      </c>
      <c r="CL250" s="73">
        <f t="shared" si="204"/>
        <v>0</v>
      </c>
      <c r="CM250" s="73">
        <f t="shared" si="205"/>
        <v>0</v>
      </c>
      <c r="CN250" s="73">
        <f t="shared" si="206"/>
        <v>0</v>
      </c>
      <c r="CO250" s="73">
        <f t="shared" si="207"/>
        <v>0</v>
      </c>
      <c r="CP250" s="73" t="str">
        <f t="shared" si="233"/>
        <v/>
      </c>
      <c r="CQ250" s="216" t="str">
        <f>IF(AND(DC250=""),"",IF(DC250=0,"",1+(MAX(CQ$60:CQ249))))</f>
        <v/>
      </c>
      <c r="CR250" s="32">
        <v>191</v>
      </c>
      <c r="CS250" s="69">
        <f t="shared" si="227"/>
        <v>0</v>
      </c>
      <c r="CT250" s="73">
        <f t="shared" si="208"/>
        <v>0</v>
      </c>
      <c r="CU250" s="73">
        <f t="shared" si="209"/>
        <v>0</v>
      </c>
      <c r="CV250" s="73">
        <f t="shared" si="210"/>
        <v>0</v>
      </c>
      <c r="CW250" s="73">
        <f t="shared" si="211"/>
        <v>0</v>
      </c>
      <c r="CX250" s="73">
        <f t="shared" si="212"/>
        <v>0</v>
      </c>
      <c r="CY250" s="73">
        <f t="shared" si="213"/>
        <v>0</v>
      </c>
      <c r="CZ250" s="73">
        <f t="shared" si="214"/>
        <v>0</v>
      </c>
      <c r="DA250" s="73">
        <f t="shared" si="215"/>
        <v>0</v>
      </c>
      <c r="DB250" s="73">
        <f t="shared" si="216"/>
        <v>0</v>
      </c>
      <c r="DC250" s="73" t="str">
        <f t="shared" si="234"/>
        <v/>
      </c>
    </row>
    <row r="251" spans="1:107" s="216" customFormat="1" ht="15.75">
      <c r="A251" s="216">
        <f t="shared" si="235"/>
        <v>0</v>
      </c>
      <c r="B251" s="348">
        <f t="shared" si="236"/>
        <v>0</v>
      </c>
      <c r="C251" s="349">
        <v>192</v>
      </c>
      <c r="D251" s="384"/>
      <c r="E251" s="378"/>
      <c r="F251" s="385"/>
      <c r="G251" s="388"/>
      <c r="H251" s="383"/>
      <c r="I251" s="383"/>
      <c r="J251" s="381"/>
      <c r="K251" s="381"/>
      <c r="L251" s="381"/>
      <c r="M251" s="382"/>
      <c r="N251" s="521"/>
      <c r="AB251" s="216" t="str">
        <f t="shared" si="237"/>
        <v/>
      </c>
      <c r="AC251" s="216">
        <f t="shared" si="239"/>
        <v>1</v>
      </c>
      <c r="AD251" s="216" t="str">
        <f>IF(AND(AP251=""),"",IF(AP251=0,"",1+(MAX(AD$60:AD250))))</f>
        <v/>
      </c>
      <c r="AE251" s="72">
        <v>192</v>
      </c>
      <c r="AF251" s="69">
        <f t="shared" si="186"/>
        <v>0</v>
      </c>
      <c r="AG251" s="73">
        <f t="shared" si="187"/>
        <v>0</v>
      </c>
      <c r="AH251" s="73">
        <f t="shared" si="188"/>
        <v>0</v>
      </c>
      <c r="AI251" s="73">
        <f t="shared" si="189"/>
        <v>0</v>
      </c>
      <c r="AJ251" s="73">
        <f t="shared" si="190"/>
        <v>0</v>
      </c>
      <c r="AK251" s="73">
        <f t="shared" si="191"/>
        <v>0</v>
      </c>
      <c r="AL251" s="73">
        <f t="shared" si="192"/>
        <v>0</v>
      </c>
      <c r="AM251" s="73">
        <f t="shared" si="193"/>
        <v>0</v>
      </c>
      <c r="AN251" s="73">
        <f t="shared" si="238"/>
        <v>0</v>
      </c>
      <c r="AO251" s="73">
        <f t="shared" si="194"/>
        <v>0</v>
      </c>
      <c r="AP251" s="73" t="str">
        <f t="shared" si="229"/>
        <v/>
      </c>
      <c r="AQ251" s="216" t="str">
        <f>IF(AND(BC251=""),"",IF(BC251=0,"",1+(MAX(AQ$60:AQ250))))</f>
        <v/>
      </c>
      <c r="AR251" s="72">
        <v>192</v>
      </c>
      <c r="AS251" s="347">
        <f t="shared" si="218"/>
        <v>0</v>
      </c>
      <c r="AT251" s="70">
        <f t="shared" si="219"/>
        <v>0</v>
      </c>
      <c r="AU251" s="70">
        <f t="shared" si="220"/>
        <v>0</v>
      </c>
      <c r="AV251" s="70">
        <f t="shared" si="221"/>
        <v>0</v>
      </c>
      <c r="AW251" s="70">
        <f t="shared" si="222"/>
        <v>0</v>
      </c>
      <c r="AX251" s="70">
        <f t="shared" si="223"/>
        <v>0</v>
      </c>
      <c r="AY251" s="70">
        <f t="shared" si="224"/>
        <v>0</v>
      </c>
      <c r="AZ251" s="70">
        <f t="shared" si="225"/>
        <v>0</v>
      </c>
      <c r="BA251" s="70">
        <f t="shared" si="226"/>
        <v>0</v>
      </c>
      <c r="BB251" s="70">
        <f t="shared" si="195"/>
        <v>0</v>
      </c>
      <c r="BC251" s="73" t="str">
        <f t="shared" si="230"/>
        <v/>
      </c>
      <c r="BD251" s="216" t="str">
        <f>IF(AND(BP251=""),"",IF(BP251=0,"",1+(MAX(BD$60:BD250))))</f>
        <v/>
      </c>
      <c r="BE251" s="72">
        <v>192</v>
      </c>
      <c r="BF251" s="69">
        <f t="shared" si="167"/>
        <v>0</v>
      </c>
      <c r="BG251" s="73">
        <f t="shared" si="168"/>
        <v>0</v>
      </c>
      <c r="BH251" s="73">
        <f t="shared" si="169"/>
        <v>0</v>
      </c>
      <c r="BI251" s="73">
        <f t="shared" si="170"/>
        <v>0</v>
      </c>
      <c r="BJ251" s="73">
        <f t="shared" si="171"/>
        <v>0</v>
      </c>
      <c r="BK251" s="73">
        <f t="shared" si="172"/>
        <v>0</v>
      </c>
      <c r="BL251" s="73">
        <f t="shared" si="173"/>
        <v>0</v>
      </c>
      <c r="BM251" s="73">
        <f t="shared" si="174"/>
        <v>0</v>
      </c>
      <c r="BN251" s="73">
        <f t="shared" si="175"/>
        <v>0</v>
      </c>
      <c r="BO251" s="73">
        <f t="shared" si="196"/>
        <v>0</v>
      </c>
      <c r="BP251" s="73" t="str">
        <f t="shared" si="231"/>
        <v/>
      </c>
      <c r="BQ251" s="216" t="str">
        <f>IF(AND(CC251=""),"",IF(CC251=0,"",1+(MAX(BQ$60:BQ250))))</f>
        <v/>
      </c>
      <c r="BR251" s="72">
        <v>192</v>
      </c>
      <c r="BS251" s="346">
        <f t="shared" si="176"/>
        <v>0</v>
      </c>
      <c r="BT251" s="73">
        <f t="shared" si="177"/>
        <v>0</v>
      </c>
      <c r="BU251" s="73">
        <f t="shared" si="178"/>
        <v>0</v>
      </c>
      <c r="BV251" s="73">
        <f t="shared" si="179"/>
        <v>0</v>
      </c>
      <c r="BW251" s="73">
        <f t="shared" si="180"/>
        <v>0</v>
      </c>
      <c r="BX251" s="73">
        <f t="shared" si="181"/>
        <v>0</v>
      </c>
      <c r="BY251" s="73">
        <f t="shared" si="182"/>
        <v>0</v>
      </c>
      <c r="BZ251" s="73">
        <f t="shared" si="183"/>
        <v>0</v>
      </c>
      <c r="CA251" s="73">
        <f t="shared" si="184"/>
        <v>0</v>
      </c>
      <c r="CB251" s="73">
        <f t="shared" si="197"/>
        <v>0</v>
      </c>
      <c r="CC251" s="73" t="str">
        <f t="shared" si="232"/>
        <v/>
      </c>
      <c r="CD251" s="216" t="str">
        <f>IF(AND(CP251=""),"",IF(CP251=0,"",1+(MAX(CD$60:CD250))))</f>
        <v/>
      </c>
      <c r="CE251" s="72">
        <v>192</v>
      </c>
      <c r="CF251" s="69">
        <f t="shared" si="198"/>
        <v>0</v>
      </c>
      <c r="CG251" s="73">
        <f t="shared" si="199"/>
        <v>0</v>
      </c>
      <c r="CH251" s="73">
        <f t="shared" si="200"/>
        <v>0</v>
      </c>
      <c r="CI251" s="73">
        <f t="shared" si="201"/>
        <v>0</v>
      </c>
      <c r="CJ251" s="73">
        <f t="shared" si="202"/>
        <v>0</v>
      </c>
      <c r="CK251" s="73">
        <f t="shared" si="203"/>
        <v>0</v>
      </c>
      <c r="CL251" s="73">
        <f t="shared" si="204"/>
        <v>0</v>
      </c>
      <c r="CM251" s="73">
        <f t="shared" si="205"/>
        <v>0</v>
      </c>
      <c r="CN251" s="73">
        <f t="shared" si="206"/>
        <v>0</v>
      </c>
      <c r="CO251" s="73">
        <f t="shared" si="207"/>
        <v>0</v>
      </c>
      <c r="CP251" s="73" t="str">
        <f t="shared" si="233"/>
        <v/>
      </c>
      <c r="CQ251" s="216" t="str">
        <f>IF(AND(DC251=""),"",IF(DC251=0,"",1+(MAX(CQ$60:CQ250))))</f>
        <v/>
      </c>
      <c r="CR251" s="72">
        <v>192</v>
      </c>
      <c r="CS251" s="69">
        <f t="shared" si="227"/>
        <v>0</v>
      </c>
      <c r="CT251" s="73">
        <f t="shared" si="208"/>
        <v>0</v>
      </c>
      <c r="CU251" s="73">
        <f t="shared" si="209"/>
        <v>0</v>
      </c>
      <c r="CV251" s="73">
        <f t="shared" si="210"/>
        <v>0</v>
      </c>
      <c r="CW251" s="73">
        <f t="shared" si="211"/>
        <v>0</v>
      </c>
      <c r="CX251" s="73">
        <f t="shared" si="212"/>
        <v>0</v>
      </c>
      <c r="CY251" s="73">
        <f t="shared" si="213"/>
        <v>0</v>
      </c>
      <c r="CZ251" s="73">
        <f t="shared" si="214"/>
        <v>0</v>
      </c>
      <c r="DA251" s="73">
        <f t="shared" si="215"/>
        <v>0</v>
      </c>
      <c r="DB251" s="73">
        <f t="shared" si="216"/>
        <v>0</v>
      </c>
      <c r="DC251" s="73" t="str">
        <f t="shared" si="234"/>
        <v/>
      </c>
    </row>
    <row r="252" spans="1:107" s="216" customFormat="1" ht="15.75">
      <c r="A252" s="216">
        <f t="shared" si="235"/>
        <v>0</v>
      </c>
      <c r="B252" s="348">
        <f t="shared" si="236"/>
        <v>0</v>
      </c>
      <c r="C252" s="349">
        <v>193</v>
      </c>
      <c r="D252" s="384"/>
      <c r="E252" s="378"/>
      <c r="F252" s="385"/>
      <c r="G252" s="388"/>
      <c r="H252" s="383"/>
      <c r="I252" s="383"/>
      <c r="J252" s="381"/>
      <c r="K252" s="381"/>
      <c r="L252" s="381"/>
      <c r="M252" s="382"/>
      <c r="N252" s="521"/>
      <c r="AB252" s="216" t="str">
        <f t="shared" si="237"/>
        <v/>
      </c>
      <c r="AC252" s="216">
        <f t="shared" si="239"/>
        <v>1</v>
      </c>
      <c r="AD252" s="216" t="str">
        <f>IF(AND(AP252=""),"",IF(AP252=0,"",1+(MAX(AD$60:AD251))))</f>
        <v/>
      </c>
      <c r="AE252" s="32">
        <v>193</v>
      </c>
      <c r="AF252" s="69">
        <f t="shared" si="186"/>
        <v>0</v>
      </c>
      <c r="AG252" s="73">
        <f t="shared" si="187"/>
        <v>0</v>
      </c>
      <c r="AH252" s="73">
        <f t="shared" si="188"/>
        <v>0</v>
      </c>
      <c r="AI252" s="73">
        <f t="shared" si="189"/>
        <v>0</v>
      </c>
      <c r="AJ252" s="73">
        <f t="shared" si="190"/>
        <v>0</v>
      </c>
      <c r="AK252" s="73">
        <f t="shared" si="191"/>
        <v>0</v>
      </c>
      <c r="AL252" s="73">
        <f t="shared" si="192"/>
        <v>0</v>
      </c>
      <c r="AM252" s="73">
        <f t="shared" si="193"/>
        <v>0</v>
      </c>
      <c r="AN252" s="73">
        <f t="shared" si="238"/>
        <v>0</v>
      </c>
      <c r="AO252" s="73">
        <f t="shared" si="194"/>
        <v>0</v>
      </c>
      <c r="AP252" s="73" t="str">
        <f t="shared" ref="AP252:AP285" si="240">IF(AND(M252=""),"",IF(M252=AF$58,1,0))</f>
        <v/>
      </c>
      <c r="AQ252" s="216" t="str">
        <f>IF(AND(BC252=""),"",IF(BC252=0,"",1+(MAX(AQ$60:AQ251))))</f>
        <v/>
      </c>
      <c r="AR252" s="72">
        <v>193</v>
      </c>
      <c r="AS252" s="347">
        <f t="shared" si="218"/>
        <v>0</v>
      </c>
      <c r="AT252" s="70">
        <f t="shared" si="219"/>
        <v>0</v>
      </c>
      <c r="AU252" s="70">
        <f t="shared" si="220"/>
        <v>0</v>
      </c>
      <c r="AV252" s="70">
        <f t="shared" si="221"/>
        <v>0</v>
      </c>
      <c r="AW252" s="70">
        <f t="shared" si="222"/>
        <v>0</v>
      </c>
      <c r="AX252" s="70">
        <f t="shared" si="223"/>
        <v>0</v>
      </c>
      <c r="AY252" s="70">
        <f t="shared" si="224"/>
        <v>0</v>
      </c>
      <c r="AZ252" s="70">
        <f t="shared" si="225"/>
        <v>0</v>
      </c>
      <c r="BA252" s="70">
        <f t="shared" si="226"/>
        <v>0</v>
      </c>
      <c r="BB252" s="70">
        <f t="shared" si="195"/>
        <v>0</v>
      </c>
      <c r="BC252" s="73" t="str">
        <f t="shared" ref="BC252:BC285" si="241">IF(AND(M252=""),"",IF(M252=AS$58,1,0))</f>
        <v/>
      </c>
      <c r="BD252" s="216" t="str">
        <f>IF(AND(BP252=""),"",IF(BP252=0,"",1+(MAX(BD$60:BD251))))</f>
        <v/>
      </c>
      <c r="BE252" s="32">
        <v>193</v>
      </c>
      <c r="BF252" s="69">
        <f t="shared" si="167"/>
        <v>0</v>
      </c>
      <c r="BG252" s="73">
        <f t="shared" si="168"/>
        <v>0</v>
      </c>
      <c r="BH252" s="73">
        <f t="shared" si="169"/>
        <v>0</v>
      </c>
      <c r="BI252" s="73">
        <f t="shared" si="170"/>
        <v>0</v>
      </c>
      <c r="BJ252" s="73">
        <f t="shared" si="171"/>
        <v>0</v>
      </c>
      <c r="BK252" s="73">
        <f t="shared" si="172"/>
        <v>0</v>
      </c>
      <c r="BL252" s="73">
        <f t="shared" si="173"/>
        <v>0</v>
      </c>
      <c r="BM252" s="73">
        <f t="shared" si="174"/>
        <v>0</v>
      </c>
      <c r="BN252" s="73">
        <f t="shared" si="175"/>
        <v>0</v>
      </c>
      <c r="BO252" s="73">
        <f t="shared" si="196"/>
        <v>0</v>
      </c>
      <c r="BP252" s="73" t="str">
        <f t="shared" ref="BP252:BP285" si="242">IF(AND(M252=""),"",IF(M252=BF$58,1,0))</f>
        <v/>
      </c>
      <c r="BQ252" s="216" t="str">
        <f>IF(AND(CC252=""),"",IF(CC252=0,"",1+(MAX(BQ$60:BQ251))))</f>
        <v/>
      </c>
      <c r="BR252" s="32">
        <v>193</v>
      </c>
      <c r="BS252" s="346">
        <f t="shared" si="176"/>
        <v>0</v>
      </c>
      <c r="BT252" s="73">
        <f t="shared" si="177"/>
        <v>0</v>
      </c>
      <c r="BU252" s="73">
        <f t="shared" si="178"/>
        <v>0</v>
      </c>
      <c r="BV252" s="73">
        <f t="shared" si="179"/>
        <v>0</v>
      </c>
      <c r="BW252" s="73">
        <f t="shared" si="180"/>
        <v>0</v>
      </c>
      <c r="BX252" s="73">
        <f t="shared" si="181"/>
        <v>0</v>
      </c>
      <c r="BY252" s="73">
        <f t="shared" si="182"/>
        <v>0</v>
      </c>
      <c r="BZ252" s="73">
        <f t="shared" si="183"/>
        <v>0</v>
      </c>
      <c r="CA252" s="73">
        <f t="shared" si="184"/>
        <v>0</v>
      </c>
      <c r="CB252" s="73">
        <f t="shared" si="197"/>
        <v>0</v>
      </c>
      <c r="CC252" s="73" t="str">
        <f t="shared" ref="CC252:CC285" si="243">IF(AND(M252=""),"",IF(M252=BS$58,1,0))</f>
        <v/>
      </c>
      <c r="CD252" s="216" t="str">
        <f>IF(AND(CP252=""),"",IF(CP252=0,"",1+(MAX(CD$60:CD251))))</f>
        <v/>
      </c>
      <c r="CE252" s="32">
        <v>193</v>
      </c>
      <c r="CF252" s="69">
        <f t="shared" si="198"/>
        <v>0</v>
      </c>
      <c r="CG252" s="73">
        <f t="shared" si="199"/>
        <v>0</v>
      </c>
      <c r="CH252" s="73">
        <f t="shared" si="200"/>
        <v>0</v>
      </c>
      <c r="CI252" s="73">
        <f t="shared" si="201"/>
        <v>0</v>
      </c>
      <c r="CJ252" s="73">
        <f t="shared" si="202"/>
        <v>0</v>
      </c>
      <c r="CK252" s="73">
        <f t="shared" si="203"/>
        <v>0</v>
      </c>
      <c r="CL252" s="73">
        <f t="shared" si="204"/>
        <v>0</v>
      </c>
      <c r="CM252" s="73">
        <f t="shared" si="205"/>
        <v>0</v>
      </c>
      <c r="CN252" s="73">
        <f t="shared" si="206"/>
        <v>0</v>
      </c>
      <c r="CO252" s="73">
        <f t="shared" si="207"/>
        <v>0</v>
      </c>
      <c r="CP252" s="73" t="str">
        <f t="shared" ref="CP252:CP285" si="244">IF(AND(M252=""),"",IF(M252=CF$58,1,0))</f>
        <v/>
      </c>
      <c r="CQ252" s="216" t="str">
        <f>IF(AND(DC252=""),"",IF(DC252=0,"",1+(MAX(CQ$60:CQ251))))</f>
        <v/>
      </c>
      <c r="CR252" s="32">
        <v>193</v>
      </c>
      <c r="CS252" s="69">
        <f t="shared" si="227"/>
        <v>0</v>
      </c>
      <c r="CT252" s="73">
        <f t="shared" si="208"/>
        <v>0</v>
      </c>
      <c r="CU252" s="73">
        <f t="shared" si="209"/>
        <v>0</v>
      </c>
      <c r="CV252" s="73">
        <f t="shared" si="210"/>
        <v>0</v>
      </c>
      <c r="CW252" s="73">
        <f t="shared" si="211"/>
        <v>0</v>
      </c>
      <c r="CX252" s="73">
        <f t="shared" si="212"/>
        <v>0</v>
      </c>
      <c r="CY252" s="73">
        <f t="shared" si="213"/>
        <v>0</v>
      </c>
      <c r="CZ252" s="73">
        <f t="shared" si="214"/>
        <v>0</v>
      </c>
      <c r="DA252" s="73">
        <f t="shared" si="215"/>
        <v>0</v>
      </c>
      <c r="DB252" s="73">
        <f t="shared" si="216"/>
        <v>0</v>
      </c>
      <c r="DC252" s="73" t="str">
        <f t="shared" ref="DC252:DC286" si="245">IF(AND(M252=""),"",IF(M252=CS$58,1,0))</f>
        <v/>
      </c>
    </row>
    <row r="253" spans="1:107" s="216" customFormat="1" ht="15.75">
      <c r="A253" s="216">
        <f t="shared" ref="A253:A285" si="246">IF(OR(D253="in fjDr",D253="पद रिक्त",D253="Blank",D253="Post Blank"),0,E253)</f>
        <v>0</v>
      </c>
      <c r="B253" s="348">
        <f t="shared" ref="B253:B285" si="247">F253</f>
        <v>0</v>
      </c>
      <c r="C253" s="349">
        <v>194</v>
      </c>
      <c r="D253" s="384"/>
      <c r="E253" s="378"/>
      <c r="F253" s="385"/>
      <c r="G253" s="388"/>
      <c r="H253" s="383"/>
      <c r="I253" s="383"/>
      <c r="J253" s="381"/>
      <c r="K253" s="381"/>
      <c r="L253" s="381"/>
      <c r="M253" s="382"/>
      <c r="N253" s="521"/>
      <c r="AB253" s="216" t="str">
        <f t="shared" si="237"/>
        <v/>
      </c>
      <c r="AC253" s="216">
        <f t="shared" si="239"/>
        <v>1</v>
      </c>
      <c r="AD253" s="216" t="str">
        <f>IF(AND(AP253=""),"",IF(AP253=0,"",1+(MAX(AD$60:AD252))))</f>
        <v/>
      </c>
      <c r="AE253" s="72">
        <v>194</v>
      </c>
      <c r="AF253" s="69">
        <f t="shared" si="186"/>
        <v>0</v>
      </c>
      <c r="AG253" s="73">
        <f t="shared" si="187"/>
        <v>0</v>
      </c>
      <c r="AH253" s="73">
        <f t="shared" si="188"/>
        <v>0</v>
      </c>
      <c r="AI253" s="73">
        <f t="shared" si="189"/>
        <v>0</v>
      </c>
      <c r="AJ253" s="73">
        <f t="shared" si="190"/>
        <v>0</v>
      </c>
      <c r="AK253" s="73">
        <f t="shared" si="191"/>
        <v>0</v>
      </c>
      <c r="AL253" s="73">
        <f t="shared" si="192"/>
        <v>0</v>
      </c>
      <c r="AM253" s="73">
        <f t="shared" si="193"/>
        <v>0</v>
      </c>
      <c r="AN253" s="73">
        <f t="shared" si="238"/>
        <v>0</v>
      </c>
      <c r="AO253" s="73">
        <f t="shared" si="194"/>
        <v>0</v>
      </c>
      <c r="AP253" s="73" t="str">
        <f t="shared" si="240"/>
        <v/>
      </c>
      <c r="AQ253" s="216" t="str">
        <f>IF(AND(BC253=""),"",IF(BC253=0,"",1+(MAX(AQ$60:AQ252))))</f>
        <v/>
      </c>
      <c r="AR253" s="72">
        <v>194</v>
      </c>
      <c r="AS253" s="347">
        <f t="shared" si="218"/>
        <v>0</v>
      </c>
      <c r="AT253" s="70">
        <f t="shared" si="219"/>
        <v>0</v>
      </c>
      <c r="AU253" s="70">
        <f t="shared" si="220"/>
        <v>0</v>
      </c>
      <c r="AV253" s="70">
        <f t="shared" si="221"/>
        <v>0</v>
      </c>
      <c r="AW253" s="70">
        <f t="shared" si="222"/>
        <v>0</v>
      </c>
      <c r="AX253" s="70">
        <f t="shared" si="223"/>
        <v>0</v>
      </c>
      <c r="AY253" s="70">
        <f t="shared" si="224"/>
        <v>0</v>
      </c>
      <c r="AZ253" s="70">
        <f t="shared" si="225"/>
        <v>0</v>
      </c>
      <c r="BA253" s="70">
        <f t="shared" si="226"/>
        <v>0</v>
      </c>
      <c r="BB253" s="70">
        <f t="shared" si="195"/>
        <v>0</v>
      </c>
      <c r="BC253" s="73" t="str">
        <f t="shared" si="241"/>
        <v/>
      </c>
      <c r="BD253" s="216" t="str">
        <f>IF(AND(BP253=""),"",IF(BP253=0,"",1+(MAX(BD$60:BD252))))</f>
        <v/>
      </c>
      <c r="BE253" s="72">
        <v>194</v>
      </c>
      <c r="BF253" s="69">
        <f t="shared" si="167"/>
        <v>0</v>
      </c>
      <c r="BG253" s="73">
        <f t="shared" si="168"/>
        <v>0</v>
      </c>
      <c r="BH253" s="73">
        <f t="shared" si="169"/>
        <v>0</v>
      </c>
      <c r="BI253" s="73">
        <f t="shared" si="170"/>
        <v>0</v>
      </c>
      <c r="BJ253" s="73">
        <f t="shared" si="171"/>
        <v>0</v>
      </c>
      <c r="BK253" s="73">
        <f t="shared" si="172"/>
        <v>0</v>
      </c>
      <c r="BL253" s="73">
        <f t="shared" si="173"/>
        <v>0</v>
      </c>
      <c r="BM253" s="73">
        <f t="shared" si="174"/>
        <v>0</v>
      </c>
      <c r="BN253" s="73">
        <f t="shared" si="175"/>
        <v>0</v>
      </c>
      <c r="BO253" s="73">
        <f t="shared" si="196"/>
        <v>0</v>
      </c>
      <c r="BP253" s="73" t="str">
        <f t="shared" si="242"/>
        <v/>
      </c>
      <c r="BQ253" s="216" t="str">
        <f>IF(AND(CC253=""),"",IF(CC253=0,"",1+(MAX(BQ$60:BQ252))))</f>
        <v/>
      </c>
      <c r="BR253" s="72">
        <v>194</v>
      </c>
      <c r="BS253" s="346">
        <f t="shared" si="176"/>
        <v>0</v>
      </c>
      <c r="BT253" s="73">
        <f t="shared" si="177"/>
        <v>0</v>
      </c>
      <c r="BU253" s="73">
        <f t="shared" si="178"/>
        <v>0</v>
      </c>
      <c r="BV253" s="73">
        <f t="shared" si="179"/>
        <v>0</v>
      </c>
      <c r="BW253" s="73">
        <f t="shared" si="180"/>
        <v>0</v>
      </c>
      <c r="BX253" s="73">
        <f t="shared" si="181"/>
        <v>0</v>
      </c>
      <c r="BY253" s="73">
        <f t="shared" si="182"/>
        <v>0</v>
      </c>
      <c r="BZ253" s="73">
        <f t="shared" si="183"/>
        <v>0</v>
      </c>
      <c r="CA253" s="73">
        <f t="shared" si="184"/>
        <v>0</v>
      </c>
      <c r="CB253" s="73">
        <f t="shared" si="197"/>
        <v>0</v>
      </c>
      <c r="CC253" s="73" t="str">
        <f t="shared" si="243"/>
        <v/>
      </c>
      <c r="CD253" s="216" t="str">
        <f>IF(AND(CP253=""),"",IF(CP253=0,"",1+(MAX(CD$60:CD252))))</f>
        <v/>
      </c>
      <c r="CE253" s="72">
        <v>194</v>
      </c>
      <c r="CF253" s="69">
        <f t="shared" si="198"/>
        <v>0</v>
      </c>
      <c r="CG253" s="73">
        <f t="shared" si="199"/>
        <v>0</v>
      </c>
      <c r="CH253" s="73">
        <f t="shared" si="200"/>
        <v>0</v>
      </c>
      <c r="CI253" s="73">
        <f t="shared" si="201"/>
        <v>0</v>
      </c>
      <c r="CJ253" s="73">
        <f t="shared" si="202"/>
        <v>0</v>
      </c>
      <c r="CK253" s="73">
        <f t="shared" si="203"/>
        <v>0</v>
      </c>
      <c r="CL253" s="73">
        <f t="shared" si="204"/>
        <v>0</v>
      </c>
      <c r="CM253" s="73">
        <f t="shared" si="205"/>
        <v>0</v>
      </c>
      <c r="CN253" s="73">
        <f t="shared" si="206"/>
        <v>0</v>
      </c>
      <c r="CO253" s="73">
        <f t="shared" si="207"/>
        <v>0</v>
      </c>
      <c r="CP253" s="73" t="str">
        <f t="shared" si="244"/>
        <v/>
      </c>
      <c r="CQ253" s="216" t="str">
        <f>IF(AND(DC253=""),"",IF(DC253=0,"",1+(MAX(CQ$60:CQ252))))</f>
        <v/>
      </c>
      <c r="CR253" s="72">
        <v>194</v>
      </c>
      <c r="CS253" s="69">
        <f t="shared" si="227"/>
        <v>0</v>
      </c>
      <c r="CT253" s="73">
        <f t="shared" si="208"/>
        <v>0</v>
      </c>
      <c r="CU253" s="73">
        <f t="shared" si="209"/>
        <v>0</v>
      </c>
      <c r="CV253" s="73">
        <f t="shared" si="210"/>
        <v>0</v>
      </c>
      <c r="CW253" s="73">
        <f t="shared" si="211"/>
        <v>0</v>
      </c>
      <c r="CX253" s="73">
        <f t="shared" si="212"/>
        <v>0</v>
      </c>
      <c r="CY253" s="73">
        <f t="shared" si="213"/>
        <v>0</v>
      </c>
      <c r="CZ253" s="73">
        <f t="shared" si="214"/>
        <v>0</v>
      </c>
      <c r="DA253" s="73">
        <f t="shared" si="215"/>
        <v>0</v>
      </c>
      <c r="DB253" s="73">
        <f t="shared" si="216"/>
        <v>0</v>
      </c>
      <c r="DC253" s="73" t="str">
        <f t="shared" si="245"/>
        <v/>
      </c>
    </row>
    <row r="254" spans="1:107" s="216" customFormat="1" ht="15.75">
      <c r="A254" s="216">
        <f t="shared" si="246"/>
        <v>0</v>
      </c>
      <c r="B254" s="348">
        <f t="shared" si="247"/>
        <v>0</v>
      </c>
      <c r="C254" s="349">
        <v>195</v>
      </c>
      <c r="D254" s="384"/>
      <c r="E254" s="378"/>
      <c r="F254" s="385"/>
      <c r="G254" s="388"/>
      <c r="H254" s="383"/>
      <c r="I254" s="383"/>
      <c r="J254" s="381"/>
      <c r="K254" s="381"/>
      <c r="L254" s="381"/>
      <c r="M254" s="382"/>
      <c r="N254" s="521"/>
      <c r="AB254" s="216" t="str">
        <f t="shared" si="237"/>
        <v/>
      </c>
      <c r="AC254" s="216">
        <f t="shared" si="239"/>
        <v>1</v>
      </c>
      <c r="AD254" s="216" t="str">
        <f>IF(AND(AP254=""),"",IF(AP254=0,"",1+(MAX(AD$60:AD253))))</f>
        <v/>
      </c>
      <c r="AE254" s="32">
        <v>195</v>
      </c>
      <c r="AF254" s="69">
        <f t="shared" si="186"/>
        <v>0</v>
      </c>
      <c r="AG254" s="73">
        <f t="shared" si="187"/>
        <v>0</v>
      </c>
      <c r="AH254" s="73">
        <f t="shared" si="188"/>
        <v>0</v>
      </c>
      <c r="AI254" s="73">
        <f t="shared" si="189"/>
        <v>0</v>
      </c>
      <c r="AJ254" s="73">
        <f t="shared" si="190"/>
        <v>0</v>
      </c>
      <c r="AK254" s="73">
        <f t="shared" si="191"/>
        <v>0</v>
      </c>
      <c r="AL254" s="73">
        <f t="shared" si="192"/>
        <v>0</v>
      </c>
      <c r="AM254" s="73">
        <f t="shared" si="193"/>
        <v>0</v>
      </c>
      <c r="AN254" s="73">
        <f t="shared" si="238"/>
        <v>0</v>
      </c>
      <c r="AO254" s="73">
        <f t="shared" si="194"/>
        <v>0</v>
      </c>
      <c r="AP254" s="73" t="str">
        <f t="shared" si="240"/>
        <v/>
      </c>
      <c r="AQ254" s="216" t="str">
        <f>IF(AND(BC254=""),"",IF(BC254=0,"",1+(MAX(AQ$60:AQ253))))</f>
        <v/>
      </c>
      <c r="AR254" s="72">
        <v>195</v>
      </c>
      <c r="AS254" s="347">
        <f t="shared" si="218"/>
        <v>0</v>
      </c>
      <c r="AT254" s="70">
        <f t="shared" si="219"/>
        <v>0</v>
      </c>
      <c r="AU254" s="70">
        <f t="shared" si="220"/>
        <v>0</v>
      </c>
      <c r="AV254" s="70">
        <f t="shared" si="221"/>
        <v>0</v>
      </c>
      <c r="AW254" s="70">
        <f t="shared" si="222"/>
        <v>0</v>
      </c>
      <c r="AX254" s="70">
        <f t="shared" si="223"/>
        <v>0</v>
      </c>
      <c r="AY254" s="70">
        <f t="shared" si="224"/>
        <v>0</v>
      </c>
      <c r="AZ254" s="70">
        <f t="shared" si="225"/>
        <v>0</v>
      </c>
      <c r="BA254" s="70">
        <f t="shared" si="226"/>
        <v>0</v>
      </c>
      <c r="BB254" s="70">
        <f t="shared" si="195"/>
        <v>0</v>
      </c>
      <c r="BC254" s="73" t="str">
        <f t="shared" si="241"/>
        <v/>
      </c>
      <c r="BD254" s="216" t="str">
        <f>IF(AND(BP254=""),"",IF(BP254=0,"",1+(MAX(BD$60:BD253))))</f>
        <v/>
      </c>
      <c r="BE254" s="32">
        <v>195</v>
      </c>
      <c r="BF254" s="69">
        <f t="shared" si="167"/>
        <v>0</v>
      </c>
      <c r="BG254" s="73">
        <f t="shared" si="168"/>
        <v>0</v>
      </c>
      <c r="BH254" s="73">
        <f t="shared" si="169"/>
        <v>0</v>
      </c>
      <c r="BI254" s="73">
        <f t="shared" si="170"/>
        <v>0</v>
      </c>
      <c r="BJ254" s="73">
        <f t="shared" si="171"/>
        <v>0</v>
      </c>
      <c r="BK254" s="73">
        <f t="shared" si="172"/>
        <v>0</v>
      </c>
      <c r="BL254" s="73">
        <f t="shared" si="173"/>
        <v>0</v>
      </c>
      <c r="BM254" s="73">
        <f t="shared" si="174"/>
        <v>0</v>
      </c>
      <c r="BN254" s="73">
        <f t="shared" si="175"/>
        <v>0</v>
      </c>
      <c r="BO254" s="73">
        <f t="shared" si="196"/>
        <v>0</v>
      </c>
      <c r="BP254" s="73" t="str">
        <f t="shared" si="242"/>
        <v/>
      </c>
      <c r="BQ254" s="216" t="str">
        <f>IF(AND(CC254=""),"",IF(CC254=0,"",1+(MAX(BQ$60:BQ253))))</f>
        <v/>
      </c>
      <c r="BR254" s="32">
        <v>195</v>
      </c>
      <c r="BS254" s="346">
        <f t="shared" si="176"/>
        <v>0</v>
      </c>
      <c r="BT254" s="73">
        <f t="shared" si="177"/>
        <v>0</v>
      </c>
      <c r="BU254" s="73">
        <f t="shared" si="178"/>
        <v>0</v>
      </c>
      <c r="BV254" s="73">
        <f t="shared" si="179"/>
        <v>0</v>
      </c>
      <c r="BW254" s="73">
        <f t="shared" si="180"/>
        <v>0</v>
      </c>
      <c r="BX254" s="73">
        <f t="shared" si="181"/>
        <v>0</v>
      </c>
      <c r="BY254" s="73">
        <f t="shared" si="182"/>
        <v>0</v>
      </c>
      <c r="BZ254" s="73">
        <f t="shared" si="183"/>
        <v>0</v>
      </c>
      <c r="CA254" s="73">
        <f t="shared" si="184"/>
        <v>0</v>
      </c>
      <c r="CB254" s="73">
        <f t="shared" si="197"/>
        <v>0</v>
      </c>
      <c r="CC254" s="73" t="str">
        <f t="shared" si="243"/>
        <v/>
      </c>
      <c r="CD254" s="216" t="str">
        <f>IF(AND(CP254=""),"",IF(CP254=0,"",1+(MAX(CD$60:CD253))))</f>
        <v/>
      </c>
      <c r="CE254" s="32">
        <v>195</v>
      </c>
      <c r="CF254" s="69">
        <f t="shared" si="198"/>
        <v>0</v>
      </c>
      <c r="CG254" s="73">
        <f t="shared" si="199"/>
        <v>0</v>
      </c>
      <c r="CH254" s="73">
        <f t="shared" si="200"/>
        <v>0</v>
      </c>
      <c r="CI254" s="73">
        <f t="shared" si="201"/>
        <v>0</v>
      </c>
      <c r="CJ254" s="73">
        <f t="shared" si="202"/>
        <v>0</v>
      </c>
      <c r="CK254" s="73">
        <f t="shared" si="203"/>
        <v>0</v>
      </c>
      <c r="CL254" s="73">
        <f t="shared" si="204"/>
        <v>0</v>
      </c>
      <c r="CM254" s="73">
        <f t="shared" si="205"/>
        <v>0</v>
      </c>
      <c r="CN254" s="73">
        <f t="shared" si="206"/>
        <v>0</v>
      </c>
      <c r="CO254" s="73">
        <f t="shared" si="207"/>
        <v>0</v>
      </c>
      <c r="CP254" s="73" t="str">
        <f t="shared" si="244"/>
        <v/>
      </c>
      <c r="CQ254" s="216" t="str">
        <f>IF(AND(DC254=""),"",IF(DC254=0,"",1+(MAX(CQ$60:CQ253))))</f>
        <v/>
      </c>
      <c r="CR254" s="32">
        <v>195</v>
      </c>
      <c r="CS254" s="69">
        <f t="shared" si="227"/>
        <v>0</v>
      </c>
      <c r="CT254" s="73">
        <f t="shared" si="208"/>
        <v>0</v>
      </c>
      <c r="CU254" s="73">
        <f t="shared" si="209"/>
        <v>0</v>
      </c>
      <c r="CV254" s="73">
        <f t="shared" si="210"/>
        <v>0</v>
      </c>
      <c r="CW254" s="73">
        <f t="shared" si="211"/>
        <v>0</v>
      </c>
      <c r="CX254" s="73">
        <f t="shared" si="212"/>
        <v>0</v>
      </c>
      <c r="CY254" s="73">
        <f t="shared" si="213"/>
        <v>0</v>
      </c>
      <c r="CZ254" s="73">
        <f t="shared" si="214"/>
        <v>0</v>
      </c>
      <c r="DA254" s="73">
        <f t="shared" si="215"/>
        <v>0</v>
      </c>
      <c r="DB254" s="73">
        <f t="shared" si="216"/>
        <v>0</v>
      </c>
      <c r="DC254" s="73" t="str">
        <f t="shared" si="245"/>
        <v/>
      </c>
    </row>
    <row r="255" spans="1:107" s="216" customFormat="1" ht="15.75">
      <c r="A255" s="216">
        <f t="shared" si="246"/>
        <v>0</v>
      </c>
      <c r="B255" s="348">
        <f t="shared" si="247"/>
        <v>0</v>
      </c>
      <c r="C255" s="349">
        <v>196</v>
      </c>
      <c r="D255" s="384"/>
      <c r="E255" s="378"/>
      <c r="F255" s="385"/>
      <c r="G255" s="388"/>
      <c r="H255" s="383"/>
      <c r="I255" s="383"/>
      <c r="J255" s="381"/>
      <c r="K255" s="381"/>
      <c r="L255" s="381"/>
      <c r="M255" s="382"/>
      <c r="N255" s="521"/>
      <c r="AB255" s="216" t="str">
        <f t="shared" si="237"/>
        <v/>
      </c>
      <c r="AC255" s="216">
        <f t="shared" si="239"/>
        <v>1</v>
      </c>
      <c r="AD255" s="216" t="str">
        <f>IF(AND(AP255=""),"",IF(AP255=0,"",1+(MAX(AD$60:AD254))))</f>
        <v/>
      </c>
      <c r="AE255" s="72">
        <v>196</v>
      </c>
      <c r="AF255" s="69">
        <f t="shared" si="186"/>
        <v>0</v>
      </c>
      <c r="AG255" s="73">
        <f t="shared" si="187"/>
        <v>0</v>
      </c>
      <c r="AH255" s="73">
        <f t="shared" si="188"/>
        <v>0</v>
      </c>
      <c r="AI255" s="73">
        <f t="shared" si="189"/>
        <v>0</v>
      </c>
      <c r="AJ255" s="73">
        <f t="shared" si="190"/>
        <v>0</v>
      </c>
      <c r="AK255" s="73">
        <f t="shared" si="191"/>
        <v>0</v>
      </c>
      <c r="AL255" s="73">
        <f t="shared" si="192"/>
        <v>0</v>
      </c>
      <c r="AM255" s="73">
        <f t="shared" si="193"/>
        <v>0</v>
      </c>
      <c r="AN255" s="73">
        <f t="shared" si="238"/>
        <v>0</v>
      </c>
      <c r="AO255" s="73">
        <f t="shared" si="194"/>
        <v>0</v>
      </c>
      <c r="AP255" s="73" t="str">
        <f t="shared" si="240"/>
        <v/>
      </c>
      <c r="AQ255" s="216" t="str">
        <f>IF(AND(BC255=""),"",IF(BC255=0,"",1+(MAX(AQ$60:AQ254))))</f>
        <v/>
      </c>
      <c r="AR255" s="72">
        <v>196</v>
      </c>
      <c r="AS255" s="347">
        <f t="shared" si="218"/>
        <v>0</v>
      </c>
      <c r="AT255" s="70">
        <f t="shared" si="219"/>
        <v>0</v>
      </c>
      <c r="AU255" s="70">
        <f t="shared" si="220"/>
        <v>0</v>
      </c>
      <c r="AV255" s="70">
        <f t="shared" si="221"/>
        <v>0</v>
      </c>
      <c r="AW255" s="70">
        <f t="shared" si="222"/>
        <v>0</v>
      </c>
      <c r="AX255" s="70">
        <f t="shared" si="223"/>
        <v>0</v>
      </c>
      <c r="AY255" s="70">
        <f t="shared" si="224"/>
        <v>0</v>
      </c>
      <c r="AZ255" s="70">
        <f t="shared" si="225"/>
        <v>0</v>
      </c>
      <c r="BA255" s="70">
        <f t="shared" si="226"/>
        <v>0</v>
      </c>
      <c r="BB255" s="70">
        <f t="shared" si="195"/>
        <v>0</v>
      </c>
      <c r="BC255" s="73" t="str">
        <f t="shared" si="241"/>
        <v/>
      </c>
      <c r="BD255" s="216" t="str">
        <f>IF(AND(BP255=""),"",IF(BP255=0,"",1+(MAX(BD$60:BD254))))</f>
        <v/>
      </c>
      <c r="BE255" s="72">
        <v>196</v>
      </c>
      <c r="BF255" s="69">
        <f t="shared" si="167"/>
        <v>0</v>
      </c>
      <c r="BG255" s="73">
        <f t="shared" si="168"/>
        <v>0</v>
      </c>
      <c r="BH255" s="73">
        <f t="shared" si="169"/>
        <v>0</v>
      </c>
      <c r="BI255" s="73">
        <f t="shared" si="170"/>
        <v>0</v>
      </c>
      <c r="BJ255" s="73">
        <f t="shared" si="171"/>
        <v>0</v>
      </c>
      <c r="BK255" s="73">
        <f t="shared" si="172"/>
        <v>0</v>
      </c>
      <c r="BL255" s="73">
        <f t="shared" si="173"/>
        <v>0</v>
      </c>
      <c r="BM255" s="73">
        <f t="shared" si="174"/>
        <v>0</v>
      </c>
      <c r="BN255" s="73">
        <f t="shared" si="175"/>
        <v>0</v>
      </c>
      <c r="BO255" s="73">
        <f t="shared" si="196"/>
        <v>0</v>
      </c>
      <c r="BP255" s="73" t="str">
        <f t="shared" si="242"/>
        <v/>
      </c>
      <c r="BQ255" s="216" t="str">
        <f>IF(AND(CC255=""),"",IF(CC255=0,"",1+(MAX(BQ$60:BQ254))))</f>
        <v/>
      </c>
      <c r="BR255" s="72">
        <v>196</v>
      </c>
      <c r="BS255" s="346">
        <f t="shared" si="176"/>
        <v>0</v>
      </c>
      <c r="BT255" s="73">
        <f t="shared" si="177"/>
        <v>0</v>
      </c>
      <c r="BU255" s="73">
        <f t="shared" si="178"/>
        <v>0</v>
      </c>
      <c r="BV255" s="73">
        <f t="shared" si="179"/>
        <v>0</v>
      </c>
      <c r="BW255" s="73">
        <f t="shared" si="180"/>
        <v>0</v>
      </c>
      <c r="BX255" s="73">
        <f t="shared" si="181"/>
        <v>0</v>
      </c>
      <c r="BY255" s="73">
        <f t="shared" si="182"/>
        <v>0</v>
      </c>
      <c r="BZ255" s="73">
        <f t="shared" si="183"/>
        <v>0</v>
      </c>
      <c r="CA255" s="73">
        <f t="shared" si="184"/>
        <v>0</v>
      </c>
      <c r="CB255" s="73">
        <f t="shared" si="197"/>
        <v>0</v>
      </c>
      <c r="CC255" s="73" t="str">
        <f t="shared" si="243"/>
        <v/>
      </c>
      <c r="CD255" s="216" t="str">
        <f>IF(AND(CP255=""),"",IF(CP255=0,"",1+(MAX(CD$60:CD254))))</f>
        <v/>
      </c>
      <c r="CE255" s="72">
        <v>196</v>
      </c>
      <c r="CF255" s="69">
        <f t="shared" si="198"/>
        <v>0</v>
      </c>
      <c r="CG255" s="73">
        <f t="shared" si="199"/>
        <v>0</v>
      </c>
      <c r="CH255" s="73">
        <f t="shared" si="200"/>
        <v>0</v>
      </c>
      <c r="CI255" s="73">
        <f t="shared" si="201"/>
        <v>0</v>
      </c>
      <c r="CJ255" s="73">
        <f t="shared" si="202"/>
        <v>0</v>
      </c>
      <c r="CK255" s="73">
        <f t="shared" si="203"/>
        <v>0</v>
      </c>
      <c r="CL255" s="73">
        <f t="shared" si="204"/>
        <v>0</v>
      </c>
      <c r="CM255" s="73">
        <f t="shared" si="205"/>
        <v>0</v>
      </c>
      <c r="CN255" s="73">
        <f t="shared" si="206"/>
        <v>0</v>
      </c>
      <c r="CO255" s="73">
        <f t="shared" si="207"/>
        <v>0</v>
      </c>
      <c r="CP255" s="73" t="str">
        <f t="shared" si="244"/>
        <v/>
      </c>
      <c r="CQ255" s="216" t="str">
        <f>IF(AND(DC255=""),"",IF(DC255=0,"",1+(MAX(CQ$60:CQ254))))</f>
        <v/>
      </c>
      <c r="CR255" s="72">
        <v>196</v>
      </c>
      <c r="CS255" s="69">
        <f t="shared" si="227"/>
        <v>0</v>
      </c>
      <c r="CT255" s="73">
        <f t="shared" si="208"/>
        <v>0</v>
      </c>
      <c r="CU255" s="73">
        <f t="shared" si="209"/>
        <v>0</v>
      </c>
      <c r="CV255" s="73">
        <f t="shared" si="210"/>
        <v>0</v>
      </c>
      <c r="CW255" s="73">
        <f t="shared" si="211"/>
        <v>0</v>
      </c>
      <c r="CX255" s="73">
        <f t="shared" si="212"/>
        <v>0</v>
      </c>
      <c r="CY255" s="73">
        <f t="shared" si="213"/>
        <v>0</v>
      </c>
      <c r="CZ255" s="73">
        <f t="shared" si="214"/>
        <v>0</v>
      </c>
      <c r="DA255" s="73">
        <f t="shared" si="215"/>
        <v>0</v>
      </c>
      <c r="DB255" s="73">
        <f t="shared" si="216"/>
        <v>0</v>
      </c>
      <c r="DC255" s="73" t="str">
        <f t="shared" si="245"/>
        <v/>
      </c>
    </row>
    <row r="256" spans="1:107" s="216" customFormat="1" ht="15.75">
      <c r="A256" s="216">
        <f t="shared" si="246"/>
        <v>0</v>
      </c>
      <c r="B256" s="348">
        <f t="shared" si="247"/>
        <v>0</v>
      </c>
      <c r="C256" s="349">
        <v>197</v>
      </c>
      <c r="D256" s="384"/>
      <c r="E256" s="378"/>
      <c r="F256" s="385"/>
      <c r="G256" s="388"/>
      <c r="H256" s="383"/>
      <c r="I256" s="383"/>
      <c r="J256" s="381"/>
      <c r="K256" s="381"/>
      <c r="L256" s="381"/>
      <c r="M256" s="382"/>
      <c r="N256" s="521"/>
      <c r="AB256" s="216" t="str">
        <f t="shared" si="237"/>
        <v/>
      </c>
      <c r="AC256" s="216">
        <f t="shared" si="239"/>
        <v>1</v>
      </c>
      <c r="AD256" s="216" t="str">
        <f>IF(AND(AP256=""),"",IF(AP256=0,"",1+(MAX(AD$60:AD255))))</f>
        <v/>
      </c>
      <c r="AE256" s="32">
        <v>197</v>
      </c>
      <c r="AF256" s="69">
        <f t="shared" si="186"/>
        <v>0</v>
      </c>
      <c r="AG256" s="73">
        <f t="shared" si="187"/>
        <v>0</v>
      </c>
      <c r="AH256" s="73">
        <f t="shared" si="188"/>
        <v>0</v>
      </c>
      <c r="AI256" s="73">
        <f t="shared" si="189"/>
        <v>0</v>
      </c>
      <c r="AJ256" s="73">
        <f t="shared" si="190"/>
        <v>0</v>
      </c>
      <c r="AK256" s="73">
        <f t="shared" si="191"/>
        <v>0</v>
      </c>
      <c r="AL256" s="73">
        <f t="shared" si="192"/>
        <v>0</v>
      </c>
      <c r="AM256" s="73">
        <f t="shared" si="193"/>
        <v>0</v>
      </c>
      <c r="AN256" s="73">
        <f t="shared" si="238"/>
        <v>0</v>
      </c>
      <c r="AO256" s="73">
        <f t="shared" si="194"/>
        <v>0</v>
      </c>
      <c r="AP256" s="73" t="str">
        <f t="shared" si="240"/>
        <v/>
      </c>
      <c r="AQ256" s="216" t="str">
        <f>IF(AND(BC256=""),"",IF(BC256=0,"",1+(MAX(AQ$60:AQ255))))</f>
        <v/>
      </c>
      <c r="AR256" s="72">
        <v>197</v>
      </c>
      <c r="AS256" s="347">
        <f t="shared" si="218"/>
        <v>0</v>
      </c>
      <c r="AT256" s="70">
        <f t="shared" si="219"/>
        <v>0</v>
      </c>
      <c r="AU256" s="70">
        <f t="shared" si="220"/>
        <v>0</v>
      </c>
      <c r="AV256" s="70">
        <f t="shared" si="221"/>
        <v>0</v>
      </c>
      <c r="AW256" s="70">
        <f t="shared" si="222"/>
        <v>0</v>
      </c>
      <c r="AX256" s="70">
        <f t="shared" si="223"/>
        <v>0</v>
      </c>
      <c r="AY256" s="70">
        <f t="shared" si="224"/>
        <v>0</v>
      </c>
      <c r="AZ256" s="70">
        <f t="shared" si="225"/>
        <v>0</v>
      </c>
      <c r="BA256" s="70">
        <f t="shared" si="226"/>
        <v>0</v>
      </c>
      <c r="BB256" s="70">
        <f t="shared" si="195"/>
        <v>0</v>
      </c>
      <c r="BC256" s="73" t="str">
        <f t="shared" si="241"/>
        <v/>
      </c>
      <c r="BD256" s="216" t="str">
        <f>IF(AND(BP256=""),"",IF(BP256=0,"",1+(MAX(BD$60:BD255))))</f>
        <v/>
      </c>
      <c r="BE256" s="32">
        <v>197</v>
      </c>
      <c r="BF256" s="69">
        <f t="shared" si="167"/>
        <v>0</v>
      </c>
      <c r="BG256" s="73">
        <f t="shared" si="168"/>
        <v>0</v>
      </c>
      <c r="BH256" s="73">
        <f t="shared" si="169"/>
        <v>0</v>
      </c>
      <c r="BI256" s="73">
        <f t="shared" si="170"/>
        <v>0</v>
      </c>
      <c r="BJ256" s="73">
        <f t="shared" si="171"/>
        <v>0</v>
      </c>
      <c r="BK256" s="73">
        <f t="shared" si="172"/>
        <v>0</v>
      </c>
      <c r="BL256" s="73">
        <f t="shared" si="173"/>
        <v>0</v>
      </c>
      <c r="BM256" s="73">
        <f t="shared" si="174"/>
        <v>0</v>
      </c>
      <c r="BN256" s="73">
        <f t="shared" si="175"/>
        <v>0</v>
      </c>
      <c r="BO256" s="73">
        <f t="shared" si="196"/>
        <v>0</v>
      </c>
      <c r="BP256" s="73" t="str">
        <f t="shared" si="242"/>
        <v/>
      </c>
      <c r="BQ256" s="216" t="str">
        <f>IF(AND(CC256=""),"",IF(CC256=0,"",1+(MAX(BQ$60:BQ255))))</f>
        <v/>
      </c>
      <c r="BR256" s="32">
        <v>197</v>
      </c>
      <c r="BS256" s="346">
        <f t="shared" si="176"/>
        <v>0</v>
      </c>
      <c r="BT256" s="73">
        <f t="shared" si="177"/>
        <v>0</v>
      </c>
      <c r="BU256" s="73">
        <f t="shared" si="178"/>
        <v>0</v>
      </c>
      <c r="BV256" s="73">
        <f t="shared" si="179"/>
        <v>0</v>
      </c>
      <c r="BW256" s="73">
        <f t="shared" si="180"/>
        <v>0</v>
      </c>
      <c r="BX256" s="73">
        <f t="shared" si="181"/>
        <v>0</v>
      </c>
      <c r="BY256" s="73">
        <f t="shared" si="182"/>
        <v>0</v>
      </c>
      <c r="BZ256" s="73">
        <f t="shared" si="183"/>
        <v>0</v>
      </c>
      <c r="CA256" s="73">
        <f t="shared" si="184"/>
        <v>0</v>
      </c>
      <c r="CB256" s="73">
        <f t="shared" si="197"/>
        <v>0</v>
      </c>
      <c r="CC256" s="73" t="str">
        <f t="shared" si="243"/>
        <v/>
      </c>
      <c r="CD256" s="216" t="str">
        <f>IF(AND(CP256=""),"",IF(CP256=0,"",1+(MAX(CD$60:CD255))))</f>
        <v/>
      </c>
      <c r="CE256" s="32">
        <v>197</v>
      </c>
      <c r="CF256" s="69">
        <f t="shared" si="198"/>
        <v>0</v>
      </c>
      <c r="CG256" s="73">
        <f t="shared" si="199"/>
        <v>0</v>
      </c>
      <c r="CH256" s="73">
        <f t="shared" si="200"/>
        <v>0</v>
      </c>
      <c r="CI256" s="73">
        <f t="shared" si="201"/>
        <v>0</v>
      </c>
      <c r="CJ256" s="73">
        <f t="shared" si="202"/>
        <v>0</v>
      </c>
      <c r="CK256" s="73">
        <f t="shared" si="203"/>
        <v>0</v>
      </c>
      <c r="CL256" s="73">
        <f t="shared" si="204"/>
        <v>0</v>
      </c>
      <c r="CM256" s="73">
        <f t="shared" si="205"/>
        <v>0</v>
      </c>
      <c r="CN256" s="73">
        <f t="shared" si="206"/>
        <v>0</v>
      </c>
      <c r="CO256" s="73">
        <f t="shared" si="207"/>
        <v>0</v>
      </c>
      <c r="CP256" s="73" t="str">
        <f t="shared" si="244"/>
        <v/>
      </c>
      <c r="CQ256" s="216" t="str">
        <f>IF(AND(DC256=""),"",IF(DC256=0,"",1+(MAX(CQ$60:CQ255))))</f>
        <v/>
      </c>
      <c r="CR256" s="32">
        <v>197</v>
      </c>
      <c r="CS256" s="69">
        <f t="shared" si="227"/>
        <v>0</v>
      </c>
      <c r="CT256" s="73">
        <f t="shared" si="208"/>
        <v>0</v>
      </c>
      <c r="CU256" s="73">
        <f t="shared" si="209"/>
        <v>0</v>
      </c>
      <c r="CV256" s="73">
        <f t="shared" si="210"/>
        <v>0</v>
      </c>
      <c r="CW256" s="73">
        <f t="shared" si="211"/>
        <v>0</v>
      </c>
      <c r="CX256" s="73">
        <f t="shared" si="212"/>
        <v>0</v>
      </c>
      <c r="CY256" s="73">
        <f t="shared" si="213"/>
        <v>0</v>
      </c>
      <c r="CZ256" s="73">
        <f t="shared" si="214"/>
        <v>0</v>
      </c>
      <c r="DA256" s="73">
        <f t="shared" si="215"/>
        <v>0</v>
      </c>
      <c r="DB256" s="73">
        <f t="shared" si="216"/>
        <v>0</v>
      </c>
      <c r="DC256" s="73" t="str">
        <f t="shared" si="245"/>
        <v/>
      </c>
    </row>
    <row r="257" spans="1:107" s="216" customFormat="1" ht="15.75">
      <c r="A257" s="216">
        <f t="shared" si="246"/>
        <v>0</v>
      </c>
      <c r="B257" s="348">
        <f t="shared" si="247"/>
        <v>0</v>
      </c>
      <c r="C257" s="349">
        <v>198</v>
      </c>
      <c r="D257" s="384"/>
      <c r="E257" s="378"/>
      <c r="F257" s="385"/>
      <c r="G257" s="388"/>
      <c r="H257" s="383"/>
      <c r="I257" s="383"/>
      <c r="J257" s="381"/>
      <c r="K257" s="381"/>
      <c r="L257" s="381"/>
      <c r="M257" s="382"/>
      <c r="N257" s="521"/>
      <c r="AB257" s="216" t="str">
        <f t="shared" si="237"/>
        <v/>
      </c>
      <c r="AC257" s="216">
        <f t="shared" si="239"/>
        <v>1</v>
      </c>
      <c r="AD257" s="216" t="str">
        <f>IF(AND(AP257=""),"",IF(AP257=0,"",1+(MAX(AD$60:AD256))))</f>
        <v/>
      </c>
      <c r="AE257" s="72">
        <v>198</v>
      </c>
      <c r="AF257" s="69">
        <f t="shared" si="186"/>
        <v>0</v>
      </c>
      <c r="AG257" s="73">
        <f t="shared" si="187"/>
        <v>0</v>
      </c>
      <c r="AH257" s="73">
        <f t="shared" si="188"/>
        <v>0</v>
      </c>
      <c r="AI257" s="73">
        <f t="shared" si="189"/>
        <v>0</v>
      </c>
      <c r="AJ257" s="73">
        <f t="shared" si="190"/>
        <v>0</v>
      </c>
      <c r="AK257" s="73">
        <f t="shared" si="191"/>
        <v>0</v>
      </c>
      <c r="AL257" s="73">
        <f t="shared" si="192"/>
        <v>0</v>
      </c>
      <c r="AM257" s="73">
        <f t="shared" si="193"/>
        <v>0</v>
      </c>
      <c r="AN257" s="73">
        <f t="shared" si="238"/>
        <v>0</v>
      </c>
      <c r="AO257" s="73">
        <f t="shared" si="194"/>
        <v>0</v>
      </c>
      <c r="AP257" s="73" t="str">
        <f t="shared" si="240"/>
        <v/>
      </c>
      <c r="AQ257" s="216" t="str">
        <f>IF(AND(BC257=""),"",IF(BC257=0,"",1+(MAX(AQ$60:AQ256))))</f>
        <v/>
      </c>
      <c r="AR257" s="72">
        <v>198</v>
      </c>
      <c r="AS257" s="347">
        <f t="shared" si="218"/>
        <v>0</v>
      </c>
      <c r="AT257" s="70">
        <f t="shared" si="219"/>
        <v>0</v>
      </c>
      <c r="AU257" s="70">
        <f t="shared" si="220"/>
        <v>0</v>
      </c>
      <c r="AV257" s="70">
        <f t="shared" si="221"/>
        <v>0</v>
      </c>
      <c r="AW257" s="70">
        <f t="shared" si="222"/>
        <v>0</v>
      </c>
      <c r="AX257" s="70">
        <f t="shared" si="223"/>
        <v>0</v>
      </c>
      <c r="AY257" s="70">
        <f t="shared" si="224"/>
        <v>0</v>
      </c>
      <c r="AZ257" s="70">
        <f t="shared" si="225"/>
        <v>0</v>
      </c>
      <c r="BA257" s="70">
        <f t="shared" si="226"/>
        <v>0</v>
      </c>
      <c r="BB257" s="70">
        <f t="shared" si="195"/>
        <v>0</v>
      </c>
      <c r="BC257" s="73" t="str">
        <f t="shared" si="241"/>
        <v/>
      </c>
      <c r="BD257" s="216" t="str">
        <f>IF(AND(BP257=""),"",IF(BP257=0,"",1+(MAX(BD$60:BD256))))</f>
        <v/>
      </c>
      <c r="BE257" s="72">
        <v>198</v>
      </c>
      <c r="BF257" s="69">
        <f t="shared" si="167"/>
        <v>0</v>
      </c>
      <c r="BG257" s="73">
        <f t="shared" si="168"/>
        <v>0</v>
      </c>
      <c r="BH257" s="73">
        <f t="shared" si="169"/>
        <v>0</v>
      </c>
      <c r="BI257" s="73">
        <f t="shared" si="170"/>
        <v>0</v>
      </c>
      <c r="BJ257" s="73">
        <f t="shared" si="171"/>
        <v>0</v>
      </c>
      <c r="BK257" s="73">
        <f t="shared" si="172"/>
        <v>0</v>
      </c>
      <c r="BL257" s="73">
        <f t="shared" si="173"/>
        <v>0</v>
      </c>
      <c r="BM257" s="73">
        <f t="shared" si="174"/>
        <v>0</v>
      </c>
      <c r="BN257" s="73">
        <f t="shared" si="175"/>
        <v>0</v>
      </c>
      <c r="BO257" s="73">
        <f t="shared" si="196"/>
        <v>0</v>
      </c>
      <c r="BP257" s="73" t="str">
        <f t="shared" si="242"/>
        <v/>
      </c>
      <c r="BQ257" s="216" t="str">
        <f>IF(AND(CC257=""),"",IF(CC257=0,"",1+(MAX(BQ$60:BQ256))))</f>
        <v/>
      </c>
      <c r="BR257" s="72">
        <v>198</v>
      </c>
      <c r="BS257" s="346">
        <f t="shared" si="176"/>
        <v>0</v>
      </c>
      <c r="BT257" s="73">
        <f t="shared" si="177"/>
        <v>0</v>
      </c>
      <c r="BU257" s="73">
        <f t="shared" si="178"/>
        <v>0</v>
      </c>
      <c r="BV257" s="73">
        <f t="shared" si="179"/>
        <v>0</v>
      </c>
      <c r="BW257" s="73">
        <f t="shared" si="180"/>
        <v>0</v>
      </c>
      <c r="BX257" s="73">
        <f t="shared" si="181"/>
        <v>0</v>
      </c>
      <c r="BY257" s="73">
        <f t="shared" si="182"/>
        <v>0</v>
      </c>
      <c r="BZ257" s="73">
        <f t="shared" si="183"/>
        <v>0</v>
      </c>
      <c r="CA257" s="73">
        <f t="shared" si="184"/>
        <v>0</v>
      </c>
      <c r="CB257" s="73">
        <f t="shared" si="197"/>
        <v>0</v>
      </c>
      <c r="CC257" s="73" t="str">
        <f t="shared" si="243"/>
        <v/>
      </c>
      <c r="CD257" s="216" t="str">
        <f>IF(AND(CP257=""),"",IF(CP257=0,"",1+(MAX(CD$60:CD256))))</f>
        <v/>
      </c>
      <c r="CE257" s="72">
        <v>198</v>
      </c>
      <c r="CF257" s="69">
        <f t="shared" si="198"/>
        <v>0</v>
      </c>
      <c r="CG257" s="73">
        <f t="shared" si="199"/>
        <v>0</v>
      </c>
      <c r="CH257" s="73">
        <f t="shared" si="200"/>
        <v>0</v>
      </c>
      <c r="CI257" s="73">
        <f t="shared" si="201"/>
        <v>0</v>
      </c>
      <c r="CJ257" s="73">
        <f t="shared" si="202"/>
        <v>0</v>
      </c>
      <c r="CK257" s="73">
        <f t="shared" si="203"/>
        <v>0</v>
      </c>
      <c r="CL257" s="73">
        <f t="shared" si="204"/>
        <v>0</v>
      </c>
      <c r="CM257" s="73">
        <f t="shared" si="205"/>
        <v>0</v>
      </c>
      <c r="CN257" s="73">
        <f t="shared" si="206"/>
        <v>0</v>
      </c>
      <c r="CO257" s="73">
        <f t="shared" si="207"/>
        <v>0</v>
      </c>
      <c r="CP257" s="73" t="str">
        <f t="shared" si="244"/>
        <v/>
      </c>
      <c r="CQ257" s="216" t="str">
        <f>IF(AND(DC257=""),"",IF(DC257=0,"",1+(MAX(CQ$60:CQ256))))</f>
        <v/>
      </c>
      <c r="CR257" s="72">
        <v>198</v>
      </c>
      <c r="CS257" s="69">
        <f t="shared" si="227"/>
        <v>0</v>
      </c>
      <c r="CT257" s="73">
        <f t="shared" si="208"/>
        <v>0</v>
      </c>
      <c r="CU257" s="73">
        <f t="shared" si="209"/>
        <v>0</v>
      </c>
      <c r="CV257" s="73">
        <f t="shared" si="210"/>
        <v>0</v>
      </c>
      <c r="CW257" s="73">
        <f t="shared" si="211"/>
        <v>0</v>
      </c>
      <c r="CX257" s="73">
        <f t="shared" si="212"/>
        <v>0</v>
      </c>
      <c r="CY257" s="73">
        <f t="shared" si="213"/>
        <v>0</v>
      </c>
      <c r="CZ257" s="73">
        <f t="shared" si="214"/>
        <v>0</v>
      </c>
      <c r="DA257" s="73">
        <f t="shared" si="215"/>
        <v>0</v>
      </c>
      <c r="DB257" s="73">
        <f t="shared" si="216"/>
        <v>0</v>
      </c>
      <c r="DC257" s="73" t="str">
        <f t="shared" si="245"/>
        <v/>
      </c>
    </row>
    <row r="258" spans="1:107" s="216" customFormat="1" ht="15.75">
      <c r="A258" s="216">
        <f t="shared" si="246"/>
        <v>0</v>
      </c>
      <c r="B258" s="348">
        <f t="shared" si="247"/>
        <v>0</v>
      </c>
      <c r="C258" s="349">
        <v>199</v>
      </c>
      <c r="D258" s="384"/>
      <c r="E258" s="378"/>
      <c r="F258" s="385"/>
      <c r="G258" s="388"/>
      <c r="H258" s="383"/>
      <c r="I258" s="383"/>
      <c r="J258" s="381"/>
      <c r="K258" s="381"/>
      <c r="L258" s="381"/>
      <c r="M258" s="382"/>
      <c r="N258" s="521"/>
      <c r="AB258" s="216" t="str">
        <f t="shared" si="237"/>
        <v/>
      </c>
      <c r="AC258" s="216">
        <f t="shared" si="239"/>
        <v>1</v>
      </c>
      <c r="AD258" s="216" t="str">
        <f>IF(AND(AP258=""),"",IF(AP258=0,"",1+(MAX(AD$60:AD257))))</f>
        <v/>
      </c>
      <c r="AE258" s="32">
        <v>199</v>
      </c>
      <c r="AF258" s="69">
        <f t="shared" si="186"/>
        <v>0</v>
      </c>
      <c r="AG258" s="73">
        <f t="shared" si="187"/>
        <v>0</v>
      </c>
      <c r="AH258" s="73">
        <f t="shared" si="188"/>
        <v>0</v>
      </c>
      <c r="AI258" s="73">
        <f t="shared" si="189"/>
        <v>0</v>
      </c>
      <c r="AJ258" s="73">
        <f t="shared" si="190"/>
        <v>0</v>
      </c>
      <c r="AK258" s="73">
        <f t="shared" si="191"/>
        <v>0</v>
      </c>
      <c r="AL258" s="73">
        <f t="shared" si="192"/>
        <v>0</v>
      </c>
      <c r="AM258" s="73">
        <f t="shared" si="193"/>
        <v>0</v>
      </c>
      <c r="AN258" s="73">
        <f t="shared" si="238"/>
        <v>0</v>
      </c>
      <c r="AO258" s="73">
        <f t="shared" si="194"/>
        <v>0</v>
      </c>
      <c r="AP258" s="73" t="str">
        <f t="shared" si="240"/>
        <v/>
      </c>
      <c r="AQ258" s="216" t="str">
        <f>IF(AND(BC258=""),"",IF(BC258=0,"",1+(MAX(AQ$60:AQ257))))</f>
        <v/>
      </c>
      <c r="AR258" s="72">
        <v>199</v>
      </c>
      <c r="AS258" s="347">
        <f t="shared" si="218"/>
        <v>0</v>
      </c>
      <c r="AT258" s="70">
        <f t="shared" si="219"/>
        <v>0</v>
      </c>
      <c r="AU258" s="70">
        <f t="shared" si="220"/>
        <v>0</v>
      </c>
      <c r="AV258" s="70">
        <f t="shared" si="221"/>
        <v>0</v>
      </c>
      <c r="AW258" s="70">
        <f t="shared" si="222"/>
        <v>0</v>
      </c>
      <c r="AX258" s="70">
        <f t="shared" si="223"/>
        <v>0</v>
      </c>
      <c r="AY258" s="70">
        <f t="shared" si="224"/>
        <v>0</v>
      </c>
      <c r="AZ258" s="70">
        <f t="shared" si="225"/>
        <v>0</v>
      </c>
      <c r="BA258" s="70">
        <f t="shared" si="226"/>
        <v>0</v>
      </c>
      <c r="BB258" s="70">
        <f t="shared" si="195"/>
        <v>0</v>
      </c>
      <c r="BC258" s="73" t="str">
        <f t="shared" si="241"/>
        <v/>
      </c>
      <c r="BD258" s="216" t="str">
        <f>IF(AND(BP258=""),"",IF(BP258=0,"",1+(MAX(BD$60:BD257))))</f>
        <v/>
      </c>
      <c r="BE258" s="32">
        <v>199</v>
      </c>
      <c r="BF258" s="69">
        <f t="shared" si="167"/>
        <v>0</v>
      </c>
      <c r="BG258" s="73">
        <f t="shared" si="168"/>
        <v>0</v>
      </c>
      <c r="BH258" s="73">
        <f t="shared" si="169"/>
        <v>0</v>
      </c>
      <c r="BI258" s="73">
        <f t="shared" si="170"/>
        <v>0</v>
      </c>
      <c r="BJ258" s="73">
        <f t="shared" si="171"/>
        <v>0</v>
      </c>
      <c r="BK258" s="73">
        <f t="shared" si="172"/>
        <v>0</v>
      </c>
      <c r="BL258" s="73">
        <f t="shared" si="173"/>
        <v>0</v>
      </c>
      <c r="BM258" s="73">
        <f t="shared" si="174"/>
        <v>0</v>
      </c>
      <c r="BN258" s="73">
        <f t="shared" si="175"/>
        <v>0</v>
      </c>
      <c r="BO258" s="73">
        <f t="shared" si="196"/>
        <v>0</v>
      </c>
      <c r="BP258" s="73" t="str">
        <f t="shared" si="242"/>
        <v/>
      </c>
      <c r="BQ258" s="216" t="str">
        <f>IF(AND(CC258=""),"",IF(CC258=0,"",1+(MAX(BQ$60:BQ257))))</f>
        <v/>
      </c>
      <c r="BR258" s="32">
        <v>199</v>
      </c>
      <c r="BS258" s="346">
        <f t="shared" si="176"/>
        <v>0</v>
      </c>
      <c r="BT258" s="73">
        <f t="shared" si="177"/>
        <v>0</v>
      </c>
      <c r="BU258" s="73">
        <f t="shared" si="178"/>
        <v>0</v>
      </c>
      <c r="BV258" s="73">
        <f t="shared" si="179"/>
        <v>0</v>
      </c>
      <c r="BW258" s="73">
        <f t="shared" si="180"/>
        <v>0</v>
      </c>
      <c r="BX258" s="73">
        <f t="shared" si="181"/>
        <v>0</v>
      </c>
      <c r="BY258" s="73">
        <f t="shared" si="182"/>
        <v>0</v>
      </c>
      <c r="BZ258" s="73">
        <f t="shared" si="183"/>
        <v>0</v>
      </c>
      <c r="CA258" s="73">
        <f t="shared" si="184"/>
        <v>0</v>
      </c>
      <c r="CB258" s="73">
        <f t="shared" si="197"/>
        <v>0</v>
      </c>
      <c r="CC258" s="73" t="str">
        <f t="shared" si="243"/>
        <v/>
      </c>
      <c r="CD258" s="216" t="str">
        <f>IF(AND(CP258=""),"",IF(CP258=0,"",1+(MAX(CD$60:CD257))))</f>
        <v/>
      </c>
      <c r="CE258" s="32">
        <v>199</v>
      </c>
      <c r="CF258" s="69">
        <f t="shared" si="198"/>
        <v>0</v>
      </c>
      <c r="CG258" s="73">
        <f t="shared" si="199"/>
        <v>0</v>
      </c>
      <c r="CH258" s="73">
        <f t="shared" si="200"/>
        <v>0</v>
      </c>
      <c r="CI258" s="73">
        <f t="shared" si="201"/>
        <v>0</v>
      </c>
      <c r="CJ258" s="73">
        <f t="shared" si="202"/>
        <v>0</v>
      </c>
      <c r="CK258" s="73">
        <f t="shared" si="203"/>
        <v>0</v>
      </c>
      <c r="CL258" s="73">
        <f t="shared" si="204"/>
        <v>0</v>
      </c>
      <c r="CM258" s="73">
        <f t="shared" si="205"/>
        <v>0</v>
      </c>
      <c r="CN258" s="73">
        <f t="shared" si="206"/>
        <v>0</v>
      </c>
      <c r="CO258" s="73">
        <f t="shared" si="207"/>
        <v>0</v>
      </c>
      <c r="CP258" s="73" t="str">
        <f t="shared" si="244"/>
        <v/>
      </c>
      <c r="CQ258" s="216" t="str">
        <f>IF(AND(DC258=""),"",IF(DC258=0,"",1+(MAX(CQ$60:CQ257))))</f>
        <v/>
      </c>
      <c r="CR258" s="32">
        <v>199</v>
      </c>
      <c r="CS258" s="69">
        <f t="shared" si="227"/>
        <v>0</v>
      </c>
      <c r="CT258" s="73">
        <f t="shared" si="208"/>
        <v>0</v>
      </c>
      <c r="CU258" s="73">
        <f t="shared" si="209"/>
        <v>0</v>
      </c>
      <c r="CV258" s="73">
        <f t="shared" si="210"/>
        <v>0</v>
      </c>
      <c r="CW258" s="73">
        <f t="shared" si="211"/>
        <v>0</v>
      </c>
      <c r="CX258" s="73">
        <f t="shared" si="212"/>
        <v>0</v>
      </c>
      <c r="CY258" s="73">
        <f t="shared" si="213"/>
        <v>0</v>
      </c>
      <c r="CZ258" s="73">
        <f t="shared" si="214"/>
        <v>0</v>
      </c>
      <c r="DA258" s="73">
        <f t="shared" si="215"/>
        <v>0</v>
      </c>
      <c r="DB258" s="73">
        <f t="shared" si="216"/>
        <v>0</v>
      </c>
      <c r="DC258" s="73" t="str">
        <f t="shared" si="245"/>
        <v/>
      </c>
    </row>
    <row r="259" spans="1:107" s="216" customFormat="1" ht="15.75">
      <c r="A259" s="216">
        <f t="shared" si="246"/>
        <v>0</v>
      </c>
      <c r="B259" s="348">
        <f t="shared" si="247"/>
        <v>0</v>
      </c>
      <c r="C259" s="349">
        <v>200</v>
      </c>
      <c r="D259" s="384"/>
      <c r="E259" s="378"/>
      <c r="F259" s="385"/>
      <c r="G259" s="388"/>
      <c r="H259" s="383"/>
      <c r="I259" s="383"/>
      <c r="J259" s="381"/>
      <c r="K259" s="381"/>
      <c r="L259" s="381"/>
      <c r="M259" s="382"/>
      <c r="N259" s="521"/>
      <c r="AB259" s="216" t="str">
        <f t="shared" si="237"/>
        <v/>
      </c>
      <c r="AC259" s="216">
        <f t="shared" si="239"/>
        <v>1</v>
      </c>
      <c r="AD259" s="216" t="str">
        <f>IF(AND(AP259=""),"",IF(AP259=0,"",1+(MAX(AD$60:AD258))))</f>
        <v/>
      </c>
      <c r="AE259" s="72">
        <v>200</v>
      </c>
      <c r="AF259" s="69">
        <f t="shared" si="186"/>
        <v>0</v>
      </c>
      <c r="AG259" s="73">
        <f t="shared" si="187"/>
        <v>0</v>
      </c>
      <c r="AH259" s="73">
        <f t="shared" si="188"/>
        <v>0</v>
      </c>
      <c r="AI259" s="73">
        <f t="shared" si="189"/>
        <v>0</v>
      </c>
      <c r="AJ259" s="73">
        <f t="shared" si="190"/>
        <v>0</v>
      </c>
      <c r="AK259" s="73">
        <f t="shared" si="191"/>
        <v>0</v>
      </c>
      <c r="AL259" s="73">
        <f t="shared" si="192"/>
        <v>0</v>
      </c>
      <c r="AM259" s="73">
        <f t="shared" si="193"/>
        <v>0</v>
      </c>
      <c r="AN259" s="73">
        <f t="shared" si="238"/>
        <v>0</v>
      </c>
      <c r="AO259" s="73">
        <f t="shared" si="194"/>
        <v>0</v>
      </c>
      <c r="AP259" s="73" t="str">
        <f t="shared" si="240"/>
        <v/>
      </c>
      <c r="AQ259" s="216" t="str">
        <f>IF(AND(BC259=""),"",IF(BC259=0,"",1+(MAX(AQ$60:AQ258))))</f>
        <v/>
      </c>
      <c r="AR259" s="72">
        <v>200</v>
      </c>
      <c r="AS259" s="347">
        <f t="shared" si="218"/>
        <v>0</v>
      </c>
      <c r="AT259" s="70">
        <f t="shared" si="219"/>
        <v>0</v>
      </c>
      <c r="AU259" s="70">
        <f t="shared" si="220"/>
        <v>0</v>
      </c>
      <c r="AV259" s="70">
        <f t="shared" si="221"/>
        <v>0</v>
      </c>
      <c r="AW259" s="70">
        <f t="shared" si="222"/>
        <v>0</v>
      </c>
      <c r="AX259" s="70">
        <f t="shared" si="223"/>
        <v>0</v>
      </c>
      <c r="AY259" s="70">
        <f t="shared" si="224"/>
        <v>0</v>
      </c>
      <c r="AZ259" s="70">
        <f t="shared" si="225"/>
        <v>0</v>
      </c>
      <c r="BA259" s="70">
        <f t="shared" si="226"/>
        <v>0</v>
      </c>
      <c r="BB259" s="70">
        <f t="shared" si="195"/>
        <v>0</v>
      </c>
      <c r="BC259" s="73" t="str">
        <f t="shared" si="241"/>
        <v/>
      </c>
      <c r="BD259" s="216" t="str">
        <f>IF(AND(BP259=""),"",IF(BP259=0,"",1+(MAX(BD$60:BD258))))</f>
        <v/>
      </c>
      <c r="BE259" s="72">
        <v>200</v>
      </c>
      <c r="BF259" s="69">
        <f t="shared" si="167"/>
        <v>0</v>
      </c>
      <c r="BG259" s="73">
        <f t="shared" si="168"/>
        <v>0</v>
      </c>
      <c r="BH259" s="73">
        <f t="shared" si="169"/>
        <v>0</v>
      </c>
      <c r="BI259" s="73">
        <f t="shared" si="170"/>
        <v>0</v>
      </c>
      <c r="BJ259" s="73">
        <f t="shared" si="171"/>
        <v>0</v>
      </c>
      <c r="BK259" s="73">
        <f t="shared" si="172"/>
        <v>0</v>
      </c>
      <c r="BL259" s="73">
        <f t="shared" si="173"/>
        <v>0</v>
      </c>
      <c r="BM259" s="73">
        <f t="shared" si="174"/>
        <v>0</v>
      </c>
      <c r="BN259" s="73">
        <f t="shared" si="175"/>
        <v>0</v>
      </c>
      <c r="BO259" s="73">
        <f t="shared" si="196"/>
        <v>0</v>
      </c>
      <c r="BP259" s="73" t="str">
        <f t="shared" si="242"/>
        <v/>
      </c>
      <c r="BQ259" s="216" t="str">
        <f>IF(AND(CC259=""),"",IF(CC259=0,"",1+(MAX(BQ$60:BQ258))))</f>
        <v/>
      </c>
      <c r="BR259" s="72">
        <v>200</v>
      </c>
      <c r="BS259" s="346">
        <f t="shared" si="176"/>
        <v>0</v>
      </c>
      <c r="BT259" s="73">
        <f t="shared" si="177"/>
        <v>0</v>
      </c>
      <c r="BU259" s="73">
        <f t="shared" si="178"/>
        <v>0</v>
      </c>
      <c r="BV259" s="73">
        <f t="shared" si="179"/>
        <v>0</v>
      </c>
      <c r="BW259" s="73">
        <f t="shared" si="180"/>
        <v>0</v>
      </c>
      <c r="BX259" s="73">
        <f t="shared" si="181"/>
        <v>0</v>
      </c>
      <c r="BY259" s="73">
        <f t="shared" si="182"/>
        <v>0</v>
      </c>
      <c r="BZ259" s="73">
        <f t="shared" si="183"/>
        <v>0</v>
      </c>
      <c r="CA259" s="73">
        <f t="shared" si="184"/>
        <v>0</v>
      </c>
      <c r="CB259" s="73">
        <f t="shared" si="197"/>
        <v>0</v>
      </c>
      <c r="CC259" s="73" t="str">
        <f t="shared" si="243"/>
        <v/>
      </c>
      <c r="CD259" s="216" t="str">
        <f>IF(AND(CP259=""),"",IF(CP259=0,"",1+(MAX(CD$60:CD258))))</f>
        <v/>
      </c>
      <c r="CE259" s="72">
        <v>200</v>
      </c>
      <c r="CF259" s="69">
        <f t="shared" si="198"/>
        <v>0</v>
      </c>
      <c r="CG259" s="73">
        <f t="shared" si="199"/>
        <v>0</v>
      </c>
      <c r="CH259" s="73">
        <f t="shared" si="200"/>
        <v>0</v>
      </c>
      <c r="CI259" s="73">
        <f t="shared" si="201"/>
        <v>0</v>
      </c>
      <c r="CJ259" s="73">
        <f t="shared" si="202"/>
        <v>0</v>
      </c>
      <c r="CK259" s="73">
        <f t="shared" si="203"/>
        <v>0</v>
      </c>
      <c r="CL259" s="73">
        <f t="shared" si="204"/>
        <v>0</v>
      </c>
      <c r="CM259" s="73">
        <f t="shared" si="205"/>
        <v>0</v>
      </c>
      <c r="CN259" s="73">
        <f t="shared" si="206"/>
        <v>0</v>
      </c>
      <c r="CO259" s="73">
        <f t="shared" si="207"/>
        <v>0</v>
      </c>
      <c r="CP259" s="73" t="str">
        <f t="shared" si="244"/>
        <v/>
      </c>
      <c r="CQ259" s="216" t="str">
        <f>IF(AND(DC259=""),"",IF(DC259=0,"",1+(MAX(CQ$60:CQ258))))</f>
        <v/>
      </c>
      <c r="CR259" s="72">
        <v>200</v>
      </c>
      <c r="CS259" s="69">
        <f t="shared" si="227"/>
        <v>0</v>
      </c>
      <c r="CT259" s="73">
        <f t="shared" si="208"/>
        <v>0</v>
      </c>
      <c r="CU259" s="73">
        <f t="shared" si="209"/>
        <v>0</v>
      </c>
      <c r="CV259" s="73">
        <f t="shared" si="210"/>
        <v>0</v>
      </c>
      <c r="CW259" s="73">
        <f t="shared" si="211"/>
        <v>0</v>
      </c>
      <c r="CX259" s="73">
        <f t="shared" si="212"/>
        <v>0</v>
      </c>
      <c r="CY259" s="73">
        <f t="shared" si="213"/>
        <v>0</v>
      </c>
      <c r="CZ259" s="73">
        <f t="shared" si="214"/>
        <v>0</v>
      </c>
      <c r="DA259" s="73">
        <f t="shared" si="215"/>
        <v>0</v>
      </c>
      <c r="DB259" s="73">
        <f t="shared" si="216"/>
        <v>0</v>
      </c>
      <c r="DC259" s="73" t="str">
        <f t="shared" si="245"/>
        <v/>
      </c>
    </row>
    <row r="260" spans="1:107" s="216" customFormat="1" ht="15.75">
      <c r="A260" s="216">
        <f t="shared" si="246"/>
        <v>0</v>
      </c>
      <c r="B260" s="348">
        <f t="shared" si="247"/>
        <v>0</v>
      </c>
      <c r="C260" s="349">
        <v>201</v>
      </c>
      <c r="D260" s="384"/>
      <c r="E260" s="378"/>
      <c r="F260" s="385"/>
      <c r="G260" s="388"/>
      <c r="H260" s="383"/>
      <c r="I260" s="383"/>
      <c r="J260" s="381"/>
      <c r="K260" s="381"/>
      <c r="L260" s="381"/>
      <c r="M260" s="382"/>
      <c r="N260" s="521"/>
      <c r="AB260" s="216" t="str">
        <f t="shared" si="237"/>
        <v/>
      </c>
      <c r="AC260" s="216">
        <f t="shared" si="239"/>
        <v>1</v>
      </c>
      <c r="AD260" s="216" t="str">
        <f>IF(AND(AP260=""),"",IF(AP260=0,"",1+(MAX(AD$60:AD259))))</f>
        <v/>
      </c>
      <c r="AE260" s="32">
        <v>201</v>
      </c>
      <c r="AF260" s="69">
        <f t="shared" si="186"/>
        <v>0</v>
      </c>
      <c r="AG260" s="73">
        <f t="shared" si="187"/>
        <v>0</v>
      </c>
      <c r="AH260" s="73">
        <f t="shared" si="188"/>
        <v>0</v>
      </c>
      <c r="AI260" s="73">
        <f t="shared" si="189"/>
        <v>0</v>
      </c>
      <c r="AJ260" s="73">
        <f t="shared" si="190"/>
        <v>0</v>
      </c>
      <c r="AK260" s="73">
        <f t="shared" si="191"/>
        <v>0</v>
      </c>
      <c r="AL260" s="73">
        <f t="shared" si="192"/>
        <v>0</v>
      </c>
      <c r="AM260" s="73">
        <f t="shared" si="193"/>
        <v>0</v>
      </c>
      <c r="AN260" s="73">
        <f t="shared" si="238"/>
        <v>0</v>
      </c>
      <c r="AO260" s="73">
        <f t="shared" si="194"/>
        <v>0</v>
      </c>
      <c r="AP260" s="73" t="str">
        <f t="shared" si="240"/>
        <v/>
      </c>
      <c r="AQ260" s="216" t="str">
        <f>IF(AND(BC260=""),"",IF(BC260=0,"",1+(MAX(AQ$60:AQ259))))</f>
        <v/>
      </c>
      <c r="AR260" s="72">
        <v>201</v>
      </c>
      <c r="AS260" s="347">
        <f t="shared" si="218"/>
        <v>0</v>
      </c>
      <c r="AT260" s="70">
        <f t="shared" si="219"/>
        <v>0</v>
      </c>
      <c r="AU260" s="70">
        <f t="shared" si="220"/>
        <v>0</v>
      </c>
      <c r="AV260" s="70">
        <f t="shared" si="221"/>
        <v>0</v>
      </c>
      <c r="AW260" s="70">
        <f t="shared" si="222"/>
        <v>0</v>
      </c>
      <c r="AX260" s="70">
        <f t="shared" si="223"/>
        <v>0</v>
      </c>
      <c r="AY260" s="70">
        <f t="shared" si="224"/>
        <v>0</v>
      </c>
      <c r="AZ260" s="70">
        <f t="shared" si="225"/>
        <v>0</v>
      </c>
      <c r="BA260" s="70">
        <f t="shared" si="226"/>
        <v>0</v>
      </c>
      <c r="BB260" s="70">
        <f t="shared" si="195"/>
        <v>0</v>
      </c>
      <c r="BC260" s="73" t="str">
        <f t="shared" si="241"/>
        <v/>
      </c>
      <c r="BD260" s="216" t="str">
        <f>IF(AND(BP260=""),"",IF(BP260=0,"",1+(MAX(BD$60:BD259))))</f>
        <v/>
      </c>
      <c r="BE260" s="32">
        <v>201</v>
      </c>
      <c r="BF260" s="69">
        <f t="shared" ref="BF260:BF278" si="248">IF($M260="GAZETTED - FIX PAY",D260,0)</f>
        <v>0</v>
      </c>
      <c r="BG260" s="73">
        <f t="shared" ref="BG260:BG278" si="249">IF($M260="GAZETTED - FIX PAY",E260,0)</f>
        <v>0</v>
      </c>
      <c r="BH260" s="73">
        <f t="shared" ref="BH260:BH278" si="250">IF($M260="GAZETTED - FIX PAY",F260,0)</f>
        <v>0</v>
      </c>
      <c r="BI260" s="73">
        <f t="shared" ref="BI260:BI278" si="251">IF($M260="GAZETTED - FIX PAY",G260,0)</f>
        <v>0</v>
      </c>
      <c r="BJ260" s="73">
        <f t="shared" ref="BJ260:BJ278" si="252">IF($M260="GAZETTED - FIX PAY",H260,0)</f>
        <v>0</v>
      </c>
      <c r="BK260" s="73">
        <f t="shared" ref="BK260:BK278" si="253">IF($M260="GAZETTED - FIX PAY",I260,0)</f>
        <v>0</v>
      </c>
      <c r="BL260" s="73">
        <f t="shared" ref="BL260:BL278" si="254">IF($M260="GAZETTED - FIX PAY",J260,0)</f>
        <v>0</v>
      </c>
      <c r="BM260" s="73">
        <f t="shared" ref="BM260:BM278" si="255">IF($M260="GAZETTED - FIX PAY",K260,0)</f>
        <v>0</v>
      </c>
      <c r="BN260" s="73">
        <f t="shared" ref="BN260:BN278" si="256">IF($M260="GAZETTED - FIX PAY",L260,0)</f>
        <v>0</v>
      </c>
      <c r="BO260" s="73">
        <f t="shared" si="196"/>
        <v>0</v>
      </c>
      <c r="BP260" s="73" t="str">
        <f t="shared" si="242"/>
        <v/>
      </c>
      <c r="BQ260" s="216" t="str">
        <f>IF(AND(CC260=""),"",IF(CC260=0,"",1+(MAX(BQ$60:BQ259))))</f>
        <v/>
      </c>
      <c r="BR260" s="32">
        <v>201</v>
      </c>
      <c r="BS260" s="346">
        <f t="shared" ref="BS260:BS278" si="257">IF($M260="NON GAZETTED - FIX PAY",D260,0)</f>
        <v>0</v>
      </c>
      <c r="BT260" s="73">
        <f t="shared" ref="BT260:BT278" si="258">IF($M260="NON GAZETTED - FIX PAY",E260,0)</f>
        <v>0</v>
      </c>
      <c r="BU260" s="73">
        <f t="shared" ref="BU260:BU278" si="259">IF($M260="NON GAZETTED - FIX PAY",F260,0)</f>
        <v>0</v>
      </c>
      <c r="BV260" s="73">
        <f t="shared" ref="BV260:BV278" si="260">IF($M260="NON GAZETTED - FIX PAY",G260,0)</f>
        <v>0</v>
      </c>
      <c r="BW260" s="73">
        <f t="shared" ref="BW260:BW278" si="261">IF($M260="NON GAZETTED - FIX PAY",H260,0)</f>
        <v>0</v>
      </c>
      <c r="BX260" s="73">
        <f t="shared" ref="BX260:BX278" si="262">IF($M260="NON GAZETTED - FIX PAY",I260,0)</f>
        <v>0</v>
      </c>
      <c r="BY260" s="73">
        <f t="shared" ref="BY260:BY278" si="263">IF($M260="NON GAZETTED - FIX PAY",J260,0)</f>
        <v>0</v>
      </c>
      <c r="BZ260" s="73">
        <f t="shared" ref="BZ260:BZ278" si="264">IF($M260="NON GAZETTED - FIX PAY",K260,0)</f>
        <v>0</v>
      </c>
      <c r="CA260" s="73">
        <f t="shared" ref="CA260:CA278" si="265">IF($M260="NON GAZETTED - FIX PAY",L260,0)</f>
        <v>0</v>
      </c>
      <c r="CB260" s="73">
        <f t="shared" si="197"/>
        <v>0</v>
      </c>
      <c r="CC260" s="73" t="str">
        <f t="shared" si="243"/>
        <v/>
      </c>
      <c r="CD260" s="216" t="str">
        <f>IF(AND(CP260=""),"",IF(CP260=0,"",1+(MAX(CD$60:CD259))))</f>
        <v/>
      </c>
      <c r="CE260" s="32">
        <v>201</v>
      </c>
      <c r="CF260" s="69">
        <f t="shared" si="198"/>
        <v>0</v>
      </c>
      <c r="CG260" s="73">
        <f t="shared" si="199"/>
        <v>0</v>
      </c>
      <c r="CH260" s="73">
        <f t="shared" si="200"/>
        <v>0</v>
      </c>
      <c r="CI260" s="73">
        <f t="shared" si="201"/>
        <v>0</v>
      </c>
      <c r="CJ260" s="73">
        <f t="shared" si="202"/>
        <v>0</v>
      </c>
      <c r="CK260" s="73">
        <f t="shared" si="203"/>
        <v>0</v>
      </c>
      <c r="CL260" s="73">
        <f t="shared" si="204"/>
        <v>0</v>
      </c>
      <c r="CM260" s="73">
        <f t="shared" si="205"/>
        <v>0</v>
      </c>
      <c r="CN260" s="73">
        <f t="shared" si="206"/>
        <v>0</v>
      </c>
      <c r="CO260" s="73">
        <f t="shared" si="207"/>
        <v>0</v>
      </c>
      <c r="CP260" s="73" t="str">
        <f t="shared" si="244"/>
        <v/>
      </c>
      <c r="CQ260" s="216" t="str">
        <f>IF(AND(DC260=""),"",IF(DC260=0,"",1+(MAX(CQ$60:CQ259))))</f>
        <v/>
      </c>
      <c r="CR260" s="32">
        <v>201</v>
      </c>
      <c r="CS260" s="69">
        <f t="shared" si="227"/>
        <v>0</v>
      </c>
      <c r="CT260" s="73">
        <f t="shared" si="208"/>
        <v>0</v>
      </c>
      <c r="CU260" s="73">
        <f t="shared" si="209"/>
        <v>0</v>
      </c>
      <c r="CV260" s="73">
        <f t="shared" si="210"/>
        <v>0</v>
      </c>
      <c r="CW260" s="73">
        <f t="shared" si="211"/>
        <v>0</v>
      </c>
      <c r="CX260" s="73">
        <f t="shared" si="212"/>
        <v>0</v>
      </c>
      <c r="CY260" s="73">
        <f t="shared" si="213"/>
        <v>0</v>
      </c>
      <c r="CZ260" s="73">
        <f t="shared" si="214"/>
        <v>0</v>
      </c>
      <c r="DA260" s="73">
        <f t="shared" si="215"/>
        <v>0</v>
      </c>
      <c r="DB260" s="73">
        <f t="shared" si="216"/>
        <v>0</v>
      </c>
      <c r="DC260" s="73" t="str">
        <f t="shared" si="245"/>
        <v/>
      </c>
    </row>
    <row r="261" spans="1:107" s="216" customFormat="1" ht="15.75">
      <c r="A261" s="216">
        <f t="shared" si="246"/>
        <v>0</v>
      </c>
      <c r="B261" s="348">
        <f t="shared" si="247"/>
        <v>0</v>
      </c>
      <c r="C261" s="349">
        <v>202</v>
      </c>
      <c r="D261" s="384"/>
      <c r="E261" s="378"/>
      <c r="F261" s="385"/>
      <c r="G261" s="388"/>
      <c r="H261" s="383"/>
      <c r="I261" s="383"/>
      <c r="J261" s="381"/>
      <c r="K261" s="381"/>
      <c r="L261" s="381"/>
      <c r="M261" s="382"/>
      <c r="N261" s="521"/>
      <c r="AB261" s="216" t="str">
        <f t="shared" si="237"/>
        <v/>
      </c>
      <c r="AC261" s="216">
        <f t="shared" si="239"/>
        <v>1</v>
      </c>
      <c r="AD261" s="216" t="str">
        <f>IF(AND(AP261=""),"",IF(AP261=0,"",1+(MAX(AD$60:AD260))))</f>
        <v/>
      </c>
      <c r="AE261" s="72">
        <v>202</v>
      </c>
      <c r="AF261" s="69">
        <f t="shared" si="186"/>
        <v>0</v>
      </c>
      <c r="AG261" s="73">
        <f t="shared" si="187"/>
        <v>0</v>
      </c>
      <c r="AH261" s="73">
        <f t="shared" si="188"/>
        <v>0</v>
      </c>
      <c r="AI261" s="73">
        <f t="shared" si="189"/>
        <v>0</v>
      </c>
      <c r="AJ261" s="73">
        <f t="shared" si="190"/>
        <v>0</v>
      </c>
      <c r="AK261" s="73">
        <f t="shared" si="191"/>
        <v>0</v>
      </c>
      <c r="AL261" s="73">
        <f t="shared" si="192"/>
        <v>0</v>
      </c>
      <c r="AM261" s="73">
        <f t="shared" si="193"/>
        <v>0</v>
      </c>
      <c r="AN261" s="73">
        <f t="shared" si="238"/>
        <v>0</v>
      </c>
      <c r="AO261" s="73">
        <f t="shared" si="194"/>
        <v>0</v>
      </c>
      <c r="AP261" s="73" t="str">
        <f t="shared" si="240"/>
        <v/>
      </c>
      <c r="AQ261" s="216" t="str">
        <f>IF(AND(BC261=""),"",IF(BC261=0,"",1+(MAX(AQ$60:AQ260))))</f>
        <v/>
      </c>
      <c r="AR261" s="72">
        <v>202</v>
      </c>
      <c r="AS261" s="347">
        <f t="shared" si="218"/>
        <v>0</v>
      </c>
      <c r="AT261" s="70">
        <f t="shared" si="219"/>
        <v>0</v>
      </c>
      <c r="AU261" s="70">
        <f t="shared" si="220"/>
        <v>0</v>
      </c>
      <c r="AV261" s="70">
        <f t="shared" si="221"/>
        <v>0</v>
      </c>
      <c r="AW261" s="70">
        <f t="shared" si="222"/>
        <v>0</v>
      </c>
      <c r="AX261" s="70">
        <f t="shared" si="223"/>
        <v>0</v>
      </c>
      <c r="AY261" s="70">
        <f t="shared" si="224"/>
        <v>0</v>
      </c>
      <c r="AZ261" s="70">
        <f t="shared" si="225"/>
        <v>0</v>
      </c>
      <c r="BA261" s="70">
        <f t="shared" si="226"/>
        <v>0</v>
      </c>
      <c r="BB261" s="70">
        <f t="shared" si="195"/>
        <v>0</v>
      </c>
      <c r="BC261" s="73" t="str">
        <f t="shared" si="241"/>
        <v/>
      </c>
      <c r="BD261" s="216" t="str">
        <f>IF(AND(BP261=""),"",IF(BP261=0,"",1+(MAX(BD$60:BD260))))</f>
        <v/>
      </c>
      <c r="BE261" s="72">
        <v>202</v>
      </c>
      <c r="BF261" s="69">
        <f t="shared" si="248"/>
        <v>0</v>
      </c>
      <c r="BG261" s="73">
        <f t="shared" si="249"/>
        <v>0</v>
      </c>
      <c r="BH261" s="73">
        <f t="shared" si="250"/>
        <v>0</v>
      </c>
      <c r="BI261" s="73">
        <f t="shared" si="251"/>
        <v>0</v>
      </c>
      <c r="BJ261" s="73">
        <f t="shared" si="252"/>
        <v>0</v>
      </c>
      <c r="BK261" s="73">
        <f t="shared" si="253"/>
        <v>0</v>
      </c>
      <c r="BL261" s="73">
        <f t="shared" si="254"/>
        <v>0</v>
      </c>
      <c r="BM261" s="73">
        <f t="shared" si="255"/>
        <v>0</v>
      </c>
      <c r="BN261" s="73">
        <f t="shared" si="256"/>
        <v>0</v>
      </c>
      <c r="BO261" s="73">
        <f t="shared" si="196"/>
        <v>0</v>
      </c>
      <c r="BP261" s="73" t="str">
        <f t="shared" si="242"/>
        <v/>
      </c>
      <c r="BQ261" s="216" t="str">
        <f>IF(AND(CC261=""),"",IF(CC261=0,"",1+(MAX(BQ$60:BQ260))))</f>
        <v/>
      </c>
      <c r="BR261" s="72">
        <v>202</v>
      </c>
      <c r="BS261" s="346">
        <f t="shared" si="257"/>
        <v>0</v>
      </c>
      <c r="BT261" s="73">
        <f t="shared" si="258"/>
        <v>0</v>
      </c>
      <c r="BU261" s="73">
        <f t="shared" si="259"/>
        <v>0</v>
      </c>
      <c r="BV261" s="73">
        <f t="shared" si="260"/>
        <v>0</v>
      </c>
      <c r="BW261" s="73">
        <f t="shared" si="261"/>
        <v>0</v>
      </c>
      <c r="BX261" s="73">
        <f t="shared" si="262"/>
        <v>0</v>
      </c>
      <c r="BY261" s="73">
        <f t="shared" si="263"/>
        <v>0</v>
      </c>
      <c r="BZ261" s="73">
        <f t="shared" si="264"/>
        <v>0</v>
      </c>
      <c r="CA261" s="73">
        <f t="shared" si="265"/>
        <v>0</v>
      </c>
      <c r="CB261" s="73">
        <f t="shared" si="197"/>
        <v>0</v>
      </c>
      <c r="CC261" s="73" t="str">
        <f t="shared" si="243"/>
        <v/>
      </c>
      <c r="CD261" s="216" t="str">
        <f>IF(AND(CP261=""),"",IF(CP261=0,"",1+(MAX(CD$60:CD260))))</f>
        <v/>
      </c>
      <c r="CE261" s="72">
        <v>202</v>
      </c>
      <c r="CF261" s="69">
        <f t="shared" si="198"/>
        <v>0</v>
      </c>
      <c r="CG261" s="73">
        <f t="shared" si="199"/>
        <v>0</v>
      </c>
      <c r="CH261" s="73">
        <f t="shared" si="200"/>
        <v>0</v>
      </c>
      <c r="CI261" s="73">
        <f t="shared" si="201"/>
        <v>0</v>
      </c>
      <c r="CJ261" s="73">
        <f t="shared" si="202"/>
        <v>0</v>
      </c>
      <c r="CK261" s="73">
        <f t="shared" si="203"/>
        <v>0</v>
      </c>
      <c r="CL261" s="73">
        <f t="shared" si="204"/>
        <v>0</v>
      </c>
      <c r="CM261" s="73">
        <f t="shared" si="205"/>
        <v>0</v>
      </c>
      <c r="CN261" s="73">
        <f t="shared" si="206"/>
        <v>0</v>
      </c>
      <c r="CO261" s="73">
        <f t="shared" si="207"/>
        <v>0</v>
      </c>
      <c r="CP261" s="73" t="str">
        <f t="shared" si="244"/>
        <v/>
      </c>
      <c r="CQ261" s="216" t="str">
        <f>IF(AND(DC261=""),"",IF(DC261=0,"",1+(MAX(CQ$60:CQ260))))</f>
        <v/>
      </c>
      <c r="CR261" s="72">
        <v>202</v>
      </c>
      <c r="CS261" s="69">
        <f t="shared" si="227"/>
        <v>0</v>
      </c>
      <c r="CT261" s="73">
        <f t="shared" si="208"/>
        <v>0</v>
      </c>
      <c r="CU261" s="73">
        <f t="shared" si="209"/>
        <v>0</v>
      </c>
      <c r="CV261" s="73">
        <f t="shared" si="210"/>
        <v>0</v>
      </c>
      <c r="CW261" s="73">
        <f t="shared" si="211"/>
        <v>0</v>
      </c>
      <c r="CX261" s="73">
        <f t="shared" si="212"/>
        <v>0</v>
      </c>
      <c r="CY261" s="73">
        <f t="shared" si="213"/>
        <v>0</v>
      </c>
      <c r="CZ261" s="73">
        <f t="shared" si="214"/>
        <v>0</v>
      </c>
      <c r="DA261" s="73">
        <f t="shared" si="215"/>
        <v>0</v>
      </c>
      <c r="DB261" s="73">
        <f t="shared" si="216"/>
        <v>0</v>
      </c>
      <c r="DC261" s="73" t="str">
        <f t="shared" si="245"/>
        <v/>
      </c>
    </row>
    <row r="262" spans="1:107" s="216" customFormat="1" ht="15.75">
      <c r="A262" s="216">
        <f t="shared" si="246"/>
        <v>0</v>
      </c>
      <c r="B262" s="348">
        <f t="shared" si="247"/>
        <v>0</v>
      </c>
      <c r="C262" s="349">
        <v>203</v>
      </c>
      <c r="D262" s="384"/>
      <c r="E262" s="378"/>
      <c r="F262" s="385"/>
      <c r="G262" s="388"/>
      <c r="H262" s="383"/>
      <c r="I262" s="383"/>
      <c r="J262" s="381"/>
      <c r="K262" s="381"/>
      <c r="L262" s="381"/>
      <c r="M262" s="382"/>
      <c r="N262" s="521"/>
      <c r="AB262" s="216" t="str">
        <f t="shared" si="237"/>
        <v/>
      </c>
      <c r="AC262" s="216">
        <f t="shared" si="239"/>
        <v>1</v>
      </c>
      <c r="AD262" s="216" t="str">
        <f>IF(AND(AP262=""),"",IF(AP262=0,"",1+(MAX(AD$60:AD261))))</f>
        <v/>
      </c>
      <c r="AE262" s="32">
        <v>203</v>
      </c>
      <c r="AF262" s="69">
        <f t="shared" si="186"/>
        <v>0</v>
      </c>
      <c r="AG262" s="73">
        <f t="shared" si="187"/>
        <v>0</v>
      </c>
      <c r="AH262" s="73">
        <f t="shared" si="188"/>
        <v>0</v>
      </c>
      <c r="AI262" s="73">
        <f t="shared" si="189"/>
        <v>0</v>
      </c>
      <c r="AJ262" s="73">
        <f t="shared" si="190"/>
        <v>0</v>
      </c>
      <c r="AK262" s="73">
        <f t="shared" si="191"/>
        <v>0</v>
      </c>
      <c r="AL262" s="73">
        <f t="shared" si="192"/>
        <v>0</v>
      </c>
      <c r="AM262" s="73">
        <f t="shared" si="193"/>
        <v>0</v>
      </c>
      <c r="AN262" s="73">
        <f t="shared" si="238"/>
        <v>0</v>
      </c>
      <c r="AO262" s="73">
        <f t="shared" si="194"/>
        <v>0</v>
      </c>
      <c r="AP262" s="73" t="str">
        <f t="shared" si="240"/>
        <v/>
      </c>
      <c r="AQ262" s="216" t="str">
        <f>IF(AND(BC262=""),"",IF(BC262=0,"",1+(MAX(AQ$60:AQ261))))</f>
        <v/>
      </c>
      <c r="AR262" s="72">
        <v>203</v>
      </c>
      <c r="AS262" s="347">
        <f t="shared" si="218"/>
        <v>0</v>
      </c>
      <c r="AT262" s="70">
        <f t="shared" si="219"/>
        <v>0</v>
      </c>
      <c r="AU262" s="70">
        <f t="shared" si="220"/>
        <v>0</v>
      </c>
      <c r="AV262" s="70">
        <f t="shared" si="221"/>
        <v>0</v>
      </c>
      <c r="AW262" s="70">
        <f t="shared" si="222"/>
        <v>0</v>
      </c>
      <c r="AX262" s="70">
        <f t="shared" si="223"/>
        <v>0</v>
      </c>
      <c r="AY262" s="70">
        <f t="shared" si="224"/>
        <v>0</v>
      </c>
      <c r="AZ262" s="70">
        <f t="shared" si="225"/>
        <v>0</v>
      </c>
      <c r="BA262" s="70">
        <f t="shared" si="226"/>
        <v>0</v>
      </c>
      <c r="BB262" s="70">
        <f t="shared" si="195"/>
        <v>0</v>
      </c>
      <c r="BC262" s="73" t="str">
        <f t="shared" si="241"/>
        <v/>
      </c>
      <c r="BD262" s="216" t="str">
        <f>IF(AND(BP262=""),"",IF(BP262=0,"",1+(MAX(BD$60:BD261))))</f>
        <v/>
      </c>
      <c r="BE262" s="32">
        <v>203</v>
      </c>
      <c r="BF262" s="69">
        <f t="shared" si="248"/>
        <v>0</v>
      </c>
      <c r="BG262" s="73">
        <f t="shared" si="249"/>
        <v>0</v>
      </c>
      <c r="BH262" s="73">
        <f t="shared" si="250"/>
        <v>0</v>
      </c>
      <c r="BI262" s="73">
        <f t="shared" si="251"/>
        <v>0</v>
      </c>
      <c r="BJ262" s="73">
        <f t="shared" si="252"/>
        <v>0</v>
      </c>
      <c r="BK262" s="73">
        <f t="shared" si="253"/>
        <v>0</v>
      </c>
      <c r="BL262" s="73">
        <f t="shared" si="254"/>
        <v>0</v>
      </c>
      <c r="BM262" s="73">
        <f t="shared" si="255"/>
        <v>0</v>
      </c>
      <c r="BN262" s="73">
        <f t="shared" si="256"/>
        <v>0</v>
      </c>
      <c r="BO262" s="73">
        <f t="shared" si="196"/>
        <v>0</v>
      </c>
      <c r="BP262" s="73" t="str">
        <f t="shared" si="242"/>
        <v/>
      </c>
      <c r="BQ262" s="216" t="str">
        <f>IF(AND(CC262=""),"",IF(CC262=0,"",1+(MAX(BQ$60:BQ261))))</f>
        <v/>
      </c>
      <c r="BR262" s="32">
        <v>203</v>
      </c>
      <c r="BS262" s="346">
        <f t="shared" si="257"/>
        <v>0</v>
      </c>
      <c r="BT262" s="73">
        <f t="shared" si="258"/>
        <v>0</v>
      </c>
      <c r="BU262" s="73">
        <f t="shared" si="259"/>
        <v>0</v>
      </c>
      <c r="BV262" s="73">
        <f t="shared" si="260"/>
        <v>0</v>
      </c>
      <c r="BW262" s="73">
        <f t="shared" si="261"/>
        <v>0</v>
      </c>
      <c r="BX262" s="73">
        <f t="shared" si="262"/>
        <v>0</v>
      </c>
      <c r="BY262" s="73">
        <f t="shared" si="263"/>
        <v>0</v>
      </c>
      <c r="BZ262" s="73">
        <f t="shared" si="264"/>
        <v>0</v>
      </c>
      <c r="CA262" s="73">
        <f t="shared" si="265"/>
        <v>0</v>
      </c>
      <c r="CB262" s="73">
        <f t="shared" si="197"/>
        <v>0</v>
      </c>
      <c r="CC262" s="73" t="str">
        <f t="shared" si="243"/>
        <v/>
      </c>
      <c r="CD262" s="216" t="str">
        <f>IF(AND(CP262=""),"",IF(CP262=0,"",1+(MAX(CD$60:CD261))))</f>
        <v/>
      </c>
      <c r="CE262" s="32">
        <v>203</v>
      </c>
      <c r="CF262" s="69">
        <f t="shared" si="198"/>
        <v>0</v>
      </c>
      <c r="CG262" s="73">
        <f t="shared" si="199"/>
        <v>0</v>
      </c>
      <c r="CH262" s="73">
        <f t="shared" si="200"/>
        <v>0</v>
      </c>
      <c r="CI262" s="73">
        <f t="shared" si="201"/>
        <v>0</v>
      </c>
      <c r="CJ262" s="73">
        <f t="shared" si="202"/>
        <v>0</v>
      </c>
      <c r="CK262" s="73">
        <f t="shared" si="203"/>
        <v>0</v>
      </c>
      <c r="CL262" s="73">
        <f t="shared" si="204"/>
        <v>0</v>
      </c>
      <c r="CM262" s="73">
        <f t="shared" si="205"/>
        <v>0</v>
      </c>
      <c r="CN262" s="73">
        <f t="shared" si="206"/>
        <v>0</v>
      </c>
      <c r="CO262" s="73">
        <f t="shared" si="207"/>
        <v>0</v>
      </c>
      <c r="CP262" s="73" t="str">
        <f t="shared" si="244"/>
        <v/>
      </c>
      <c r="CQ262" s="216" t="str">
        <f>IF(AND(DC262=""),"",IF(DC262=0,"",1+(MAX(CQ$60:CQ261))))</f>
        <v/>
      </c>
      <c r="CR262" s="32">
        <v>203</v>
      </c>
      <c r="CS262" s="69">
        <f t="shared" si="227"/>
        <v>0</v>
      </c>
      <c r="CT262" s="73">
        <f t="shared" si="208"/>
        <v>0</v>
      </c>
      <c r="CU262" s="73">
        <f t="shared" si="209"/>
        <v>0</v>
      </c>
      <c r="CV262" s="73">
        <f t="shared" si="210"/>
        <v>0</v>
      </c>
      <c r="CW262" s="73">
        <f t="shared" si="211"/>
        <v>0</v>
      </c>
      <c r="CX262" s="73">
        <f t="shared" si="212"/>
        <v>0</v>
      </c>
      <c r="CY262" s="73">
        <f t="shared" si="213"/>
        <v>0</v>
      </c>
      <c r="CZ262" s="73">
        <f t="shared" si="214"/>
        <v>0</v>
      </c>
      <c r="DA262" s="73">
        <f t="shared" si="215"/>
        <v>0</v>
      </c>
      <c r="DB262" s="73">
        <f t="shared" si="216"/>
        <v>0</v>
      </c>
      <c r="DC262" s="73" t="str">
        <f t="shared" si="245"/>
        <v/>
      </c>
    </row>
    <row r="263" spans="1:107" s="216" customFormat="1" ht="15.75">
      <c r="A263" s="216">
        <f t="shared" si="246"/>
        <v>0</v>
      </c>
      <c r="B263" s="348">
        <f t="shared" si="247"/>
        <v>0</v>
      </c>
      <c r="C263" s="349">
        <v>204</v>
      </c>
      <c r="D263" s="384"/>
      <c r="E263" s="378"/>
      <c r="F263" s="385"/>
      <c r="G263" s="388"/>
      <c r="H263" s="383"/>
      <c r="I263" s="383"/>
      <c r="J263" s="381"/>
      <c r="K263" s="381"/>
      <c r="L263" s="381"/>
      <c r="M263" s="382"/>
      <c r="N263" s="521"/>
      <c r="AB263" s="216" t="str">
        <f t="shared" si="237"/>
        <v/>
      </c>
      <c r="AC263" s="216">
        <f t="shared" si="239"/>
        <v>1</v>
      </c>
      <c r="AD263" s="216" t="str">
        <f>IF(AND(AP263=""),"",IF(AP263=0,"",1+(MAX(AD$60:AD262))))</f>
        <v/>
      </c>
      <c r="AE263" s="72">
        <v>204</v>
      </c>
      <c r="AF263" s="69">
        <f t="shared" si="186"/>
        <v>0</v>
      </c>
      <c r="AG263" s="73">
        <f t="shared" si="187"/>
        <v>0</v>
      </c>
      <c r="AH263" s="73">
        <f t="shared" si="188"/>
        <v>0</v>
      </c>
      <c r="AI263" s="73">
        <f t="shared" si="189"/>
        <v>0</v>
      </c>
      <c r="AJ263" s="73">
        <f t="shared" si="190"/>
        <v>0</v>
      </c>
      <c r="AK263" s="73">
        <f t="shared" si="191"/>
        <v>0</v>
      </c>
      <c r="AL263" s="73">
        <f t="shared" si="192"/>
        <v>0</v>
      </c>
      <c r="AM263" s="73">
        <f t="shared" si="193"/>
        <v>0</v>
      </c>
      <c r="AN263" s="73">
        <f t="shared" si="238"/>
        <v>0</v>
      </c>
      <c r="AO263" s="73">
        <f t="shared" si="194"/>
        <v>0</v>
      </c>
      <c r="AP263" s="73" t="str">
        <f t="shared" si="240"/>
        <v/>
      </c>
      <c r="AQ263" s="216" t="str">
        <f>IF(AND(BC263=""),"",IF(BC263=0,"",1+(MAX(AQ$60:AQ262))))</f>
        <v/>
      </c>
      <c r="AR263" s="72">
        <v>204</v>
      </c>
      <c r="AS263" s="347">
        <f t="shared" si="218"/>
        <v>0</v>
      </c>
      <c r="AT263" s="70">
        <f t="shared" si="219"/>
        <v>0</v>
      </c>
      <c r="AU263" s="70">
        <f t="shared" si="220"/>
        <v>0</v>
      </c>
      <c r="AV263" s="70">
        <f t="shared" si="221"/>
        <v>0</v>
      </c>
      <c r="AW263" s="70">
        <f t="shared" si="222"/>
        <v>0</v>
      </c>
      <c r="AX263" s="70">
        <f t="shared" si="223"/>
        <v>0</v>
      </c>
      <c r="AY263" s="70">
        <f t="shared" si="224"/>
        <v>0</v>
      </c>
      <c r="AZ263" s="70">
        <f t="shared" si="225"/>
        <v>0</v>
      </c>
      <c r="BA263" s="70">
        <f t="shared" si="226"/>
        <v>0</v>
      </c>
      <c r="BB263" s="70">
        <f t="shared" si="195"/>
        <v>0</v>
      </c>
      <c r="BC263" s="73" t="str">
        <f t="shared" si="241"/>
        <v/>
      </c>
      <c r="BD263" s="216" t="str">
        <f>IF(AND(BP263=""),"",IF(BP263=0,"",1+(MAX(BD$60:BD262))))</f>
        <v/>
      </c>
      <c r="BE263" s="72">
        <v>204</v>
      </c>
      <c r="BF263" s="69">
        <f t="shared" si="248"/>
        <v>0</v>
      </c>
      <c r="BG263" s="73">
        <f t="shared" si="249"/>
        <v>0</v>
      </c>
      <c r="BH263" s="73">
        <f t="shared" si="250"/>
        <v>0</v>
      </c>
      <c r="BI263" s="73">
        <f t="shared" si="251"/>
        <v>0</v>
      </c>
      <c r="BJ263" s="73">
        <f t="shared" si="252"/>
        <v>0</v>
      </c>
      <c r="BK263" s="73">
        <f t="shared" si="253"/>
        <v>0</v>
      </c>
      <c r="BL263" s="73">
        <f t="shared" si="254"/>
        <v>0</v>
      </c>
      <c r="BM263" s="73">
        <f t="shared" si="255"/>
        <v>0</v>
      </c>
      <c r="BN263" s="73">
        <f t="shared" si="256"/>
        <v>0</v>
      </c>
      <c r="BO263" s="73">
        <f t="shared" si="196"/>
        <v>0</v>
      </c>
      <c r="BP263" s="73" t="str">
        <f t="shared" si="242"/>
        <v/>
      </c>
      <c r="BQ263" s="216" t="str">
        <f>IF(AND(CC263=""),"",IF(CC263=0,"",1+(MAX(BQ$60:BQ262))))</f>
        <v/>
      </c>
      <c r="BR263" s="72">
        <v>204</v>
      </c>
      <c r="BS263" s="346">
        <f t="shared" si="257"/>
        <v>0</v>
      </c>
      <c r="BT263" s="73">
        <f t="shared" si="258"/>
        <v>0</v>
      </c>
      <c r="BU263" s="73">
        <f t="shared" si="259"/>
        <v>0</v>
      </c>
      <c r="BV263" s="73">
        <f t="shared" si="260"/>
        <v>0</v>
      </c>
      <c r="BW263" s="73">
        <f t="shared" si="261"/>
        <v>0</v>
      </c>
      <c r="BX263" s="73">
        <f t="shared" si="262"/>
        <v>0</v>
      </c>
      <c r="BY263" s="73">
        <f t="shared" si="263"/>
        <v>0</v>
      </c>
      <c r="BZ263" s="73">
        <f t="shared" si="264"/>
        <v>0</v>
      </c>
      <c r="CA263" s="73">
        <f t="shared" si="265"/>
        <v>0</v>
      </c>
      <c r="CB263" s="73">
        <f t="shared" si="197"/>
        <v>0</v>
      </c>
      <c r="CC263" s="73" t="str">
        <f t="shared" si="243"/>
        <v/>
      </c>
      <c r="CD263" s="216" t="str">
        <f>IF(AND(CP263=""),"",IF(CP263=0,"",1+(MAX(CD$60:CD262))))</f>
        <v/>
      </c>
      <c r="CE263" s="72">
        <v>204</v>
      </c>
      <c r="CF263" s="69">
        <f t="shared" si="198"/>
        <v>0</v>
      </c>
      <c r="CG263" s="73">
        <f t="shared" si="199"/>
        <v>0</v>
      </c>
      <c r="CH263" s="73">
        <f t="shared" si="200"/>
        <v>0</v>
      </c>
      <c r="CI263" s="73">
        <f t="shared" si="201"/>
        <v>0</v>
      </c>
      <c r="CJ263" s="73">
        <f t="shared" si="202"/>
        <v>0</v>
      </c>
      <c r="CK263" s="73">
        <f t="shared" si="203"/>
        <v>0</v>
      </c>
      <c r="CL263" s="73">
        <f t="shared" si="204"/>
        <v>0</v>
      </c>
      <c r="CM263" s="73">
        <f t="shared" si="205"/>
        <v>0</v>
      </c>
      <c r="CN263" s="73">
        <f t="shared" si="206"/>
        <v>0</v>
      </c>
      <c r="CO263" s="73">
        <f t="shared" si="207"/>
        <v>0</v>
      </c>
      <c r="CP263" s="73" t="str">
        <f t="shared" si="244"/>
        <v/>
      </c>
      <c r="CQ263" s="216" t="str">
        <f>IF(AND(DC263=""),"",IF(DC263=0,"",1+(MAX(CQ$60:CQ262))))</f>
        <v/>
      </c>
      <c r="CR263" s="72">
        <v>204</v>
      </c>
      <c r="CS263" s="69">
        <f t="shared" si="227"/>
        <v>0</v>
      </c>
      <c r="CT263" s="73">
        <f t="shared" si="208"/>
        <v>0</v>
      </c>
      <c r="CU263" s="73">
        <f t="shared" si="209"/>
        <v>0</v>
      </c>
      <c r="CV263" s="73">
        <f t="shared" si="210"/>
        <v>0</v>
      </c>
      <c r="CW263" s="73">
        <f t="shared" si="211"/>
        <v>0</v>
      </c>
      <c r="CX263" s="73">
        <f t="shared" si="212"/>
        <v>0</v>
      </c>
      <c r="CY263" s="73">
        <f t="shared" si="213"/>
        <v>0</v>
      </c>
      <c r="CZ263" s="73">
        <f t="shared" si="214"/>
        <v>0</v>
      </c>
      <c r="DA263" s="73">
        <f t="shared" si="215"/>
        <v>0</v>
      </c>
      <c r="DB263" s="73">
        <f t="shared" si="216"/>
        <v>0</v>
      </c>
      <c r="DC263" s="73" t="str">
        <f t="shared" si="245"/>
        <v/>
      </c>
    </row>
    <row r="264" spans="1:107" s="216" customFormat="1" ht="15.75">
      <c r="A264" s="216">
        <f t="shared" si="246"/>
        <v>0</v>
      </c>
      <c r="B264" s="348">
        <f t="shared" si="247"/>
        <v>0</v>
      </c>
      <c r="C264" s="349">
        <v>205</v>
      </c>
      <c r="D264" s="384"/>
      <c r="E264" s="378"/>
      <c r="F264" s="385"/>
      <c r="G264" s="388"/>
      <c r="H264" s="383"/>
      <c r="I264" s="383"/>
      <c r="J264" s="381"/>
      <c r="K264" s="381"/>
      <c r="L264" s="381"/>
      <c r="M264" s="382"/>
      <c r="N264" s="521"/>
      <c r="AB264" s="216" t="str">
        <f t="shared" si="237"/>
        <v/>
      </c>
      <c r="AC264" s="216">
        <f t="shared" si="239"/>
        <v>1</v>
      </c>
      <c r="AD264" s="216" t="str">
        <f>IF(AND(AP264=""),"",IF(AP264=0,"",1+(MAX(AD$60:AD263))))</f>
        <v/>
      </c>
      <c r="AE264" s="32">
        <v>205</v>
      </c>
      <c r="AF264" s="69">
        <f t="shared" si="186"/>
        <v>0</v>
      </c>
      <c r="AG264" s="73">
        <f t="shared" si="187"/>
        <v>0</v>
      </c>
      <c r="AH264" s="73">
        <f t="shared" si="188"/>
        <v>0</v>
      </c>
      <c r="AI264" s="73">
        <f t="shared" si="189"/>
        <v>0</v>
      </c>
      <c r="AJ264" s="73">
        <f t="shared" si="190"/>
        <v>0</v>
      </c>
      <c r="AK264" s="73">
        <f t="shared" si="191"/>
        <v>0</v>
      </c>
      <c r="AL264" s="73">
        <f t="shared" si="192"/>
        <v>0</v>
      </c>
      <c r="AM264" s="73">
        <f t="shared" si="193"/>
        <v>0</v>
      </c>
      <c r="AN264" s="73">
        <f t="shared" si="238"/>
        <v>0</v>
      </c>
      <c r="AO264" s="73">
        <f t="shared" si="194"/>
        <v>0</v>
      </c>
      <c r="AP264" s="73" t="str">
        <f t="shared" si="240"/>
        <v/>
      </c>
      <c r="AQ264" s="216" t="str">
        <f>IF(AND(BC264=""),"",IF(BC264=0,"",1+(MAX(AQ$60:AQ263))))</f>
        <v/>
      </c>
      <c r="AR264" s="72">
        <v>205</v>
      </c>
      <c r="AS264" s="347">
        <f t="shared" si="218"/>
        <v>0</v>
      </c>
      <c r="AT264" s="70">
        <f t="shared" si="219"/>
        <v>0</v>
      </c>
      <c r="AU264" s="70">
        <f t="shared" si="220"/>
        <v>0</v>
      </c>
      <c r="AV264" s="70">
        <f t="shared" si="221"/>
        <v>0</v>
      </c>
      <c r="AW264" s="70">
        <f t="shared" si="222"/>
        <v>0</v>
      </c>
      <c r="AX264" s="70">
        <f t="shared" si="223"/>
        <v>0</v>
      </c>
      <c r="AY264" s="70">
        <f t="shared" si="224"/>
        <v>0</v>
      </c>
      <c r="AZ264" s="70">
        <f t="shared" si="225"/>
        <v>0</v>
      </c>
      <c r="BA264" s="70">
        <f t="shared" si="226"/>
        <v>0</v>
      </c>
      <c r="BB264" s="70">
        <f t="shared" si="195"/>
        <v>0</v>
      </c>
      <c r="BC264" s="73" t="str">
        <f t="shared" si="241"/>
        <v/>
      </c>
      <c r="BD264" s="216" t="str">
        <f>IF(AND(BP264=""),"",IF(BP264=0,"",1+(MAX(BD$60:BD263))))</f>
        <v/>
      </c>
      <c r="BE264" s="32">
        <v>205</v>
      </c>
      <c r="BF264" s="69">
        <f t="shared" si="248"/>
        <v>0</v>
      </c>
      <c r="BG264" s="73">
        <f t="shared" si="249"/>
        <v>0</v>
      </c>
      <c r="BH264" s="73">
        <f t="shared" si="250"/>
        <v>0</v>
      </c>
      <c r="BI264" s="73">
        <f t="shared" si="251"/>
        <v>0</v>
      </c>
      <c r="BJ264" s="73">
        <f t="shared" si="252"/>
        <v>0</v>
      </c>
      <c r="BK264" s="73">
        <f t="shared" si="253"/>
        <v>0</v>
      </c>
      <c r="BL264" s="73">
        <f t="shared" si="254"/>
        <v>0</v>
      </c>
      <c r="BM264" s="73">
        <f t="shared" si="255"/>
        <v>0</v>
      </c>
      <c r="BN264" s="73">
        <f t="shared" si="256"/>
        <v>0</v>
      </c>
      <c r="BO264" s="73">
        <f t="shared" si="196"/>
        <v>0</v>
      </c>
      <c r="BP264" s="73" t="str">
        <f t="shared" si="242"/>
        <v/>
      </c>
      <c r="BQ264" s="216" t="str">
        <f>IF(AND(CC264=""),"",IF(CC264=0,"",1+(MAX(BQ$60:BQ263))))</f>
        <v/>
      </c>
      <c r="BR264" s="32">
        <v>205</v>
      </c>
      <c r="BS264" s="346">
        <f t="shared" si="257"/>
        <v>0</v>
      </c>
      <c r="BT264" s="73">
        <f t="shared" si="258"/>
        <v>0</v>
      </c>
      <c r="BU264" s="73">
        <f t="shared" si="259"/>
        <v>0</v>
      </c>
      <c r="BV264" s="73">
        <f t="shared" si="260"/>
        <v>0</v>
      </c>
      <c r="BW264" s="73">
        <f t="shared" si="261"/>
        <v>0</v>
      </c>
      <c r="BX264" s="73">
        <f t="shared" si="262"/>
        <v>0</v>
      </c>
      <c r="BY264" s="73">
        <f t="shared" si="263"/>
        <v>0</v>
      </c>
      <c r="BZ264" s="73">
        <f t="shared" si="264"/>
        <v>0</v>
      </c>
      <c r="CA264" s="73">
        <f t="shared" si="265"/>
        <v>0</v>
      </c>
      <c r="CB264" s="73">
        <f t="shared" si="197"/>
        <v>0</v>
      </c>
      <c r="CC264" s="73" t="str">
        <f t="shared" si="243"/>
        <v/>
      </c>
      <c r="CD264" s="216" t="str">
        <f>IF(AND(CP264=""),"",IF(CP264=0,"",1+(MAX(CD$60:CD263))))</f>
        <v/>
      </c>
      <c r="CE264" s="32">
        <v>205</v>
      </c>
      <c r="CF264" s="69">
        <f t="shared" si="198"/>
        <v>0</v>
      </c>
      <c r="CG264" s="73">
        <f t="shared" si="199"/>
        <v>0</v>
      </c>
      <c r="CH264" s="73">
        <f t="shared" si="200"/>
        <v>0</v>
      </c>
      <c r="CI264" s="73">
        <f t="shared" si="201"/>
        <v>0</v>
      </c>
      <c r="CJ264" s="73">
        <f t="shared" si="202"/>
        <v>0</v>
      </c>
      <c r="CK264" s="73">
        <f t="shared" si="203"/>
        <v>0</v>
      </c>
      <c r="CL264" s="73">
        <f t="shared" si="204"/>
        <v>0</v>
      </c>
      <c r="CM264" s="73">
        <f t="shared" si="205"/>
        <v>0</v>
      </c>
      <c r="CN264" s="73">
        <f t="shared" si="206"/>
        <v>0</v>
      </c>
      <c r="CO264" s="73">
        <f t="shared" si="207"/>
        <v>0</v>
      </c>
      <c r="CP264" s="73" t="str">
        <f t="shared" si="244"/>
        <v/>
      </c>
      <c r="CQ264" s="216" t="str">
        <f>IF(AND(DC264=""),"",IF(DC264=0,"",1+(MAX(CQ$60:CQ263))))</f>
        <v/>
      </c>
      <c r="CR264" s="32">
        <v>205</v>
      </c>
      <c r="CS264" s="69">
        <f t="shared" si="227"/>
        <v>0</v>
      </c>
      <c r="CT264" s="73">
        <f t="shared" si="208"/>
        <v>0</v>
      </c>
      <c r="CU264" s="73">
        <f t="shared" si="209"/>
        <v>0</v>
      </c>
      <c r="CV264" s="73">
        <f t="shared" si="210"/>
        <v>0</v>
      </c>
      <c r="CW264" s="73">
        <f t="shared" si="211"/>
        <v>0</v>
      </c>
      <c r="CX264" s="73">
        <f t="shared" si="212"/>
        <v>0</v>
      </c>
      <c r="CY264" s="73">
        <f t="shared" si="213"/>
        <v>0</v>
      </c>
      <c r="CZ264" s="73">
        <f t="shared" si="214"/>
        <v>0</v>
      </c>
      <c r="DA264" s="73">
        <f t="shared" si="215"/>
        <v>0</v>
      </c>
      <c r="DB264" s="73">
        <f t="shared" si="216"/>
        <v>0</v>
      </c>
      <c r="DC264" s="73" t="str">
        <f t="shared" si="245"/>
        <v/>
      </c>
    </row>
    <row r="265" spans="1:107" s="216" customFormat="1" ht="15.75">
      <c r="A265" s="216">
        <f t="shared" si="246"/>
        <v>0</v>
      </c>
      <c r="B265" s="348">
        <f t="shared" si="247"/>
        <v>0</v>
      </c>
      <c r="C265" s="349">
        <v>206</v>
      </c>
      <c r="D265" s="384"/>
      <c r="E265" s="378"/>
      <c r="F265" s="385"/>
      <c r="G265" s="388"/>
      <c r="H265" s="383"/>
      <c r="I265" s="383"/>
      <c r="J265" s="381"/>
      <c r="K265" s="381"/>
      <c r="L265" s="381"/>
      <c r="M265" s="382"/>
      <c r="N265" s="521"/>
      <c r="AB265" s="216" t="str">
        <f t="shared" si="237"/>
        <v/>
      </c>
      <c r="AC265" s="216">
        <f t="shared" si="239"/>
        <v>1</v>
      </c>
      <c r="AD265" s="216" t="str">
        <f>IF(AND(AP265=""),"",IF(AP265=0,"",1+(MAX(AD$60:AD264))))</f>
        <v/>
      </c>
      <c r="AE265" s="72">
        <v>206</v>
      </c>
      <c r="AF265" s="69">
        <f t="shared" si="186"/>
        <v>0</v>
      </c>
      <c r="AG265" s="73">
        <f t="shared" si="187"/>
        <v>0</v>
      </c>
      <c r="AH265" s="73">
        <f t="shared" si="188"/>
        <v>0</v>
      </c>
      <c r="AI265" s="73">
        <f t="shared" si="189"/>
        <v>0</v>
      </c>
      <c r="AJ265" s="73">
        <f t="shared" si="190"/>
        <v>0</v>
      </c>
      <c r="AK265" s="73">
        <f t="shared" si="191"/>
        <v>0</v>
      </c>
      <c r="AL265" s="73">
        <f t="shared" si="192"/>
        <v>0</v>
      </c>
      <c r="AM265" s="73">
        <f t="shared" si="193"/>
        <v>0</v>
      </c>
      <c r="AN265" s="73">
        <f t="shared" si="238"/>
        <v>0</v>
      </c>
      <c r="AO265" s="73">
        <f t="shared" si="194"/>
        <v>0</v>
      </c>
      <c r="AP265" s="73" t="str">
        <f t="shared" si="240"/>
        <v/>
      </c>
      <c r="AQ265" s="216" t="str">
        <f>IF(AND(BC265=""),"",IF(BC265=0,"",1+(MAX(AQ$60:AQ264))))</f>
        <v/>
      </c>
      <c r="AR265" s="72">
        <v>206</v>
      </c>
      <c r="AS265" s="347">
        <f t="shared" si="218"/>
        <v>0</v>
      </c>
      <c r="AT265" s="70">
        <f t="shared" si="219"/>
        <v>0</v>
      </c>
      <c r="AU265" s="70">
        <f t="shared" si="220"/>
        <v>0</v>
      </c>
      <c r="AV265" s="70">
        <f t="shared" si="221"/>
        <v>0</v>
      </c>
      <c r="AW265" s="70">
        <f t="shared" si="222"/>
        <v>0</v>
      </c>
      <c r="AX265" s="70">
        <f t="shared" si="223"/>
        <v>0</v>
      </c>
      <c r="AY265" s="70">
        <f t="shared" si="224"/>
        <v>0</v>
      </c>
      <c r="AZ265" s="70">
        <f t="shared" si="225"/>
        <v>0</v>
      </c>
      <c r="BA265" s="70">
        <f t="shared" si="226"/>
        <v>0</v>
      </c>
      <c r="BB265" s="70">
        <f t="shared" si="195"/>
        <v>0</v>
      </c>
      <c r="BC265" s="73" t="str">
        <f t="shared" si="241"/>
        <v/>
      </c>
      <c r="BD265" s="216" t="str">
        <f>IF(AND(BP265=""),"",IF(BP265=0,"",1+(MAX(BD$60:BD264))))</f>
        <v/>
      </c>
      <c r="BE265" s="72">
        <v>206</v>
      </c>
      <c r="BF265" s="69">
        <f t="shared" si="248"/>
        <v>0</v>
      </c>
      <c r="BG265" s="73">
        <f t="shared" si="249"/>
        <v>0</v>
      </c>
      <c r="BH265" s="73">
        <f t="shared" si="250"/>
        <v>0</v>
      </c>
      <c r="BI265" s="73">
        <f t="shared" si="251"/>
        <v>0</v>
      </c>
      <c r="BJ265" s="73">
        <f t="shared" si="252"/>
        <v>0</v>
      </c>
      <c r="BK265" s="73">
        <f t="shared" si="253"/>
        <v>0</v>
      </c>
      <c r="BL265" s="73">
        <f t="shared" si="254"/>
        <v>0</v>
      </c>
      <c r="BM265" s="73">
        <f t="shared" si="255"/>
        <v>0</v>
      </c>
      <c r="BN265" s="73">
        <f t="shared" si="256"/>
        <v>0</v>
      </c>
      <c r="BO265" s="73">
        <f t="shared" si="196"/>
        <v>0</v>
      </c>
      <c r="BP265" s="73" t="str">
        <f t="shared" si="242"/>
        <v/>
      </c>
      <c r="BQ265" s="216" t="str">
        <f>IF(AND(CC265=""),"",IF(CC265=0,"",1+(MAX(BQ$60:BQ264))))</f>
        <v/>
      </c>
      <c r="BR265" s="72">
        <v>206</v>
      </c>
      <c r="BS265" s="346">
        <f t="shared" si="257"/>
        <v>0</v>
      </c>
      <c r="BT265" s="73">
        <f t="shared" si="258"/>
        <v>0</v>
      </c>
      <c r="BU265" s="73">
        <f t="shared" si="259"/>
        <v>0</v>
      </c>
      <c r="BV265" s="73">
        <f t="shared" si="260"/>
        <v>0</v>
      </c>
      <c r="BW265" s="73">
        <f t="shared" si="261"/>
        <v>0</v>
      </c>
      <c r="BX265" s="73">
        <f t="shared" si="262"/>
        <v>0</v>
      </c>
      <c r="BY265" s="73">
        <f t="shared" si="263"/>
        <v>0</v>
      </c>
      <c r="BZ265" s="73">
        <f t="shared" si="264"/>
        <v>0</v>
      </c>
      <c r="CA265" s="73">
        <f t="shared" si="265"/>
        <v>0</v>
      </c>
      <c r="CB265" s="73">
        <f t="shared" si="197"/>
        <v>0</v>
      </c>
      <c r="CC265" s="73" t="str">
        <f t="shared" si="243"/>
        <v/>
      </c>
      <c r="CD265" s="216" t="str">
        <f>IF(AND(CP265=""),"",IF(CP265=0,"",1+(MAX(CD$60:CD264))))</f>
        <v/>
      </c>
      <c r="CE265" s="72">
        <v>206</v>
      </c>
      <c r="CF265" s="69">
        <f t="shared" si="198"/>
        <v>0</v>
      </c>
      <c r="CG265" s="73">
        <f t="shared" si="199"/>
        <v>0</v>
      </c>
      <c r="CH265" s="73">
        <f t="shared" si="200"/>
        <v>0</v>
      </c>
      <c r="CI265" s="73">
        <f t="shared" si="201"/>
        <v>0</v>
      </c>
      <c r="CJ265" s="73">
        <f t="shared" si="202"/>
        <v>0</v>
      </c>
      <c r="CK265" s="73">
        <f t="shared" si="203"/>
        <v>0</v>
      </c>
      <c r="CL265" s="73">
        <f t="shared" si="204"/>
        <v>0</v>
      </c>
      <c r="CM265" s="73">
        <f t="shared" si="205"/>
        <v>0</v>
      </c>
      <c r="CN265" s="73">
        <f t="shared" si="206"/>
        <v>0</v>
      </c>
      <c r="CO265" s="73">
        <f t="shared" si="207"/>
        <v>0</v>
      </c>
      <c r="CP265" s="73" t="str">
        <f t="shared" si="244"/>
        <v/>
      </c>
      <c r="CQ265" s="216" t="str">
        <f>IF(AND(DC265=""),"",IF(DC265=0,"",1+(MAX(CQ$60:CQ264))))</f>
        <v/>
      </c>
      <c r="CR265" s="72">
        <v>206</v>
      </c>
      <c r="CS265" s="69">
        <f t="shared" si="227"/>
        <v>0</v>
      </c>
      <c r="CT265" s="73">
        <f t="shared" si="208"/>
        <v>0</v>
      </c>
      <c r="CU265" s="73">
        <f t="shared" si="209"/>
        <v>0</v>
      </c>
      <c r="CV265" s="73">
        <f t="shared" si="210"/>
        <v>0</v>
      </c>
      <c r="CW265" s="73">
        <f t="shared" si="211"/>
        <v>0</v>
      </c>
      <c r="CX265" s="73">
        <f t="shared" si="212"/>
        <v>0</v>
      </c>
      <c r="CY265" s="73">
        <f t="shared" si="213"/>
        <v>0</v>
      </c>
      <c r="CZ265" s="73">
        <f t="shared" si="214"/>
        <v>0</v>
      </c>
      <c r="DA265" s="73">
        <f t="shared" si="215"/>
        <v>0</v>
      </c>
      <c r="DB265" s="73">
        <f t="shared" si="216"/>
        <v>0</v>
      </c>
      <c r="DC265" s="73" t="str">
        <f t="shared" si="245"/>
        <v/>
      </c>
    </row>
    <row r="266" spans="1:107" s="216" customFormat="1" ht="15.75">
      <c r="A266" s="216">
        <f t="shared" si="246"/>
        <v>0</v>
      </c>
      <c r="B266" s="348">
        <f t="shared" si="247"/>
        <v>0</v>
      </c>
      <c r="C266" s="349">
        <v>207</v>
      </c>
      <c r="D266" s="384"/>
      <c r="E266" s="378"/>
      <c r="F266" s="385"/>
      <c r="G266" s="388"/>
      <c r="H266" s="383"/>
      <c r="I266" s="383"/>
      <c r="J266" s="381"/>
      <c r="K266" s="381"/>
      <c r="L266" s="381"/>
      <c r="M266" s="382"/>
      <c r="N266" s="521"/>
      <c r="AB266" s="216" t="str">
        <f t="shared" si="237"/>
        <v/>
      </c>
      <c r="AC266" s="216">
        <f t="shared" si="239"/>
        <v>1</v>
      </c>
      <c r="AD266" s="216" t="str">
        <f>IF(AND(AP266=""),"",IF(AP266=0,"",1+(MAX(AD$60:AD265))))</f>
        <v/>
      </c>
      <c r="AE266" s="32">
        <v>207</v>
      </c>
      <c r="AF266" s="69">
        <f t="shared" si="186"/>
        <v>0</v>
      </c>
      <c r="AG266" s="73">
        <f t="shared" si="187"/>
        <v>0</v>
      </c>
      <c r="AH266" s="73">
        <f t="shared" si="188"/>
        <v>0</v>
      </c>
      <c r="AI266" s="73">
        <f t="shared" si="189"/>
        <v>0</v>
      </c>
      <c r="AJ266" s="73">
        <f t="shared" si="190"/>
        <v>0</v>
      </c>
      <c r="AK266" s="73">
        <f t="shared" si="191"/>
        <v>0</v>
      </c>
      <c r="AL266" s="73">
        <f t="shared" si="192"/>
        <v>0</v>
      </c>
      <c r="AM266" s="73">
        <f t="shared" si="193"/>
        <v>0</v>
      </c>
      <c r="AN266" s="73">
        <f t="shared" si="238"/>
        <v>0</v>
      </c>
      <c r="AO266" s="73">
        <f t="shared" si="194"/>
        <v>0</v>
      </c>
      <c r="AP266" s="73" t="str">
        <f t="shared" si="240"/>
        <v/>
      </c>
      <c r="AQ266" s="216" t="str">
        <f>IF(AND(BC266=""),"",IF(BC266=0,"",1+(MAX(AQ$60:AQ265))))</f>
        <v/>
      </c>
      <c r="AR266" s="72">
        <v>207</v>
      </c>
      <c r="AS266" s="347">
        <f t="shared" si="218"/>
        <v>0</v>
      </c>
      <c r="AT266" s="70">
        <f t="shared" si="219"/>
        <v>0</v>
      </c>
      <c r="AU266" s="70">
        <f t="shared" si="220"/>
        <v>0</v>
      </c>
      <c r="AV266" s="70">
        <f t="shared" si="221"/>
        <v>0</v>
      </c>
      <c r="AW266" s="70">
        <f t="shared" si="222"/>
        <v>0</v>
      </c>
      <c r="AX266" s="70">
        <f t="shared" si="223"/>
        <v>0</v>
      </c>
      <c r="AY266" s="70">
        <f t="shared" si="224"/>
        <v>0</v>
      </c>
      <c r="AZ266" s="70">
        <f t="shared" si="225"/>
        <v>0</v>
      </c>
      <c r="BA266" s="70">
        <f t="shared" si="226"/>
        <v>0</v>
      </c>
      <c r="BB266" s="70">
        <f t="shared" si="195"/>
        <v>0</v>
      </c>
      <c r="BC266" s="73" t="str">
        <f t="shared" si="241"/>
        <v/>
      </c>
      <c r="BD266" s="216" t="str">
        <f>IF(AND(BP266=""),"",IF(BP266=0,"",1+(MAX(BD$60:BD265))))</f>
        <v/>
      </c>
      <c r="BE266" s="32">
        <v>207</v>
      </c>
      <c r="BF266" s="69">
        <f t="shared" si="248"/>
        <v>0</v>
      </c>
      <c r="BG266" s="73">
        <f t="shared" si="249"/>
        <v>0</v>
      </c>
      <c r="BH266" s="73">
        <f t="shared" si="250"/>
        <v>0</v>
      </c>
      <c r="BI266" s="73">
        <f t="shared" si="251"/>
        <v>0</v>
      </c>
      <c r="BJ266" s="73">
        <f t="shared" si="252"/>
        <v>0</v>
      </c>
      <c r="BK266" s="73">
        <f t="shared" si="253"/>
        <v>0</v>
      </c>
      <c r="BL266" s="73">
        <f t="shared" si="254"/>
        <v>0</v>
      </c>
      <c r="BM266" s="73">
        <f t="shared" si="255"/>
        <v>0</v>
      </c>
      <c r="BN266" s="73">
        <f t="shared" si="256"/>
        <v>0</v>
      </c>
      <c r="BO266" s="73">
        <f t="shared" si="196"/>
        <v>0</v>
      </c>
      <c r="BP266" s="73" t="str">
        <f t="shared" si="242"/>
        <v/>
      </c>
      <c r="BQ266" s="216" t="str">
        <f>IF(AND(CC266=""),"",IF(CC266=0,"",1+(MAX(BQ$60:BQ265))))</f>
        <v/>
      </c>
      <c r="BR266" s="32">
        <v>207</v>
      </c>
      <c r="BS266" s="346">
        <f t="shared" si="257"/>
        <v>0</v>
      </c>
      <c r="BT266" s="73">
        <f t="shared" si="258"/>
        <v>0</v>
      </c>
      <c r="BU266" s="73">
        <f t="shared" si="259"/>
        <v>0</v>
      </c>
      <c r="BV266" s="73">
        <f t="shared" si="260"/>
        <v>0</v>
      </c>
      <c r="BW266" s="73">
        <f t="shared" si="261"/>
        <v>0</v>
      </c>
      <c r="BX266" s="73">
        <f t="shared" si="262"/>
        <v>0</v>
      </c>
      <c r="BY266" s="73">
        <f t="shared" si="263"/>
        <v>0</v>
      </c>
      <c r="BZ266" s="73">
        <f t="shared" si="264"/>
        <v>0</v>
      </c>
      <c r="CA266" s="73">
        <f t="shared" si="265"/>
        <v>0</v>
      </c>
      <c r="CB266" s="73">
        <f t="shared" si="197"/>
        <v>0</v>
      </c>
      <c r="CC266" s="73" t="str">
        <f t="shared" si="243"/>
        <v/>
      </c>
      <c r="CD266" s="216" t="str">
        <f>IF(AND(CP266=""),"",IF(CP266=0,"",1+(MAX(CD$60:CD265))))</f>
        <v/>
      </c>
      <c r="CE266" s="32">
        <v>207</v>
      </c>
      <c r="CF266" s="69">
        <f t="shared" si="198"/>
        <v>0</v>
      </c>
      <c r="CG266" s="73">
        <f t="shared" si="199"/>
        <v>0</v>
      </c>
      <c r="CH266" s="73">
        <f t="shared" si="200"/>
        <v>0</v>
      </c>
      <c r="CI266" s="73">
        <f t="shared" si="201"/>
        <v>0</v>
      </c>
      <c r="CJ266" s="73">
        <f t="shared" si="202"/>
        <v>0</v>
      </c>
      <c r="CK266" s="73">
        <f t="shared" si="203"/>
        <v>0</v>
      </c>
      <c r="CL266" s="73">
        <f t="shared" si="204"/>
        <v>0</v>
      </c>
      <c r="CM266" s="73">
        <f t="shared" si="205"/>
        <v>0</v>
      </c>
      <c r="CN266" s="73">
        <f t="shared" si="206"/>
        <v>0</v>
      </c>
      <c r="CO266" s="73">
        <f t="shared" si="207"/>
        <v>0</v>
      </c>
      <c r="CP266" s="73" t="str">
        <f t="shared" si="244"/>
        <v/>
      </c>
      <c r="CQ266" s="216" t="str">
        <f>IF(AND(DC266=""),"",IF(DC266=0,"",1+(MAX(CQ$60:CQ265))))</f>
        <v/>
      </c>
      <c r="CR266" s="32">
        <v>207</v>
      </c>
      <c r="CS266" s="69">
        <f t="shared" si="227"/>
        <v>0</v>
      </c>
      <c r="CT266" s="73">
        <f t="shared" si="208"/>
        <v>0</v>
      </c>
      <c r="CU266" s="73">
        <f t="shared" si="209"/>
        <v>0</v>
      </c>
      <c r="CV266" s="73">
        <f t="shared" si="210"/>
        <v>0</v>
      </c>
      <c r="CW266" s="73">
        <f t="shared" si="211"/>
        <v>0</v>
      </c>
      <c r="CX266" s="73">
        <f t="shared" si="212"/>
        <v>0</v>
      </c>
      <c r="CY266" s="73">
        <f t="shared" si="213"/>
        <v>0</v>
      </c>
      <c r="CZ266" s="73">
        <f t="shared" si="214"/>
        <v>0</v>
      </c>
      <c r="DA266" s="73">
        <f t="shared" si="215"/>
        <v>0</v>
      </c>
      <c r="DB266" s="73">
        <f t="shared" si="216"/>
        <v>0</v>
      </c>
      <c r="DC266" s="73" t="str">
        <f t="shared" si="245"/>
        <v/>
      </c>
    </row>
    <row r="267" spans="1:107" s="216" customFormat="1" ht="15.75">
      <c r="A267" s="216">
        <f t="shared" si="246"/>
        <v>0</v>
      </c>
      <c r="B267" s="348">
        <f t="shared" si="247"/>
        <v>0</v>
      </c>
      <c r="C267" s="349">
        <v>208</v>
      </c>
      <c r="D267" s="384"/>
      <c r="E267" s="378"/>
      <c r="F267" s="385"/>
      <c r="G267" s="388"/>
      <c r="H267" s="383"/>
      <c r="I267" s="383"/>
      <c r="J267" s="381"/>
      <c r="K267" s="381"/>
      <c r="L267" s="381"/>
      <c r="M267" s="382"/>
      <c r="N267" s="521"/>
      <c r="AB267" s="216" t="str">
        <f t="shared" si="237"/>
        <v/>
      </c>
      <c r="AC267" s="216">
        <f t="shared" si="239"/>
        <v>1</v>
      </c>
      <c r="AD267" s="216" t="str">
        <f>IF(AND(AP267=""),"",IF(AP267=0,"",1+(MAX(AD$60:AD266))))</f>
        <v/>
      </c>
      <c r="AE267" s="72">
        <v>208</v>
      </c>
      <c r="AF267" s="69">
        <f t="shared" si="186"/>
        <v>0</v>
      </c>
      <c r="AG267" s="73">
        <f t="shared" si="187"/>
        <v>0</v>
      </c>
      <c r="AH267" s="73">
        <f t="shared" si="188"/>
        <v>0</v>
      </c>
      <c r="AI267" s="73">
        <f t="shared" si="189"/>
        <v>0</v>
      </c>
      <c r="AJ267" s="73">
        <f t="shared" si="190"/>
        <v>0</v>
      </c>
      <c r="AK267" s="73">
        <f t="shared" si="191"/>
        <v>0</v>
      </c>
      <c r="AL267" s="73">
        <f t="shared" si="192"/>
        <v>0</v>
      </c>
      <c r="AM267" s="73">
        <f t="shared" si="193"/>
        <v>0</v>
      </c>
      <c r="AN267" s="73">
        <f t="shared" si="238"/>
        <v>0</v>
      </c>
      <c r="AO267" s="73">
        <f t="shared" si="194"/>
        <v>0</v>
      </c>
      <c r="AP267" s="73" t="str">
        <f t="shared" si="240"/>
        <v/>
      </c>
      <c r="AQ267" s="216" t="str">
        <f>IF(AND(BC267=""),"",IF(BC267=0,"",1+(MAX(AQ$60:AQ266))))</f>
        <v/>
      </c>
      <c r="AR267" s="72">
        <v>208</v>
      </c>
      <c r="AS267" s="347">
        <f t="shared" si="218"/>
        <v>0</v>
      </c>
      <c r="AT267" s="70">
        <f t="shared" si="219"/>
        <v>0</v>
      </c>
      <c r="AU267" s="70">
        <f t="shared" si="220"/>
        <v>0</v>
      </c>
      <c r="AV267" s="70">
        <f t="shared" si="221"/>
        <v>0</v>
      </c>
      <c r="AW267" s="70">
        <f t="shared" si="222"/>
        <v>0</v>
      </c>
      <c r="AX267" s="70">
        <f t="shared" si="223"/>
        <v>0</v>
      </c>
      <c r="AY267" s="70">
        <f t="shared" si="224"/>
        <v>0</v>
      </c>
      <c r="AZ267" s="70">
        <f t="shared" si="225"/>
        <v>0</v>
      </c>
      <c r="BA267" s="70">
        <f t="shared" si="226"/>
        <v>0</v>
      </c>
      <c r="BB267" s="70">
        <f t="shared" si="195"/>
        <v>0</v>
      </c>
      <c r="BC267" s="73" t="str">
        <f t="shared" si="241"/>
        <v/>
      </c>
      <c r="BD267" s="216" t="str">
        <f>IF(AND(BP267=""),"",IF(BP267=0,"",1+(MAX(BD$60:BD266))))</f>
        <v/>
      </c>
      <c r="BE267" s="72">
        <v>208</v>
      </c>
      <c r="BF267" s="69">
        <f t="shared" si="248"/>
        <v>0</v>
      </c>
      <c r="BG267" s="73">
        <f t="shared" si="249"/>
        <v>0</v>
      </c>
      <c r="BH267" s="73">
        <f t="shared" si="250"/>
        <v>0</v>
      </c>
      <c r="BI267" s="73">
        <f t="shared" si="251"/>
        <v>0</v>
      </c>
      <c r="BJ267" s="73">
        <f t="shared" si="252"/>
        <v>0</v>
      </c>
      <c r="BK267" s="73">
        <f t="shared" si="253"/>
        <v>0</v>
      </c>
      <c r="BL267" s="73">
        <f t="shared" si="254"/>
        <v>0</v>
      </c>
      <c r="BM267" s="73">
        <f t="shared" si="255"/>
        <v>0</v>
      </c>
      <c r="BN267" s="73">
        <f t="shared" si="256"/>
        <v>0</v>
      </c>
      <c r="BO267" s="73">
        <f t="shared" si="196"/>
        <v>0</v>
      </c>
      <c r="BP267" s="73" t="str">
        <f t="shared" si="242"/>
        <v/>
      </c>
      <c r="BQ267" s="216" t="str">
        <f>IF(AND(CC267=""),"",IF(CC267=0,"",1+(MAX(BQ$60:BQ266))))</f>
        <v/>
      </c>
      <c r="BR267" s="72">
        <v>208</v>
      </c>
      <c r="BS267" s="346">
        <f t="shared" si="257"/>
        <v>0</v>
      </c>
      <c r="BT267" s="73">
        <f t="shared" si="258"/>
        <v>0</v>
      </c>
      <c r="BU267" s="73">
        <f t="shared" si="259"/>
        <v>0</v>
      </c>
      <c r="BV267" s="73">
        <f t="shared" si="260"/>
        <v>0</v>
      </c>
      <c r="BW267" s="73">
        <f t="shared" si="261"/>
        <v>0</v>
      </c>
      <c r="BX267" s="73">
        <f t="shared" si="262"/>
        <v>0</v>
      </c>
      <c r="BY267" s="73">
        <f t="shared" si="263"/>
        <v>0</v>
      </c>
      <c r="BZ267" s="73">
        <f t="shared" si="264"/>
        <v>0</v>
      </c>
      <c r="CA267" s="73">
        <f t="shared" si="265"/>
        <v>0</v>
      </c>
      <c r="CB267" s="73">
        <f t="shared" si="197"/>
        <v>0</v>
      </c>
      <c r="CC267" s="73" t="str">
        <f t="shared" si="243"/>
        <v/>
      </c>
      <c r="CD267" s="216" t="str">
        <f>IF(AND(CP267=""),"",IF(CP267=0,"",1+(MAX(CD$60:CD266))))</f>
        <v/>
      </c>
      <c r="CE267" s="72">
        <v>208</v>
      </c>
      <c r="CF267" s="69">
        <f t="shared" si="198"/>
        <v>0</v>
      </c>
      <c r="CG267" s="73">
        <f t="shared" si="199"/>
        <v>0</v>
      </c>
      <c r="CH267" s="73">
        <f t="shared" si="200"/>
        <v>0</v>
      </c>
      <c r="CI267" s="73">
        <f t="shared" si="201"/>
        <v>0</v>
      </c>
      <c r="CJ267" s="73">
        <f t="shared" si="202"/>
        <v>0</v>
      </c>
      <c r="CK267" s="73">
        <f t="shared" si="203"/>
        <v>0</v>
      </c>
      <c r="CL267" s="73">
        <f t="shared" si="204"/>
        <v>0</v>
      </c>
      <c r="CM267" s="73">
        <f t="shared" si="205"/>
        <v>0</v>
      </c>
      <c r="CN267" s="73">
        <f t="shared" si="206"/>
        <v>0</v>
      </c>
      <c r="CO267" s="73">
        <f t="shared" si="207"/>
        <v>0</v>
      </c>
      <c r="CP267" s="73" t="str">
        <f t="shared" si="244"/>
        <v/>
      </c>
      <c r="CQ267" s="216" t="str">
        <f>IF(AND(DC267=""),"",IF(DC267=0,"",1+(MAX(CQ$60:CQ266))))</f>
        <v/>
      </c>
      <c r="CR267" s="72">
        <v>208</v>
      </c>
      <c r="CS267" s="69">
        <f t="shared" si="227"/>
        <v>0</v>
      </c>
      <c r="CT267" s="73">
        <f t="shared" si="208"/>
        <v>0</v>
      </c>
      <c r="CU267" s="73">
        <f t="shared" si="209"/>
        <v>0</v>
      </c>
      <c r="CV267" s="73">
        <f t="shared" si="210"/>
        <v>0</v>
      </c>
      <c r="CW267" s="73">
        <f t="shared" si="211"/>
        <v>0</v>
      </c>
      <c r="CX267" s="73">
        <f t="shared" si="212"/>
        <v>0</v>
      </c>
      <c r="CY267" s="73">
        <f t="shared" si="213"/>
        <v>0</v>
      </c>
      <c r="CZ267" s="73">
        <f t="shared" si="214"/>
        <v>0</v>
      </c>
      <c r="DA267" s="73">
        <f t="shared" si="215"/>
        <v>0</v>
      </c>
      <c r="DB267" s="73">
        <f t="shared" si="216"/>
        <v>0</v>
      </c>
      <c r="DC267" s="73" t="str">
        <f t="shared" si="245"/>
        <v/>
      </c>
    </row>
    <row r="268" spans="1:107" s="216" customFormat="1" ht="15.75">
      <c r="A268" s="216">
        <f t="shared" si="246"/>
        <v>0</v>
      </c>
      <c r="B268" s="348">
        <f t="shared" si="247"/>
        <v>0</v>
      </c>
      <c r="C268" s="349">
        <v>209</v>
      </c>
      <c r="D268" s="384"/>
      <c r="E268" s="378"/>
      <c r="F268" s="385"/>
      <c r="G268" s="388"/>
      <c r="H268" s="383"/>
      <c r="I268" s="383"/>
      <c r="J268" s="381"/>
      <c r="K268" s="381"/>
      <c r="L268" s="381"/>
      <c r="M268" s="382"/>
      <c r="N268" s="521"/>
      <c r="AB268" s="216" t="str">
        <f t="shared" si="237"/>
        <v/>
      </c>
      <c r="AC268" s="216">
        <f t="shared" si="239"/>
        <v>1</v>
      </c>
      <c r="AD268" s="216" t="str">
        <f>IF(AND(AP268=""),"",IF(AP268=0,"",1+(MAX(AD$60:AD267))))</f>
        <v/>
      </c>
      <c r="AE268" s="32">
        <v>209</v>
      </c>
      <c r="AF268" s="69">
        <f t="shared" si="186"/>
        <v>0</v>
      </c>
      <c r="AG268" s="73">
        <f t="shared" si="187"/>
        <v>0</v>
      </c>
      <c r="AH268" s="73">
        <f t="shared" si="188"/>
        <v>0</v>
      </c>
      <c r="AI268" s="73">
        <f t="shared" si="189"/>
        <v>0</v>
      </c>
      <c r="AJ268" s="73">
        <f t="shared" si="190"/>
        <v>0</v>
      </c>
      <c r="AK268" s="73">
        <f t="shared" si="191"/>
        <v>0</v>
      </c>
      <c r="AL268" s="73">
        <f t="shared" si="192"/>
        <v>0</v>
      </c>
      <c r="AM268" s="73">
        <f t="shared" si="193"/>
        <v>0</v>
      </c>
      <c r="AN268" s="73">
        <f t="shared" si="238"/>
        <v>0</v>
      </c>
      <c r="AO268" s="73">
        <f t="shared" si="194"/>
        <v>0</v>
      </c>
      <c r="AP268" s="73" t="str">
        <f t="shared" si="240"/>
        <v/>
      </c>
      <c r="AQ268" s="216" t="str">
        <f>IF(AND(BC268=""),"",IF(BC268=0,"",1+(MAX(AQ$60:AQ267))))</f>
        <v/>
      </c>
      <c r="AR268" s="72">
        <v>209</v>
      </c>
      <c r="AS268" s="347">
        <f t="shared" si="218"/>
        <v>0</v>
      </c>
      <c r="AT268" s="70">
        <f t="shared" si="219"/>
        <v>0</v>
      </c>
      <c r="AU268" s="70">
        <f t="shared" si="220"/>
        <v>0</v>
      </c>
      <c r="AV268" s="70">
        <f t="shared" si="221"/>
        <v>0</v>
      </c>
      <c r="AW268" s="70">
        <f t="shared" si="222"/>
        <v>0</v>
      </c>
      <c r="AX268" s="70">
        <f t="shared" si="223"/>
        <v>0</v>
      </c>
      <c r="AY268" s="70">
        <f t="shared" si="224"/>
        <v>0</v>
      </c>
      <c r="AZ268" s="70">
        <f t="shared" si="225"/>
        <v>0</v>
      </c>
      <c r="BA268" s="70">
        <f t="shared" si="226"/>
        <v>0</v>
      </c>
      <c r="BB268" s="70">
        <f t="shared" si="195"/>
        <v>0</v>
      </c>
      <c r="BC268" s="73" t="str">
        <f t="shared" si="241"/>
        <v/>
      </c>
      <c r="BD268" s="216" t="str">
        <f>IF(AND(BP268=""),"",IF(BP268=0,"",1+(MAX(BD$60:BD267))))</f>
        <v/>
      </c>
      <c r="BE268" s="32">
        <v>209</v>
      </c>
      <c r="BF268" s="69">
        <f t="shared" si="248"/>
        <v>0</v>
      </c>
      <c r="BG268" s="73">
        <f t="shared" si="249"/>
        <v>0</v>
      </c>
      <c r="BH268" s="73">
        <f t="shared" si="250"/>
        <v>0</v>
      </c>
      <c r="BI268" s="73">
        <f t="shared" si="251"/>
        <v>0</v>
      </c>
      <c r="BJ268" s="73">
        <f t="shared" si="252"/>
        <v>0</v>
      </c>
      <c r="BK268" s="73">
        <f t="shared" si="253"/>
        <v>0</v>
      </c>
      <c r="BL268" s="73">
        <f t="shared" si="254"/>
        <v>0</v>
      </c>
      <c r="BM268" s="73">
        <f t="shared" si="255"/>
        <v>0</v>
      </c>
      <c r="BN268" s="73">
        <f t="shared" si="256"/>
        <v>0</v>
      </c>
      <c r="BO268" s="73">
        <f t="shared" si="196"/>
        <v>0</v>
      </c>
      <c r="BP268" s="73" t="str">
        <f t="shared" si="242"/>
        <v/>
      </c>
      <c r="BQ268" s="216" t="str">
        <f>IF(AND(CC268=""),"",IF(CC268=0,"",1+(MAX(BQ$60:BQ267))))</f>
        <v/>
      </c>
      <c r="BR268" s="32">
        <v>209</v>
      </c>
      <c r="BS268" s="346">
        <f t="shared" si="257"/>
        <v>0</v>
      </c>
      <c r="BT268" s="73">
        <f t="shared" si="258"/>
        <v>0</v>
      </c>
      <c r="BU268" s="73">
        <f t="shared" si="259"/>
        <v>0</v>
      </c>
      <c r="BV268" s="73">
        <f t="shared" si="260"/>
        <v>0</v>
      </c>
      <c r="BW268" s="73">
        <f t="shared" si="261"/>
        <v>0</v>
      </c>
      <c r="BX268" s="73">
        <f t="shared" si="262"/>
        <v>0</v>
      </c>
      <c r="BY268" s="73">
        <f t="shared" si="263"/>
        <v>0</v>
      </c>
      <c r="BZ268" s="73">
        <f t="shared" si="264"/>
        <v>0</v>
      </c>
      <c r="CA268" s="73">
        <f t="shared" si="265"/>
        <v>0</v>
      </c>
      <c r="CB268" s="73">
        <f t="shared" si="197"/>
        <v>0</v>
      </c>
      <c r="CC268" s="73" t="str">
        <f t="shared" si="243"/>
        <v/>
      </c>
      <c r="CD268" s="216" t="str">
        <f>IF(AND(CP268=""),"",IF(CP268=0,"",1+(MAX(CD$60:CD267))))</f>
        <v/>
      </c>
      <c r="CE268" s="32">
        <v>209</v>
      </c>
      <c r="CF268" s="69">
        <f t="shared" si="198"/>
        <v>0</v>
      </c>
      <c r="CG268" s="73">
        <f t="shared" si="199"/>
        <v>0</v>
      </c>
      <c r="CH268" s="73">
        <f t="shared" si="200"/>
        <v>0</v>
      </c>
      <c r="CI268" s="73">
        <f t="shared" si="201"/>
        <v>0</v>
      </c>
      <c r="CJ268" s="73">
        <f t="shared" si="202"/>
        <v>0</v>
      </c>
      <c r="CK268" s="73">
        <f t="shared" si="203"/>
        <v>0</v>
      </c>
      <c r="CL268" s="73">
        <f t="shared" si="204"/>
        <v>0</v>
      </c>
      <c r="CM268" s="73">
        <f t="shared" si="205"/>
        <v>0</v>
      </c>
      <c r="CN268" s="73">
        <f t="shared" si="206"/>
        <v>0</v>
      </c>
      <c r="CO268" s="73">
        <f t="shared" si="207"/>
        <v>0</v>
      </c>
      <c r="CP268" s="73" t="str">
        <f t="shared" si="244"/>
        <v/>
      </c>
      <c r="CQ268" s="216" t="str">
        <f>IF(AND(DC268=""),"",IF(DC268=0,"",1+(MAX(CQ$60:CQ267))))</f>
        <v/>
      </c>
      <c r="CR268" s="32">
        <v>209</v>
      </c>
      <c r="CS268" s="69">
        <f t="shared" si="227"/>
        <v>0</v>
      </c>
      <c r="CT268" s="73">
        <f t="shared" si="208"/>
        <v>0</v>
      </c>
      <c r="CU268" s="73">
        <f t="shared" si="209"/>
        <v>0</v>
      </c>
      <c r="CV268" s="73">
        <f t="shared" si="210"/>
        <v>0</v>
      </c>
      <c r="CW268" s="73">
        <f t="shared" si="211"/>
        <v>0</v>
      </c>
      <c r="CX268" s="73">
        <f t="shared" si="212"/>
        <v>0</v>
      </c>
      <c r="CY268" s="73">
        <f t="shared" si="213"/>
        <v>0</v>
      </c>
      <c r="CZ268" s="73">
        <f t="shared" si="214"/>
        <v>0</v>
      </c>
      <c r="DA268" s="73">
        <f t="shared" si="215"/>
        <v>0</v>
      </c>
      <c r="DB268" s="73">
        <f t="shared" si="216"/>
        <v>0</v>
      </c>
      <c r="DC268" s="73" t="str">
        <f t="shared" si="245"/>
        <v/>
      </c>
    </row>
    <row r="269" spans="1:107" s="216" customFormat="1" ht="15.75">
      <c r="A269" s="216">
        <f t="shared" si="246"/>
        <v>0</v>
      </c>
      <c r="B269" s="348">
        <f t="shared" si="247"/>
        <v>0</v>
      </c>
      <c r="C269" s="349">
        <v>210</v>
      </c>
      <c r="D269" s="384"/>
      <c r="E269" s="378"/>
      <c r="F269" s="385"/>
      <c r="G269" s="388"/>
      <c r="H269" s="383"/>
      <c r="I269" s="383"/>
      <c r="J269" s="381"/>
      <c r="K269" s="381"/>
      <c r="L269" s="381"/>
      <c r="M269" s="382"/>
      <c r="N269" s="521"/>
      <c r="AB269" s="216" t="str">
        <f t="shared" si="237"/>
        <v/>
      </c>
      <c r="AC269" s="216">
        <f t="shared" si="239"/>
        <v>1</v>
      </c>
      <c r="AD269" s="216" t="str">
        <f>IF(AND(AP269=""),"",IF(AP269=0,"",1+(MAX(AD$60:AD268))))</f>
        <v/>
      </c>
      <c r="AE269" s="72">
        <v>210</v>
      </c>
      <c r="AF269" s="69">
        <f t="shared" si="186"/>
        <v>0</v>
      </c>
      <c r="AG269" s="73">
        <f t="shared" si="187"/>
        <v>0</v>
      </c>
      <c r="AH269" s="73">
        <f t="shared" si="188"/>
        <v>0</v>
      </c>
      <c r="AI269" s="73">
        <f t="shared" si="189"/>
        <v>0</v>
      </c>
      <c r="AJ269" s="73">
        <f t="shared" si="190"/>
        <v>0</v>
      </c>
      <c r="AK269" s="73">
        <f t="shared" si="191"/>
        <v>0</v>
      </c>
      <c r="AL269" s="73">
        <f t="shared" si="192"/>
        <v>0</v>
      </c>
      <c r="AM269" s="73">
        <f t="shared" si="193"/>
        <v>0</v>
      </c>
      <c r="AN269" s="73">
        <f t="shared" si="238"/>
        <v>0</v>
      </c>
      <c r="AO269" s="73">
        <f t="shared" si="194"/>
        <v>0</v>
      </c>
      <c r="AP269" s="73" t="str">
        <f t="shared" si="240"/>
        <v/>
      </c>
      <c r="AQ269" s="216" t="str">
        <f>IF(AND(BC269=""),"",IF(BC269=0,"",1+(MAX(AQ$60:AQ268))))</f>
        <v/>
      </c>
      <c r="AR269" s="72">
        <v>210</v>
      </c>
      <c r="AS269" s="347">
        <f t="shared" si="218"/>
        <v>0</v>
      </c>
      <c r="AT269" s="70">
        <f t="shared" si="219"/>
        <v>0</v>
      </c>
      <c r="AU269" s="70">
        <f t="shared" si="220"/>
        <v>0</v>
      </c>
      <c r="AV269" s="70">
        <f t="shared" si="221"/>
        <v>0</v>
      </c>
      <c r="AW269" s="70">
        <f t="shared" si="222"/>
        <v>0</v>
      </c>
      <c r="AX269" s="70">
        <f t="shared" si="223"/>
        <v>0</v>
      </c>
      <c r="AY269" s="70">
        <f t="shared" si="224"/>
        <v>0</v>
      </c>
      <c r="AZ269" s="70">
        <f t="shared" si="225"/>
        <v>0</v>
      </c>
      <c r="BA269" s="70">
        <f t="shared" si="226"/>
        <v>0</v>
      </c>
      <c r="BB269" s="70">
        <f t="shared" si="195"/>
        <v>0</v>
      </c>
      <c r="BC269" s="73" t="str">
        <f t="shared" si="241"/>
        <v/>
      </c>
      <c r="BD269" s="216" t="str">
        <f>IF(AND(BP269=""),"",IF(BP269=0,"",1+(MAX(BD$60:BD268))))</f>
        <v/>
      </c>
      <c r="BE269" s="72">
        <v>210</v>
      </c>
      <c r="BF269" s="69">
        <f t="shared" si="248"/>
        <v>0</v>
      </c>
      <c r="BG269" s="73">
        <f t="shared" si="249"/>
        <v>0</v>
      </c>
      <c r="BH269" s="73">
        <f t="shared" si="250"/>
        <v>0</v>
      </c>
      <c r="BI269" s="73">
        <f t="shared" si="251"/>
        <v>0</v>
      </c>
      <c r="BJ269" s="73">
        <f t="shared" si="252"/>
        <v>0</v>
      </c>
      <c r="BK269" s="73">
        <f t="shared" si="253"/>
        <v>0</v>
      </c>
      <c r="BL269" s="73">
        <f t="shared" si="254"/>
        <v>0</v>
      </c>
      <c r="BM269" s="73">
        <f t="shared" si="255"/>
        <v>0</v>
      </c>
      <c r="BN269" s="73">
        <f t="shared" si="256"/>
        <v>0</v>
      </c>
      <c r="BO269" s="73">
        <f t="shared" si="196"/>
        <v>0</v>
      </c>
      <c r="BP269" s="73" t="str">
        <f t="shared" si="242"/>
        <v/>
      </c>
      <c r="BQ269" s="216" t="str">
        <f>IF(AND(CC269=""),"",IF(CC269=0,"",1+(MAX(BQ$60:BQ268))))</f>
        <v/>
      </c>
      <c r="BR269" s="72">
        <v>210</v>
      </c>
      <c r="BS269" s="346">
        <f t="shared" si="257"/>
        <v>0</v>
      </c>
      <c r="BT269" s="73">
        <f t="shared" si="258"/>
        <v>0</v>
      </c>
      <c r="BU269" s="73">
        <f t="shared" si="259"/>
        <v>0</v>
      </c>
      <c r="BV269" s="73">
        <f t="shared" si="260"/>
        <v>0</v>
      </c>
      <c r="BW269" s="73">
        <f t="shared" si="261"/>
        <v>0</v>
      </c>
      <c r="BX269" s="73">
        <f t="shared" si="262"/>
        <v>0</v>
      </c>
      <c r="BY269" s="73">
        <f t="shared" si="263"/>
        <v>0</v>
      </c>
      <c r="BZ269" s="73">
        <f t="shared" si="264"/>
        <v>0</v>
      </c>
      <c r="CA269" s="73">
        <f t="shared" si="265"/>
        <v>0</v>
      </c>
      <c r="CB269" s="73">
        <f t="shared" si="197"/>
        <v>0</v>
      </c>
      <c r="CC269" s="73" t="str">
        <f t="shared" si="243"/>
        <v/>
      </c>
      <c r="CD269" s="216" t="str">
        <f>IF(AND(CP269=""),"",IF(CP269=0,"",1+(MAX(CD$60:CD268))))</f>
        <v/>
      </c>
      <c r="CE269" s="72">
        <v>210</v>
      </c>
      <c r="CF269" s="69">
        <f t="shared" si="198"/>
        <v>0</v>
      </c>
      <c r="CG269" s="73">
        <f t="shared" si="199"/>
        <v>0</v>
      </c>
      <c r="CH269" s="73">
        <f t="shared" si="200"/>
        <v>0</v>
      </c>
      <c r="CI269" s="73">
        <f t="shared" si="201"/>
        <v>0</v>
      </c>
      <c r="CJ269" s="73">
        <f t="shared" si="202"/>
        <v>0</v>
      </c>
      <c r="CK269" s="73">
        <f t="shared" si="203"/>
        <v>0</v>
      </c>
      <c r="CL269" s="73">
        <f t="shared" si="204"/>
        <v>0</v>
      </c>
      <c r="CM269" s="73">
        <f t="shared" si="205"/>
        <v>0</v>
      </c>
      <c r="CN269" s="73">
        <f t="shared" si="206"/>
        <v>0</v>
      </c>
      <c r="CO269" s="73">
        <f t="shared" si="207"/>
        <v>0</v>
      </c>
      <c r="CP269" s="73" t="str">
        <f t="shared" si="244"/>
        <v/>
      </c>
      <c r="CQ269" s="216" t="str">
        <f>IF(AND(DC269=""),"",IF(DC269=0,"",1+(MAX(CQ$60:CQ268))))</f>
        <v/>
      </c>
      <c r="CR269" s="72">
        <v>210</v>
      </c>
      <c r="CS269" s="69">
        <f t="shared" si="227"/>
        <v>0</v>
      </c>
      <c r="CT269" s="73">
        <f t="shared" si="208"/>
        <v>0</v>
      </c>
      <c r="CU269" s="73">
        <f t="shared" si="209"/>
        <v>0</v>
      </c>
      <c r="CV269" s="73">
        <f t="shared" si="210"/>
        <v>0</v>
      </c>
      <c r="CW269" s="73">
        <f t="shared" si="211"/>
        <v>0</v>
      </c>
      <c r="CX269" s="73">
        <f t="shared" si="212"/>
        <v>0</v>
      </c>
      <c r="CY269" s="73">
        <f t="shared" si="213"/>
        <v>0</v>
      </c>
      <c r="CZ269" s="73">
        <f t="shared" si="214"/>
        <v>0</v>
      </c>
      <c r="DA269" s="73">
        <f t="shared" si="215"/>
        <v>0</v>
      </c>
      <c r="DB269" s="73">
        <f t="shared" si="216"/>
        <v>0</v>
      </c>
      <c r="DC269" s="73" t="str">
        <f t="shared" si="245"/>
        <v/>
      </c>
    </row>
    <row r="270" spans="1:107" s="216" customFormat="1" ht="15.75">
      <c r="A270" s="216">
        <f t="shared" si="246"/>
        <v>0</v>
      </c>
      <c r="B270" s="348">
        <f t="shared" si="247"/>
        <v>0</v>
      </c>
      <c r="C270" s="349">
        <v>211</v>
      </c>
      <c r="D270" s="384"/>
      <c r="E270" s="378"/>
      <c r="F270" s="385"/>
      <c r="G270" s="388"/>
      <c r="H270" s="383"/>
      <c r="I270" s="383"/>
      <c r="J270" s="381"/>
      <c r="K270" s="381"/>
      <c r="L270" s="381"/>
      <c r="M270" s="382"/>
      <c r="N270" s="521"/>
      <c r="AB270" s="216" t="str">
        <f t="shared" si="237"/>
        <v/>
      </c>
      <c r="AC270" s="216">
        <f t="shared" si="239"/>
        <v>1</v>
      </c>
      <c r="AD270" s="216" t="str">
        <f>IF(AND(AP270=""),"",IF(AP270=0,"",1+(MAX(AD$60:AD269))))</f>
        <v/>
      </c>
      <c r="AE270" s="32">
        <v>211</v>
      </c>
      <c r="AF270" s="69">
        <f t="shared" si="186"/>
        <v>0</v>
      </c>
      <c r="AG270" s="73">
        <f t="shared" si="187"/>
        <v>0</v>
      </c>
      <c r="AH270" s="73">
        <f t="shared" si="188"/>
        <v>0</v>
      </c>
      <c r="AI270" s="73">
        <f t="shared" si="189"/>
        <v>0</v>
      </c>
      <c r="AJ270" s="73">
        <f t="shared" si="190"/>
        <v>0</v>
      </c>
      <c r="AK270" s="73">
        <f t="shared" si="191"/>
        <v>0</v>
      </c>
      <c r="AL270" s="73">
        <f t="shared" si="192"/>
        <v>0</v>
      </c>
      <c r="AM270" s="73">
        <f t="shared" si="193"/>
        <v>0</v>
      </c>
      <c r="AN270" s="73">
        <f t="shared" si="238"/>
        <v>0</v>
      </c>
      <c r="AO270" s="73">
        <f t="shared" si="194"/>
        <v>0</v>
      </c>
      <c r="AP270" s="73" t="str">
        <f t="shared" si="240"/>
        <v/>
      </c>
      <c r="AQ270" s="216" t="str">
        <f>IF(AND(BC270=""),"",IF(BC270=0,"",1+(MAX(AQ$60:AQ269))))</f>
        <v/>
      </c>
      <c r="AR270" s="72">
        <v>211</v>
      </c>
      <c r="AS270" s="347">
        <f t="shared" si="218"/>
        <v>0</v>
      </c>
      <c r="AT270" s="70">
        <f t="shared" si="219"/>
        <v>0</v>
      </c>
      <c r="AU270" s="70">
        <f t="shared" si="220"/>
        <v>0</v>
      </c>
      <c r="AV270" s="70">
        <f t="shared" si="221"/>
        <v>0</v>
      </c>
      <c r="AW270" s="70">
        <f t="shared" si="222"/>
        <v>0</v>
      </c>
      <c r="AX270" s="70">
        <f t="shared" si="223"/>
        <v>0</v>
      </c>
      <c r="AY270" s="70">
        <f t="shared" si="224"/>
        <v>0</v>
      </c>
      <c r="AZ270" s="70">
        <f t="shared" si="225"/>
        <v>0</v>
      </c>
      <c r="BA270" s="70">
        <f t="shared" si="226"/>
        <v>0</v>
      </c>
      <c r="BB270" s="70">
        <f t="shared" si="195"/>
        <v>0</v>
      </c>
      <c r="BC270" s="73" t="str">
        <f t="shared" si="241"/>
        <v/>
      </c>
      <c r="BD270" s="216" t="str">
        <f>IF(AND(BP270=""),"",IF(BP270=0,"",1+(MAX(BD$60:BD269))))</f>
        <v/>
      </c>
      <c r="BE270" s="32">
        <v>211</v>
      </c>
      <c r="BF270" s="69">
        <f t="shared" si="248"/>
        <v>0</v>
      </c>
      <c r="BG270" s="73">
        <f t="shared" si="249"/>
        <v>0</v>
      </c>
      <c r="BH270" s="73">
        <f t="shared" si="250"/>
        <v>0</v>
      </c>
      <c r="BI270" s="73">
        <f t="shared" si="251"/>
        <v>0</v>
      </c>
      <c r="BJ270" s="73">
        <f t="shared" si="252"/>
        <v>0</v>
      </c>
      <c r="BK270" s="73">
        <f t="shared" si="253"/>
        <v>0</v>
      </c>
      <c r="BL270" s="73">
        <f t="shared" si="254"/>
        <v>0</v>
      </c>
      <c r="BM270" s="73">
        <f t="shared" si="255"/>
        <v>0</v>
      </c>
      <c r="BN270" s="73">
        <f t="shared" si="256"/>
        <v>0</v>
      </c>
      <c r="BO270" s="73">
        <f t="shared" si="196"/>
        <v>0</v>
      </c>
      <c r="BP270" s="73" t="str">
        <f t="shared" si="242"/>
        <v/>
      </c>
      <c r="BQ270" s="216" t="str">
        <f>IF(AND(CC270=""),"",IF(CC270=0,"",1+(MAX(BQ$60:BQ269))))</f>
        <v/>
      </c>
      <c r="BR270" s="32">
        <v>211</v>
      </c>
      <c r="BS270" s="346">
        <f t="shared" si="257"/>
        <v>0</v>
      </c>
      <c r="BT270" s="73">
        <f t="shared" si="258"/>
        <v>0</v>
      </c>
      <c r="BU270" s="73">
        <f t="shared" si="259"/>
        <v>0</v>
      </c>
      <c r="BV270" s="73">
        <f t="shared" si="260"/>
        <v>0</v>
      </c>
      <c r="BW270" s="73">
        <f t="shared" si="261"/>
        <v>0</v>
      </c>
      <c r="BX270" s="73">
        <f t="shared" si="262"/>
        <v>0</v>
      </c>
      <c r="BY270" s="73">
        <f t="shared" si="263"/>
        <v>0</v>
      </c>
      <c r="BZ270" s="73">
        <f t="shared" si="264"/>
        <v>0</v>
      </c>
      <c r="CA270" s="73">
        <f t="shared" si="265"/>
        <v>0</v>
      </c>
      <c r="CB270" s="73">
        <f t="shared" si="197"/>
        <v>0</v>
      </c>
      <c r="CC270" s="73" t="str">
        <f t="shared" si="243"/>
        <v/>
      </c>
      <c r="CD270" s="216" t="str">
        <f>IF(AND(CP270=""),"",IF(CP270=0,"",1+(MAX(CD$60:CD269))))</f>
        <v/>
      </c>
      <c r="CE270" s="32">
        <v>211</v>
      </c>
      <c r="CF270" s="69">
        <f t="shared" si="198"/>
        <v>0</v>
      </c>
      <c r="CG270" s="73">
        <f t="shared" si="199"/>
        <v>0</v>
      </c>
      <c r="CH270" s="73">
        <f t="shared" si="200"/>
        <v>0</v>
      </c>
      <c r="CI270" s="73">
        <f t="shared" si="201"/>
        <v>0</v>
      </c>
      <c r="CJ270" s="73">
        <f t="shared" si="202"/>
        <v>0</v>
      </c>
      <c r="CK270" s="73">
        <f t="shared" si="203"/>
        <v>0</v>
      </c>
      <c r="CL270" s="73">
        <f t="shared" si="204"/>
        <v>0</v>
      </c>
      <c r="CM270" s="73">
        <f t="shared" si="205"/>
        <v>0</v>
      </c>
      <c r="CN270" s="73">
        <f t="shared" si="206"/>
        <v>0</v>
      </c>
      <c r="CO270" s="73">
        <f t="shared" si="207"/>
        <v>0</v>
      </c>
      <c r="CP270" s="73" t="str">
        <f t="shared" si="244"/>
        <v/>
      </c>
      <c r="CQ270" s="216" t="str">
        <f>IF(AND(DC270=""),"",IF(DC270=0,"",1+(MAX(CQ$60:CQ269))))</f>
        <v/>
      </c>
      <c r="CR270" s="32">
        <v>211</v>
      </c>
      <c r="CS270" s="69">
        <f t="shared" si="227"/>
        <v>0</v>
      </c>
      <c r="CT270" s="73">
        <f t="shared" si="208"/>
        <v>0</v>
      </c>
      <c r="CU270" s="73">
        <f t="shared" si="209"/>
        <v>0</v>
      </c>
      <c r="CV270" s="73">
        <f t="shared" si="210"/>
        <v>0</v>
      </c>
      <c r="CW270" s="73">
        <f t="shared" si="211"/>
        <v>0</v>
      </c>
      <c r="CX270" s="73">
        <f t="shared" si="212"/>
        <v>0</v>
      </c>
      <c r="CY270" s="73">
        <f t="shared" si="213"/>
        <v>0</v>
      </c>
      <c r="CZ270" s="73">
        <f t="shared" si="214"/>
        <v>0</v>
      </c>
      <c r="DA270" s="73">
        <f t="shared" si="215"/>
        <v>0</v>
      </c>
      <c r="DB270" s="73">
        <f t="shared" si="216"/>
        <v>0</v>
      </c>
      <c r="DC270" s="73" t="str">
        <f t="shared" si="245"/>
        <v/>
      </c>
    </row>
    <row r="271" spans="1:107" s="216" customFormat="1" ht="15.75">
      <c r="A271" s="216">
        <f t="shared" si="246"/>
        <v>0</v>
      </c>
      <c r="B271" s="348">
        <f t="shared" si="247"/>
        <v>0</v>
      </c>
      <c r="C271" s="349">
        <v>212</v>
      </c>
      <c r="D271" s="384"/>
      <c r="E271" s="378"/>
      <c r="F271" s="385"/>
      <c r="G271" s="388"/>
      <c r="H271" s="383"/>
      <c r="I271" s="383"/>
      <c r="J271" s="381"/>
      <c r="K271" s="381"/>
      <c r="L271" s="381"/>
      <c r="M271" s="382"/>
      <c r="N271" s="521"/>
      <c r="AB271" s="216" t="str">
        <f t="shared" si="237"/>
        <v/>
      </c>
      <c r="AC271" s="216">
        <f t="shared" si="239"/>
        <v>1</v>
      </c>
      <c r="AD271" s="216" t="str">
        <f>IF(AND(AP271=""),"",IF(AP271=0,"",1+(MAX(AD$60:AD270))))</f>
        <v/>
      </c>
      <c r="AE271" s="72">
        <v>212</v>
      </c>
      <c r="AF271" s="69">
        <f t="shared" si="186"/>
        <v>0</v>
      </c>
      <c r="AG271" s="73">
        <f t="shared" si="187"/>
        <v>0</v>
      </c>
      <c r="AH271" s="73">
        <f t="shared" si="188"/>
        <v>0</v>
      </c>
      <c r="AI271" s="73">
        <f t="shared" si="189"/>
        <v>0</v>
      </c>
      <c r="AJ271" s="73">
        <f t="shared" si="190"/>
        <v>0</v>
      </c>
      <c r="AK271" s="73">
        <f t="shared" si="191"/>
        <v>0</v>
      </c>
      <c r="AL271" s="73">
        <f t="shared" si="192"/>
        <v>0</v>
      </c>
      <c r="AM271" s="73">
        <f t="shared" si="193"/>
        <v>0</v>
      </c>
      <c r="AN271" s="73">
        <f t="shared" si="238"/>
        <v>0</v>
      </c>
      <c r="AO271" s="73">
        <f t="shared" si="194"/>
        <v>0</v>
      </c>
      <c r="AP271" s="73" t="str">
        <f t="shared" si="240"/>
        <v/>
      </c>
      <c r="AQ271" s="216" t="str">
        <f>IF(AND(BC271=""),"",IF(BC271=0,"",1+(MAX(AQ$60:AQ270))))</f>
        <v/>
      </c>
      <c r="AR271" s="72">
        <v>212</v>
      </c>
      <c r="AS271" s="347">
        <f t="shared" si="218"/>
        <v>0</v>
      </c>
      <c r="AT271" s="70">
        <f t="shared" si="219"/>
        <v>0</v>
      </c>
      <c r="AU271" s="70">
        <f t="shared" si="220"/>
        <v>0</v>
      </c>
      <c r="AV271" s="70">
        <f t="shared" si="221"/>
        <v>0</v>
      </c>
      <c r="AW271" s="70">
        <f t="shared" si="222"/>
        <v>0</v>
      </c>
      <c r="AX271" s="70">
        <f t="shared" si="223"/>
        <v>0</v>
      </c>
      <c r="AY271" s="70">
        <f t="shared" si="224"/>
        <v>0</v>
      </c>
      <c r="AZ271" s="70">
        <f t="shared" si="225"/>
        <v>0</v>
      </c>
      <c r="BA271" s="70">
        <f t="shared" si="226"/>
        <v>0</v>
      </c>
      <c r="BB271" s="70">
        <f t="shared" si="195"/>
        <v>0</v>
      </c>
      <c r="BC271" s="73" t="str">
        <f t="shared" si="241"/>
        <v/>
      </c>
      <c r="BD271" s="216" t="str">
        <f>IF(AND(BP271=""),"",IF(BP271=0,"",1+(MAX(BD$60:BD270))))</f>
        <v/>
      </c>
      <c r="BE271" s="72">
        <v>212</v>
      </c>
      <c r="BF271" s="69">
        <f t="shared" si="248"/>
        <v>0</v>
      </c>
      <c r="BG271" s="73">
        <f t="shared" si="249"/>
        <v>0</v>
      </c>
      <c r="BH271" s="73">
        <f t="shared" si="250"/>
        <v>0</v>
      </c>
      <c r="BI271" s="73">
        <f t="shared" si="251"/>
        <v>0</v>
      </c>
      <c r="BJ271" s="73">
        <f t="shared" si="252"/>
        <v>0</v>
      </c>
      <c r="BK271" s="73">
        <f t="shared" si="253"/>
        <v>0</v>
      </c>
      <c r="BL271" s="73">
        <f t="shared" si="254"/>
        <v>0</v>
      </c>
      <c r="BM271" s="73">
        <f t="shared" si="255"/>
        <v>0</v>
      </c>
      <c r="BN271" s="73">
        <f t="shared" si="256"/>
        <v>0</v>
      </c>
      <c r="BO271" s="73">
        <f t="shared" si="196"/>
        <v>0</v>
      </c>
      <c r="BP271" s="73" t="str">
        <f t="shared" si="242"/>
        <v/>
      </c>
      <c r="BQ271" s="216" t="str">
        <f>IF(AND(CC271=""),"",IF(CC271=0,"",1+(MAX(BQ$60:BQ270))))</f>
        <v/>
      </c>
      <c r="BR271" s="72">
        <v>212</v>
      </c>
      <c r="BS271" s="346">
        <f t="shared" si="257"/>
        <v>0</v>
      </c>
      <c r="BT271" s="73">
        <f t="shared" si="258"/>
        <v>0</v>
      </c>
      <c r="BU271" s="73">
        <f t="shared" si="259"/>
        <v>0</v>
      </c>
      <c r="BV271" s="73">
        <f t="shared" si="260"/>
        <v>0</v>
      </c>
      <c r="BW271" s="73">
        <f t="shared" si="261"/>
        <v>0</v>
      </c>
      <c r="BX271" s="73">
        <f t="shared" si="262"/>
        <v>0</v>
      </c>
      <c r="BY271" s="73">
        <f t="shared" si="263"/>
        <v>0</v>
      </c>
      <c r="BZ271" s="73">
        <f t="shared" si="264"/>
        <v>0</v>
      </c>
      <c r="CA271" s="73">
        <f t="shared" si="265"/>
        <v>0</v>
      </c>
      <c r="CB271" s="73">
        <f t="shared" si="197"/>
        <v>0</v>
      </c>
      <c r="CC271" s="73" t="str">
        <f t="shared" si="243"/>
        <v/>
      </c>
      <c r="CD271" s="216" t="str">
        <f>IF(AND(CP271=""),"",IF(CP271=0,"",1+(MAX(CD$60:CD270))))</f>
        <v/>
      </c>
      <c r="CE271" s="72">
        <v>212</v>
      </c>
      <c r="CF271" s="69">
        <f t="shared" si="198"/>
        <v>0</v>
      </c>
      <c r="CG271" s="73">
        <f t="shared" si="199"/>
        <v>0</v>
      </c>
      <c r="CH271" s="73">
        <f t="shared" si="200"/>
        <v>0</v>
      </c>
      <c r="CI271" s="73">
        <f t="shared" si="201"/>
        <v>0</v>
      </c>
      <c r="CJ271" s="73">
        <f t="shared" si="202"/>
        <v>0</v>
      </c>
      <c r="CK271" s="73">
        <f t="shared" si="203"/>
        <v>0</v>
      </c>
      <c r="CL271" s="73">
        <f t="shared" si="204"/>
        <v>0</v>
      </c>
      <c r="CM271" s="73">
        <f t="shared" si="205"/>
        <v>0</v>
      </c>
      <c r="CN271" s="73">
        <f t="shared" si="206"/>
        <v>0</v>
      </c>
      <c r="CO271" s="73">
        <f t="shared" si="207"/>
        <v>0</v>
      </c>
      <c r="CP271" s="73" t="str">
        <f t="shared" si="244"/>
        <v/>
      </c>
      <c r="CQ271" s="216" t="str">
        <f>IF(AND(DC271=""),"",IF(DC271=0,"",1+(MAX(CQ$60:CQ270))))</f>
        <v/>
      </c>
      <c r="CR271" s="72">
        <v>212</v>
      </c>
      <c r="CS271" s="69">
        <f t="shared" si="227"/>
        <v>0</v>
      </c>
      <c r="CT271" s="73">
        <f t="shared" si="208"/>
        <v>0</v>
      </c>
      <c r="CU271" s="73">
        <f t="shared" si="209"/>
        <v>0</v>
      </c>
      <c r="CV271" s="73">
        <f t="shared" si="210"/>
        <v>0</v>
      </c>
      <c r="CW271" s="73">
        <f t="shared" si="211"/>
        <v>0</v>
      </c>
      <c r="CX271" s="73">
        <f t="shared" si="212"/>
        <v>0</v>
      </c>
      <c r="CY271" s="73">
        <f t="shared" si="213"/>
        <v>0</v>
      </c>
      <c r="CZ271" s="73">
        <f t="shared" si="214"/>
        <v>0</v>
      </c>
      <c r="DA271" s="73">
        <f t="shared" si="215"/>
        <v>0</v>
      </c>
      <c r="DB271" s="73">
        <f t="shared" si="216"/>
        <v>0</v>
      </c>
      <c r="DC271" s="73" t="str">
        <f t="shared" si="245"/>
        <v/>
      </c>
    </row>
    <row r="272" spans="1:107" s="216" customFormat="1" ht="15.75">
      <c r="A272" s="216">
        <f t="shared" si="246"/>
        <v>0</v>
      </c>
      <c r="B272" s="348">
        <f t="shared" si="247"/>
        <v>0</v>
      </c>
      <c r="C272" s="349">
        <v>213</v>
      </c>
      <c r="D272" s="389"/>
      <c r="E272" s="390"/>
      <c r="F272" s="385"/>
      <c r="G272" s="388"/>
      <c r="H272" s="383"/>
      <c r="I272" s="383"/>
      <c r="J272" s="381"/>
      <c r="K272" s="381"/>
      <c r="L272" s="381"/>
      <c r="M272" s="382"/>
      <c r="N272" s="521"/>
      <c r="AB272" s="216" t="str">
        <f t="shared" si="237"/>
        <v/>
      </c>
      <c r="AC272" s="216">
        <f t="shared" si="239"/>
        <v>1</v>
      </c>
      <c r="AD272" s="216" t="str">
        <f>IF(AND(AP272=""),"",IF(AP272=0,"",1+(MAX(AD$60:AD271))))</f>
        <v/>
      </c>
      <c r="AE272" s="32">
        <v>213</v>
      </c>
      <c r="AF272" s="69">
        <f t="shared" si="186"/>
        <v>0</v>
      </c>
      <c r="AG272" s="73">
        <f t="shared" si="187"/>
        <v>0</v>
      </c>
      <c r="AH272" s="73">
        <f t="shared" si="188"/>
        <v>0</v>
      </c>
      <c r="AI272" s="73">
        <f t="shared" si="189"/>
        <v>0</v>
      </c>
      <c r="AJ272" s="73">
        <f t="shared" si="190"/>
        <v>0</v>
      </c>
      <c r="AK272" s="73">
        <f t="shared" si="191"/>
        <v>0</v>
      </c>
      <c r="AL272" s="73">
        <f t="shared" si="192"/>
        <v>0</v>
      </c>
      <c r="AM272" s="73">
        <f t="shared" si="193"/>
        <v>0</v>
      </c>
      <c r="AN272" s="73">
        <f t="shared" si="238"/>
        <v>0</v>
      </c>
      <c r="AO272" s="73">
        <f t="shared" si="194"/>
        <v>0</v>
      </c>
      <c r="AP272" s="73" t="str">
        <f t="shared" si="240"/>
        <v/>
      </c>
      <c r="AQ272" s="216" t="str">
        <f>IF(AND(BC272=""),"",IF(BC272=0,"",1+(MAX(AQ$60:AQ271))))</f>
        <v/>
      </c>
      <c r="AR272" s="72">
        <v>213</v>
      </c>
      <c r="AS272" s="347">
        <f t="shared" si="218"/>
        <v>0</v>
      </c>
      <c r="AT272" s="70">
        <f t="shared" si="219"/>
        <v>0</v>
      </c>
      <c r="AU272" s="70">
        <f t="shared" si="220"/>
        <v>0</v>
      </c>
      <c r="AV272" s="70">
        <f t="shared" si="221"/>
        <v>0</v>
      </c>
      <c r="AW272" s="70">
        <f t="shared" si="222"/>
        <v>0</v>
      </c>
      <c r="AX272" s="70">
        <f t="shared" si="223"/>
        <v>0</v>
      </c>
      <c r="AY272" s="70">
        <f t="shared" si="224"/>
        <v>0</v>
      </c>
      <c r="AZ272" s="70">
        <f t="shared" si="225"/>
        <v>0</v>
      </c>
      <c r="BA272" s="70">
        <f t="shared" si="226"/>
        <v>0</v>
      </c>
      <c r="BB272" s="70">
        <f t="shared" si="195"/>
        <v>0</v>
      </c>
      <c r="BC272" s="73" t="str">
        <f t="shared" si="241"/>
        <v/>
      </c>
      <c r="BD272" s="216" t="str">
        <f>IF(AND(BP272=""),"",IF(BP272=0,"",1+(MAX(BD$60:BD271))))</f>
        <v/>
      </c>
      <c r="BE272" s="32">
        <v>213</v>
      </c>
      <c r="BF272" s="69">
        <f t="shared" si="248"/>
        <v>0</v>
      </c>
      <c r="BG272" s="73">
        <f t="shared" si="249"/>
        <v>0</v>
      </c>
      <c r="BH272" s="73">
        <f t="shared" si="250"/>
        <v>0</v>
      </c>
      <c r="BI272" s="73">
        <f t="shared" si="251"/>
        <v>0</v>
      </c>
      <c r="BJ272" s="73">
        <f t="shared" si="252"/>
        <v>0</v>
      </c>
      <c r="BK272" s="73">
        <f t="shared" si="253"/>
        <v>0</v>
      </c>
      <c r="BL272" s="73">
        <f t="shared" si="254"/>
        <v>0</v>
      </c>
      <c r="BM272" s="73">
        <f t="shared" si="255"/>
        <v>0</v>
      </c>
      <c r="BN272" s="73">
        <f t="shared" si="256"/>
        <v>0</v>
      </c>
      <c r="BO272" s="73">
        <f t="shared" si="196"/>
        <v>0</v>
      </c>
      <c r="BP272" s="73" t="str">
        <f t="shared" si="242"/>
        <v/>
      </c>
      <c r="BQ272" s="216" t="str">
        <f>IF(AND(CC272=""),"",IF(CC272=0,"",1+(MAX(BQ$60:BQ271))))</f>
        <v/>
      </c>
      <c r="BR272" s="32">
        <v>213</v>
      </c>
      <c r="BS272" s="346">
        <f t="shared" si="257"/>
        <v>0</v>
      </c>
      <c r="BT272" s="73">
        <f t="shared" si="258"/>
        <v>0</v>
      </c>
      <c r="BU272" s="73">
        <f t="shared" si="259"/>
        <v>0</v>
      </c>
      <c r="BV272" s="73">
        <f t="shared" si="260"/>
        <v>0</v>
      </c>
      <c r="BW272" s="73">
        <f t="shared" si="261"/>
        <v>0</v>
      </c>
      <c r="BX272" s="73">
        <f t="shared" si="262"/>
        <v>0</v>
      </c>
      <c r="BY272" s="73">
        <f t="shared" si="263"/>
        <v>0</v>
      </c>
      <c r="BZ272" s="73">
        <f t="shared" si="264"/>
        <v>0</v>
      </c>
      <c r="CA272" s="73">
        <f t="shared" si="265"/>
        <v>0</v>
      </c>
      <c r="CB272" s="73">
        <f t="shared" si="197"/>
        <v>0</v>
      </c>
      <c r="CC272" s="73" t="str">
        <f t="shared" si="243"/>
        <v/>
      </c>
      <c r="CD272" s="216" t="str">
        <f>IF(AND(CP272=""),"",IF(CP272=0,"",1+(MAX(CD$60:CD271))))</f>
        <v/>
      </c>
      <c r="CE272" s="32">
        <v>213</v>
      </c>
      <c r="CF272" s="69">
        <f t="shared" si="198"/>
        <v>0</v>
      </c>
      <c r="CG272" s="73">
        <f t="shared" si="199"/>
        <v>0</v>
      </c>
      <c r="CH272" s="73">
        <f t="shared" si="200"/>
        <v>0</v>
      </c>
      <c r="CI272" s="73">
        <f t="shared" si="201"/>
        <v>0</v>
      </c>
      <c r="CJ272" s="73">
        <f t="shared" si="202"/>
        <v>0</v>
      </c>
      <c r="CK272" s="73">
        <f t="shared" si="203"/>
        <v>0</v>
      </c>
      <c r="CL272" s="73">
        <f t="shared" si="204"/>
        <v>0</v>
      </c>
      <c r="CM272" s="73">
        <f t="shared" si="205"/>
        <v>0</v>
      </c>
      <c r="CN272" s="73">
        <f t="shared" si="206"/>
        <v>0</v>
      </c>
      <c r="CO272" s="73">
        <f t="shared" si="207"/>
        <v>0</v>
      </c>
      <c r="CP272" s="73" t="str">
        <f t="shared" si="244"/>
        <v/>
      </c>
      <c r="CQ272" s="216" t="str">
        <f>IF(AND(DC272=""),"",IF(DC272=0,"",1+(MAX(CQ$60:CQ271))))</f>
        <v/>
      </c>
      <c r="CR272" s="32">
        <v>213</v>
      </c>
      <c r="CS272" s="69">
        <f t="shared" si="227"/>
        <v>0</v>
      </c>
      <c r="CT272" s="73">
        <f t="shared" si="208"/>
        <v>0</v>
      </c>
      <c r="CU272" s="73">
        <f t="shared" si="209"/>
        <v>0</v>
      </c>
      <c r="CV272" s="73">
        <f t="shared" si="210"/>
        <v>0</v>
      </c>
      <c r="CW272" s="73">
        <f t="shared" si="211"/>
        <v>0</v>
      </c>
      <c r="CX272" s="73">
        <f t="shared" si="212"/>
        <v>0</v>
      </c>
      <c r="CY272" s="73">
        <f t="shared" si="213"/>
        <v>0</v>
      </c>
      <c r="CZ272" s="73">
        <f t="shared" si="214"/>
        <v>0</v>
      </c>
      <c r="DA272" s="73">
        <f t="shared" si="215"/>
        <v>0</v>
      </c>
      <c r="DB272" s="73">
        <f t="shared" si="216"/>
        <v>0</v>
      </c>
      <c r="DC272" s="73" t="str">
        <f t="shared" si="245"/>
        <v/>
      </c>
    </row>
    <row r="273" spans="1:108" s="216" customFormat="1" ht="20.25">
      <c r="A273" s="216">
        <f t="shared" si="246"/>
        <v>0</v>
      </c>
      <c r="B273" s="348">
        <f t="shared" si="247"/>
        <v>0</v>
      </c>
      <c r="C273" s="349">
        <v>214</v>
      </c>
      <c r="D273" s="391"/>
      <c r="E273" s="392"/>
      <c r="F273" s="385"/>
      <c r="G273" s="388"/>
      <c r="H273" s="383"/>
      <c r="I273" s="383"/>
      <c r="J273" s="381"/>
      <c r="K273" s="381"/>
      <c r="L273" s="381"/>
      <c r="M273" s="393"/>
      <c r="N273" s="521"/>
      <c r="AB273" s="216" t="str">
        <f t="shared" si="237"/>
        <v/>
      </c>
      <c r="AC273" s="216">
        <f t="shared" si="239"/>
        <v>1</v>
      </c>
      <c r="AD273" s="216" t="str">
        <f>IF(AND(AP273=""),"",IF(AP273=0,"",1+(MAX(AD$60:AD272))))</f>
        <v/>
      </c>
      <c r="AE273" s="72">
        <v>214</v>
      </c>
      <c r="AF273" s="69">
        <f t="shared" si="186"/>
        <v>0</v>
      </c>
      <c r="AG273" s="73">
        <f t="shared" si="187"/>
        <v>0</v>
      </c>
      <c r="AH273" s="73">
        <f t="shared" si="188"/>
        <v>0</v>
      </c>
      <c r="AI273" s="73">
        <f t="shared" si="189"/>
        <v>0</v>
      </c>
      <c r="AJ273" s="73">
        <f t="shared" si="190"/>
        <v>0</v>
      </c>
      <c r="AK273" s="73">
        <f t="shared" si="191"/>
        <v>0</v>
      </c>
      <c r="AL273" s="73">
        <f t="shared" si="192"/>
        <v>0</v>
      </c>
      <c r="AM273" s="73">
        <f t="shared" si="193"/>
        <v>0</v>
      </c>
      <c r="AN273" s="73">
        <f t="shared" si="238"/>
        <v>0</v>
      </c>
      <c r="AO273" s="73">
        <f t="shared" si="194"/>
        <v>0</v>
      </c>
      <c r="AP273" s="73" t="str">
        <f t="shared" si="240"/>
        <v/>
      </c>
      <c r="AQ273" s="216" t="str">
        <f>IF(AND(BC273=""),"",IF(BC273=0,"",1+(MAX(AQ$60:AQ272))))</f>
        <v/>
      </c>
      <c r="AR273" s="72">
        <v>214</v>
      </c>
      <c r="AS273" s="347">
        <f t="shared" si="218"/>
        <v>0</v>
      </c>
      <c r="AT273" s="70">
        <f t="shared" si="219"/>
        <v>0</v>
      </c>
      <c r="AU273" s="70">
        <f t="shared" si="220"/>
        <v>0</v>
      </c>
      <c r="AV273" s="70">
        <f t="shared" si="221"/>
        <v>0</v>
      </c>
      <c r="AW273" s="70">
        <f t="shared" si="222"/>
        <v>0</v>
      </c>
      <c r="AX273" s="70">
        <f t="shared" si="223"/>
        <v>0</v>
      </c>
      <c r="AY273" s="70">
        <f t="shared" si="224"/>
        <v>0</v>
      </c>
      <c r="AZ273" s="70">
        <f t="shared" si="225"/>
        <v>0</v>
      </c>
      <c r="BA273" s="70">
        <f t="shared" si="226"/>
        <v>0</v>
      </c>
      <c r="BB273" s="70">
        <f t="shared" si="195"/>
        <v>0</v>
      </c>
      <c r="BC273" s="73" t="str">
        <f t="shared" si="241"/>
        <v/>
      </c>
      <c r="BD273" s="216" t="str">
        <f>IF(AND(BP273=""),"",IF(BP273=0,"",1+(MAX(BD$60:BD272))))</f>
        <v/>
      </c>
      <c r="BE273" s="72">
        <v>214</v>
      </c>
      <c r="BF273" s="69">
        <f t="shared" si="248"/>
        <v>0</v>
      </c>
      <c r="BG273" s="73">
        <f t="shared" si="249"/>
        <v>0</v>
      </c>
      <c r="BH273" s="73">
        <f t="shared" si="250"/>
        <v>0</v>
      </c>
      <c r="BI273" s="73">
        <f t="shared" si="251"/>
        <v>0</v>
      </c>
      <c r="BJ273" s="73">
        <f t="shared" si="252"/>
        <v>0</v>
      </c>
      <c r="BK273" s="73">
        <f t="shared" si="253"/>
        <v>0</v>
      </c>
      <c r="BL273" s="73">
        <f t="shared" si="254"/>
        <v>0</v>
      </c>
      <c r="BM273" s="73">
        <f t="shared" si="255"/>
        <v>0</v>
      </c>
      <c r="BN273" s="73">
        <f t="shared" si="256"/>
        <v>0</v>
      </c>
      <c r="BO273" s="73">
        <f t="shared" si="196"/>
        <v>0</v>
      </c>
      <c r="BP273" s="73" t="str">
        <f t="shared" si="242"/>
        <v/>
      </c>
      <c r="BQ273" s="216" t="str">
        <f>IF(AND(CC273=""),"",IF(CC273=0,"",1+(MAX(BQ$60:BQ272))))</f>
        <v/>
      </c>
      <c r="BR273" s="72">
        <v>214</v>
      </c>
      <c r="BS273" s="346">
        <f t="shared" si="257"/>
        <v>0</v>
      </c>
      <c r="BT273" s="73">
        <f t="shared" si="258"/>
        <v>0</v>
      </c>
      <c r="BU273" s="73">
        <f t="shared" si="259"/>
        <v>0</v>
      </c>
      <c r="BV273" s="73">
        <f t="shared" si="260"/>
        <v>0</v>
      </c>
      <c r="BW273" s="73">
        <f t="shared" si="261"/>
        <v>0</v>
      </c>
      <c r="BX273" s="73">
        <f t="shared" si="262"/>
        <v>0</v>
      </c>
      <c r="BY273" s="73">
        <f t="shared" si="263"/>
        <v>0</v>
      </c>
      <c r="BZ273" s="73">
        <f t="shared" si="264"/>
        <v>0</v>
      </c>
      <c r="CA273" s="73">
        <f t="shared" si="265"/>
        <v>0</v>
      </c>
      <c r="CB273" s="73">
        <f t="shared" si="197"/>
        <v>0</v>
      </c>
      <c r="CC273" s="73" t="str">
        <f t="shared" si="243"/>
        <v/>
      </c>
      <c r="CD273" s="216" t="str">
        <f>IF(AND(CP273=""),"",IF(CP273=0,"",1+(MAX(CD$60:CD272))))</f>
        <v/>
      </c>
      <c r="CE273" s="72">
        <v>214</v>
      </c>
      <c r="CF273" s="69">
        <f t="shared" si="198"/>
        <v>0</v>
      </c>
      <c r="CG273" s="73">
        <f t="shared" si="199"/>
        <v>0</v>
      </c>
      <c r="CH273" s="73">
        <f t="shared" si="200"/>
        <v>0</v>
      </c>
      <c r="CI273" s="73">
        <f t="shared" si="201"/>
        <v>0</v>
      </c>
      <c r="CJ273" s="73">
        <f t="shared" si="202"/>
        <v>0</v>
      </c>
      <c r="CK273" s="73">
        <f t="shared" si="203"/>
        <v>0</v>
      </c>
      <c r="CL273" s="73">
        <f t="shared" si="204"/>
        <v>0</v>
      </c>
      <c r="CM273" s="73">
        <f t="shared" si="205"/>
        <v>0</v>
      </c>
      <c r="CN273" s="73">
        <f t="shared" si="206"/>
        <v>0</v>
      </c>
      <c r="CO273" s="73">
        <f t="shared" si="207"/>
        <v>0</v>
      </c>
      <c r="CP273" s="73" t="str">
        <f t="shared" si="244"/>
        <v/>
      </c>
      <c r="CQ273" s="216" t="str">
        <f>IF(AND(DC273=""),"",IF(DC273=0,"",1+(MAX(CQ$60:CQ272))))</f>
        <v/>
      </c>
      <c r="CR273" s="72">
        <v>214</v>
      </c>
      <c r="CS273" s="69">
        <f t="shared" si="227"/>
        <v>0</v>
      </c>
      <c r="CT273" s="73">
        <f t="shared" si="208"/>
        <v>0</v>
      </c>
      <c r="CU273" s="73">
        <f t="shared" si="209"/>
        <v>0</v>
      </c>
      <c r="CV273" s="73">
        <f t="shared" si="210"/>
        <v>0</v>
      </c>
      <c r="CW273" s="73">
        <f t="shared" si="211"/>
        <v>0</v>
      </c>
      <c r="CX273" s="73">
        <f t="shared" si="212"/>
        <v>0</v>
      </c>
      <c r="CY273" s="73">
        <f t="shared" si="213"/>
        <v>0</v>
      </c>
      <c r="CZ273" s="73">
        <f t="shared" si="214"/>
        <v>0</v>
      </c>
      <c r="DA273" s="73">
        <f t="shared" si="215"/>
        <v>0</v>
      </c>
      <c r="DB273" s="73">
        <f t="shared" si="216"/>
        <v>0</v>
      </c>
      <c r="DC273" s="73" t="str">
        <f t="shared" si="245"/>
        <v/>
      </c>
    </row>
    <row r="274" spans="1:108" s="216" customFormat="1" ht="20.25">
      <c r="A274" s="216">
        <f t="shared" si="246"/>
        <v>0</v>
      </c>
      <c r="B274" s="348">
        <f t="shared" si="247"/>
        <v>0</v>
      </c>
      <c r="C274" s="349">
        <v>215</v>
      </c>
      <c r="D274" s="391"/>
      <c r="E274" s="392"/>
      <c r="F274" s="385"/>
      <c r="G274" s="388"/>
      <c r="H274" s="383"/>
      <c r="I274" s="383"/>
      <c r="J274" s="381"/>
      <c r="K274" s="381"/>
      <c r="L274" s="381"/>
      <c r="M274" s="393"/>
      <c r="N274" s="521"/>
      <c r="AB274" s="216" t="str">
        <f t="shared" si="237"/>
        <v/>
      </c>
      <c r="AC274" s="216">
        <f t="shared" si="239"/>
        <v>1</v>
      </c>
      <c r="AD274" s="216" t="str">
        <f>IF(AND(AP274=""),"",IF(AP274=0,"",1+(MAX(AD$60:AD273))))</f>
        <v/>
      </c>
      <c r="AE274" s="32">
        <v>215</v>
      </c>
      <c r="AF274" s="69">
        <f t="shared" si="186"/>
        <v>0</v>
      </c>
      <c r="AG274" s="73">
        <f t="shared" si="187"/>
        <v>0</v>
      </c>
      <c r="AH274" s="73">
        <f t="shared" si="188"/>
        <v>0</v>
      </c>
      <c r="AI274" s="73">
        <f t="shared" si="189"/>
        <v>0</v>
      </c>
      <c r="AJ274" s="73">
        <f t="shared" si="190"/>
        <v>0</v>
      </c>
      <c r="AK274" s="73">
        <f t="shared" si="191"/>
        <v>0</v>
      </c>
      <c r="AL274" s="73">
        <f t="shared" si="192"/>
        <v>0</v>
      </c>
      <c r="AM274" s="73">
        <f t="shared" si="193"/>
        <v>0</v>
      </c>
      <c r="AN274" s="73">
        <f t="shared" si="238"/>
        <v>0</v>
      </c>
      <c r="AO274" s="73">
        <f t="shared" si="194"/>
        <v>0</v>
      </c>
      <c r="AP274" s="73" t="str">
        <f t="shared" si="240"/>
        <v/>
      </c>
      <c r="AQ274" s="216" t="str">
        <f>IF(AND(BC274=""),"",IF(BC274=0,"",1+(MAX(AQ$60:AQ273))))</f>
        <v/>
      </c>
      <c r="AR274" s="72">
        <v>215</v>
      </c>
      <c r="AS274" s="347">
        <f t="shared" si="218"/>
        <v>0</v>
      </c>
      <c r="AT274" s="70">
        <f t="shared" si="219"/>
        <v>0</v>
      </c>
      <c r="AU274" s="70">
        <f t="shared" si="220"/>
        <v>0</v>
      </c>
      <c r="AV274" s="70">
        <f t="shared" si="221"/>
        <v>0</v>
      </c>
      <c r="AW274" s="70">
        <f t="shared" si="222"/>
        <v>0</v>
      </c>
      <c r="AX274" s="70">
        <f t="shared" si="223"/>
        <v>0</v>
      </c>
      <c r="AY274" s="70">
        <f t="shared" si="224"/>
        <v>0</v>
      </c>
      <c r="AZ274" s="70">
        <f t="shared" si="225"/>
        <v>0</v>
      </c>
      <c r="BA274" s="70">
        <f t="shared" si="226"/>
        <v>0</v>
      </c>
      <c r="BB274" s="70">
        <f t="shared" si="195"/>
        <v>0</v>
      </c>
      <c r="BC274" s="73" t="str">
        <f t="shared" si="241"/>
        <v/>
      </c>
      <c r="BD274" s="216" t="str">
        <f>IF(AND(BP274=""),"",IF(BP274=0,"",1+(MAX(BD$60:BD273))))</f>
        <v/>
      </c>
      <c r="BE274" s="32">
        <v>215</v>
      </c>
      <c r="BF274" s="69">
        <f t="shared" si="248"/>
        <v>0</v>
      </c>
      <c r="BG274" s="73">
        <f t="shared" si="249"/>
        <v>0</v>
      </c>
      <c r="BH274" s="73">
        <f t="shared" si="250"/>
        <v>0</v>
      </c>
      <c r="BI274" s="73">
        <f t="shared" si="251"/>
        <v>0</v>
      </c>
      <c r="BJ274" s="73">
        <f t="shared" si="252"/>
        <v>0</v>
      </c>
      <c r="BK274" s="73">
        <f t="shared" si="253"/>
        <v>0</v>
      </c>
      <c r="BL274" s="73">
        <f t="shared" si="254"/>
        <v>0</v>
      </c>
      <c r="BM274" s="73">
        <f t="shared" si="255"/>
        <v>0</v>
      </c>
      <c r="BN274" s="73">
        <f t="shared" si="256"/>
        <v>0</v>
      </c>
      <c r="BO274" s="73">
        <f t="shared" si="196"/>
        <v>0</v>
      </c>
      <c r="BP274" s="73" t="str">
        <f t="shared" si="242"/>
        <v/>
      </c>
      <c r="BQ274" s="216" t="str">
        <f>IF(AND(CC274=""),"",IF(CC274=0,"",1+(MAX(BQ$60:BQ273))))</f>
        <v/>
      </c>
      <c r="BR274" s="32">
        <v>215</v>
      </c>
      <c r="BS274" s="346">
        <f t="shared" si="257"/>
        <v>0</v>
      </c>
      <c r="BT274" s="73">
        <f t="shared" si="258"/>
        <v>0</v>
      </c>
      <c r="BU274" s="73">
        <f t="shared" si="259"/>
        <v>0</v>
      </c>
      <c r="BV274" s="73">
        <f t="shared" si="260"/>
        <v>0</v>
      </c>
      <c r="BW274" s="73">
        <f t="shared" si="261"/>
        <v>0</v>
      </c>
      <c r="BX274" s="73">
        <f t="shared" si="262"/>
        <v>0</v>
      </c>
      <c r="BY274" s="73">
        <f t="shared" si="263"/>
        <v>0</v>
      </c>
      <c r="BZ274" s="73">
        <f t="shared" si="264"/>
        <v>0</v>
      </c>
      <c r="CA274" s="73">
        <f t="shared" si="265"/>
        <v>0</v>
      </c>
      <c r="CB274" s="73">
        <f t="shared" si="197"/>
        <v>0</v>
      </c>
      <c r="CC274" s="73" t="str">
        <f t="shared" si="243"/>
        <v/>
      </c>
      <c r="CD274" s="216" t="str">
        <f>IF(AND(CP274=""),"",IF(CP274=0,"",1+(MAX(CD$60:CD273))))</f>
        <v/>
      </c>
      <c r="CE274" s="32">
        <v>215</v>
      </c>
      <c r="CF274" s="69">
        <f t="shared" si="198"/>
        <v>0</v>
      </c>
      <c r="CG274" s="73">
        <f t="shared" si="199"/>
        <v>0</v>
      </c>
      <c r="CH274" s="73">
        <f t="shared" si="200"/>
        <v>0</v>
      </c>
      <c r="CI274" s="73">
        <f t="shared" si="201"/>
        <v>0</v>
      </c>
      <c r="CJ274" s="73">
        <f t="shared" si="202"/>
        <v>0</v>
      </c>
      <c r="CK274" s="73">
        <f t="shared" si="203"/>
        <v>0</v>
      </c>
      <c r="CL274" s="73">
        <f t="shared" si="204"/>
        <v>0</v>
      </c>
      <c r="CM274" s="73">
        <f t="shared" si="205"/>
        <v>0</v>
      </c>
      <c r="CN274" s="73">
        <f t="shared" si="206"/>
        <v>0</v>
      </c>
      <c r="CO274" s="73">
        <f t="shared" si="207"/>
        <v>0</v>
      </c>
      <c r="CP274" s="73" t="str">
        <f t="shared" si="244"/>
        <v/>
      </c>
      <c r="CQ274" s="216" t="str">
        <f>IF(AND(DC274=""),"",IF(DC274=0,"",1+(MAX(CQ$60:CQ273))))</f>
        <v/>
      </c>
      <c r="CR274" s="32">
        <v>215</v>
      </c>
      <c r="CS274" s="69">
        <f t="shared" si="227"/>
        <v>0</v>
      </c>
      <c r="CT274" s="73">
        <f t="shared" si="208"/>
        <v>0</v>
      </c>
      <c r="CU274" s="73">
        <f t="shared" si="209"/>
        <v>0</v>
      </c>
      <c r="CV274" s="73">
        <f t="shared" si="210"/>
        <v>0</v>
      </c>
      <c r="CW274" s="73">
        <f t="shared" si="211"/>
        <v>0</v>
      </c>
      <c r="CX274" s="73">
        <f t="shared" si="212"/>
        <v>0</v>
      </c>
      <c r="CY274" s="73">
        <f t="shared" si="213"/>
        <v>0</v>
      </c>
      <c r="CZ274" s="73">
        <f t="shared" si="214"/>
        <v>0</v>
      </c>
      <c r="DA274" s="73">
        <f t="shared" si="215"/>
        <v>0</v>
      </c>
      <c r="DB274" s="73">
        <f t="shared" si="216"/>
        <v>0</v>
      </c>
      <c r="DC274" s="73" t="str">
        <f t="shared" si="245"/>
        <v/>
      </c>
    </row>
    <row r="275" spans="1:108" s="216" customFormat="1" ht="20.25">
      <c r="A275" s="216">
        <f t="shared" si="246"/>
        <v>0</v>
      </c>
      <c r="B275" s="348">
        <f t="shared" si="247"/>
        <v>0</v>
      </c>
      <c r="C275" s="349">
        <v>216</v>
      </c>
      <c r="D275" s="391"/>
      <c r="E275" s="392"/>
      <c r="F275" s="385"/>
      <c r="G275" s="388"/>
      <c r="H275" s="383"/>
      <c r="I275" s="383"/>
      <c r="J275" s="381"/>
      <c r="K275" s="381"/>
      <c r="L275" s="381"/>
      <c r="M275" s="393"/>
      <c r="N275" s="521"/>
      <c r="AB275" s="216" t="str">
        <f t="shared" si="237"/>
        <v/>
      </c>
      <c r="AC275" s="216">
        <f t="shared" si="239"/>
        <v>1</v>
      </c>
      <c r="AD275" s="216" t="str">
        <f>IF(AND(AP275=""),"",IF(AP275=0,"",1+(MAX(AD$60:AD274))))</f>
        <v/>
      </c>
      <c r="AE275" s="72">
        <v>216</v>
      </c>
      <c r="AF275" s="69">
        <f t="shared" si="186"/>
        <v>0</v>
      </c>
      <c r="AG275" s="73">
        <f t="shared" si="187"/>
        <v>0</v>
      </c>
      <c r="AH275" s="73">
        <f t="shared" si="188"/>
        <v>0</v>
      </c>
      <c r="AI275" s="73">
        <f t="shared" si="189"/>
        <v>0</v>
      </c>
      <c r="AJ275" s="73">
        <f t="shared" si="190"/>
        <v>0</v>
      </c>
      <c r="AK275" s="73">
        <f t="shared" si="191"/>
        <v>0</v>
      </c>
      <c r="AL275" s="73">
        <f t="shared" si="192"/>
        <v>0</v>
      </c>
      <c r="AM275" s="73">
        <f t="shared" si="193"/>
        <v>0</v>
      </c>
      <c r="AN275" s="73">
        <f t="shared" si="238"/>
        <v>0</v>
      </c>
      <c r="AO275" s="73">
        <f t="shared" si="194"/>
        <v>0</v>
      </c>
      <c r="AP275" s="73" t="str">
        <f t="shared" si="240"/>
        <v/>
      </c>
      <c r="AQ275" s="216" t="str">
        <f>IF(AND(BC275=""),"",IF(BC275=0,"",1+(MAX(AQ$60:AQ274))))</f>
        <v/>
      </c>
      <c r="AR275" s="72">
        <v>216</v>
      </c>
      <c r="AS275" s="347">
        <f t="shared" si="218"/>
        <v>0</v>
      </c>
      <c r="AT275" s="70">
        <f t="shared" si="219"/>
        <v>0</v>
      </c>
      <c r="AU275" s="70">
        <f t="shared" si="220"/>
        <v>0</v>
      </c>
      <c r="AV275" s="70">
        <f t="shared" si="221"/>
        <v>0</v>
      </c>
      <c r="AW275" s="70">
        <f t="shared" si="222"/>
        <v>0</v>
      </c>
      <c r="AX275" s="70">
        <f t="shared" si="223"/>
        <v>0</v>
      </c>
      <c r="AY275" s="70">
        <f t="shared" si="224"/>
        <v>0</v>
      </c>
      <c r="AZ275" s="70">
        <f t="shared" si="225"/>
        <v>0</v>
      </c>
      <c r="BA275" s="70">
        <f t="shared" si="226"/>
        <v>0</v>
      </c>
      <c r="BB275" s="70">
        <f t="shared" si="195"/>
        <v>0</v>
      </c>
      <c r="BC275" s="73" t="str">
        <f t="shared" si="241"/>
        <v/>
      </c>
      <c r="BD275" s="216" t="str">
        <f>IF(AND(BP275=""),"",IF(BP275=0,"",1+(MAX(BD$60:BD274))))</f>
        <v/>
      </c>
      <c r="BE275" s="72">
        <v>216</v>
      </c>
      <c r="BF275" s="69">
        <f t="shared" si="248"/>
        <v>0</v>
      </c>
      <c r="BG275" s="73">
        <f t="shared" si="249"/>
        <v>0</v>
      </c>
      <c r="BH275" s="73">
        <f t="shared" si="250"/>
        <v>0</v>
      </c>
      <c r="BI275" s="73">
        <f t="shared" si="251"/>
        <v>0</v>
      </c>
      <c r="BJ275" s="73">
        <f t="shared" si="252"/>
        <v>0</v>
      </c>
      <c r="BK275" s="73">
        <f t="shared" si="253"/>
        <v>0</v>
      </c>
      <c r="BL275" s="73">
        <f t="shared" si="254"/>
        <v>0</v>
      </c>
      <c r="BM275" s="73">
        <f t="shared" si="255"/>
        <v>0</v>
      </c>
      <c r="BN275" s="73">
        <f t="shared" si="256"/>
        <v>0</v>
      </c>
      <c r="BO275" s="73">
        <f t="shared" si="196"/>
        <v>0</v>
      </c>
      <c r="BP275" s="73" t="str">
        <f t="shared" si="242"/>
        <v/>
      </c>
      <c r="BQ275" s="216" t="str">
        <f>IF(AND(CC275=""),"",IF(CC275=0,"",1+(MAX(BQ$60:BQ274))))</f>
        <v/>
      </c>
      <c r="BR275" s="72">
        <v>216</v>
      </c>
      <c r="BS275" s="346">
        <f t="shared" si="257"/>
        <v>0</v>
      </c>
      <c r="BT275" s="73">
        <f t="shared" si="258"/>
        <v>0</v>
      </c>
      <c r="BU275" s="73">
        <f t="shared" si="259"/>
        <v>0</v>
      </c>
      <c r="BV275" s="73">
        <f t="shared" si="260"/>
        <v>0</v>
      </c>
      <c r="BW275" s="73">
        <f t="shared" si="261"/>
        <v>0</v>
      </c>
      <c r="BX275" s="73">
        <f t="shared" si="262"/>
        <v>0</v>
      </c>
      <c r="BY275" s="73">
        <f t="shared" si="263"/>
        <v>0</v>
      </c>
      <c r="BZ275" s="73">
        <f t="shared" si="264"/>
        <v>0</v>
      </c>
      <c r="CA275" s="73">
        <f t="shared" si="265"/>
        <v>0</v>
      </c>
      <c r="CB275" s="73">
        <f t="shared" si="197"/>
        <v>0</v>
      </c>
      <c r="CC275" s="73" t="str">
        <f t="shared" si="243"/>
        <v/>
      </c>
      <c r="CD275" s="216" t="str">
        <f>IF(AND(CP275=""),"",IF(CP275=0,"",1+(MAX(CD$60:CD274))))</f>
        <v/>
      </c>
      <c r="CE275" s="72">
        <v>216</v>
      </c>
      <c r="CF275" s="69">
        <f t="shared" si="198"/>
        <v>0</v>
      </c>
      <c r="CG275" s="73">
        <f t="shared" si="199"/>
        <v>0</v>
      </c>
      <c r="CH275" s="73">
        <f t="shared" si="200"/>
        <v>0</v>
      </c>
      <c r="CI275" s="73">
        <f t="shared" si="201"/>
        <v>0</v>
      </c>
      <c r="CJ275" s="73">
        <f t="shared" si="202"/>
        <v>0</v>
      </c>
      <c r="CK275" s="73">
        <f t="shared" si="203"/>
        <v>0</v>
      </c>
      <c r="CL275" s="73">
        <f t="shared" si="204"/>
        <v>0</v>
      </c>
      <c r="CM275" s="73">
        <f t="shared" si="205"/>
        <v>0</v>
      </c>
      <c r="CN275" s="73">
        <f t="shared" si="206"/>
        <v>0</v>
      </c>
      <c r="CO275" s="73">
        <f t="shared" si="207"/>
        <v>0</v>
      </c>
      <c r="CP275" s="73" t="str">
        <f t="shared" si="244"/>
        <v/>
      </c>
      <c r="CQ275" s="216" t="str">
        <f>IF(AND(DC275=""),"",IF(DC275=0,"",1+(MAX(CQ$60:CQ274))))</f>
        <v/>
      </c>
      <c r="CR275" s="72">
        <v>216</v>
      </c>
      <c r="CS275" s="69">
        <f t="shared" si="227"/>
        <v>0</v>
      </c>
      <c r="CT275" s="73">
        <f t="shared" si="208"/>
        <v>0</v>
      </c>
      <c r="CU275" s="73">
        <f t="shared" si="209"/>
        <v>0</v>
      </c>
      <c r="CV275" s="73">
        <f t="shared" si="210"/>
        <v>0</v>
      </c>
      <c r="CW275" s="73">
        <f t="shared" si="211"/>
        <v>0</v>
      </c>
      <c r="CX275" s="73">
        <f t="shared" si="212"/>
        <v>0</v>
      </c>
      <c r="CY275" s="73">
        <f t="shared" si="213"/>
        <v>0</v>
      </c>
      <c r="CZ275" s="73">
        <f t="shared" si="214"/>
        <v>0</v>
      </c>
      <c r="DA275" s="73">
        <f t="shared" si="215"/>
        <v>0</v>
      </c>
      <c r="DB275" s="73">
        <f t="shared" si="216"/>
        <v>0</v>
      </c>
      <c r="DC275" s="73" t="str">
        <f t="shared" si="245"/>
        <v/>
      </c>
    </row>
    <row r="276" spans="1:108" s="216" customFormat="1" ht="20.25">
      <c r="A276" s="216">
        <f t="shared" si="246"/>
        <v>0</v>
      </c>
      <c r="B276" s="348">
        <f t="shared" si="247"/>
        <v>0</v>
      </c>
      <c r="C276" s="349">
        <v>217</v>
      </c>
      <c r="D276" s="391"/>
      <c r="E276" s="392"/>
      <c r="F276" s="385"/>
      <c r="G276" s="394"/>
      <c r="H276" s="383"/>
      <c r="I276" s="383"/>
      <c r="J276" s="381"/>
      <c r="K276" s="381"/>
      <c r="L276" s="381"/>
      <c r="M276" s="393"/>
      <c r="N276" s="521"/>
      <c r="AB276" s="216" t="str">
        <f t="shared" si="237"/>
        <v/>
      </c>
      <c r="AC276" s="216">
        <f t="shared" si="239"/>
        <v>1</v>
      </c>
      <c r="AD276" s="216" t="str">
        <f>IF(AND(AP276=""),"",IF(AP276=0,"",1+(MAX(AD$60:AD275))))</f>
        <v/>
      </c>
      <c r="AE276" s="32">
        <v>217</v>
      </c>
      <c r="AF276" s="69">
        <f t="shared" si="186"/>
        <v>0</v>
      </c>
      <c r="AG276" s="73">
        <f t="shared" si="187"/>
        <v>0</v>
      </c>
      <c r="AH276" s="73">
        <f t="shared" si="188"/>
        <v>0</v>
      </c>
      <c r="AI276" s="73">
        <f t="shared" si="189"/>
        <v>0</v>
      </c>
      <c r="AJ276" s="73">
        <f t="shared" si="190"/>
        <v>0</v>
      </c>
      <c r="AK276" s="73">
        <f t="shared" si="191"/>
        <v>0</v>
      </c>
      <c r="AL276" s="73">
        <f t="shared" si="192"/>
        <v>0</v>
      </c>
      <c r="AM276" s="73">
        <f t="shared" si="193"/>
        <v>0</v>
      </c>
      <c r="AN276" s="73">
        <f t="shared" si="238"/>
        <v>0</v>
      </c>
      <c r="AO276" s="73">
        <f t="shared" si="194"/>
        <v>0</v>
      </c>
      <c r="AP276" s="73" t="str">
        <f t="shared" si="240"/>
        <v/>
      </c>
      <c r="AQ276" s="216" t="str">
        <f>IF(AND(BC276=""),"",IF(BC276=0,"",1+(MAX(AQ$60:AQ275))))</f>
        <v/>
      </c>
      <c r="AR276" s="72">
        <v>217</v>
      </c>
      <c r="AS276" s="347">
        <f t="shared" si="218"/>
        <v>0</v>
      </c>
      <c r="AT276" s="70">
        <f t="shared" si="219"/>
        <v>0</v>
      </c>
      <c r="AU276" s="70">
        <f t="shared" si="220"/>
        <v>0</v>
      </c>
      <c r="AV276" s="70">
        <f t="shared" si="221"/>
        <v>0</v>
      </c>
      <c r="AW276" s="70">
        <f t="shared" si="222"/>
        <v>0</v>
      </c>
      <c r="AX276" s="70">
        <f t="shared" si="223"/>
        <v>0</v>
      </c>
      <c r="AY276" s="70">
        <f t="shared" si="224"/>
        <v>0</v>
      </c>
      <c r="AZ276" s="70">
        <f t="shared" si="225"/>
        <v>0</v>
      </c>
      <c r="BA276" s="70">
        <f t="shared" si="226"/>
        <v>0</v>
      </c>
      <c r="BB276" s="70">
        <f t="shared" si="195"/>
        <v>0</v>
      </c>
      <c r="BC276" s="73" t="str">
        <f t="shared" si="241"/>
        <v/>
      </c>
      <c r="BD276" s="216" t="str">
        <f>IF(AND(BP276=""),"",IF(BP276=0,"",1+(MAX(BD$60:BD275))))</f>
        <v/>
      </c>
      <c r="BE276" s="32">
        <v>217</v>
      </c>
      <c r="BF276" s="69">
        <f t="shared" si="248"/>
        <v>0</v>
      </c>
      <c r="BG276" s="73">
        <f t="shared" si="249"/>
        <v>0</v>
      </c>
      <c r="BH276" s="73">
        <f t="shared" si="250"/>
        <v>0</v>
      </c>
      <c r="BI276" s="73">
        <f t="shared" si="251"/>
        <v>0</v>
      </c>
      <c r="BJ276" s="73">
        <f t="shared" si="252"/>
        <v>0</v>
      </c>
      <c r="BK276" s="73">
        <f t="shared" si="253"/>
        <v>0</v>
      </c>
      <c r="BL276" s="73">
        <f t="shared" si="254"/>
        <v>0</v>
      </c>
      <c r="BM276" s="73">
        <f t="shared" si="255"/>
        <v>0</v>
      </c>
      <c r="BN276" s="73">
        <f t="shared" si="256"/>
        <v>0</v>
      </c>
      <c r="BO276" s="73">
        <f t="shared" si="196"/>
        <v>0</v>
      </c>
      <c r="BP276" s="73" t="str">
        <f t="shared" si="242"/>
        <v/>
      </c>
      <c r="BQ276" s="216" t="str">
        <f>IF(AND(CC276=""),"",IF(CC276=0,"",1+(MAX(BQ$60:BQ275))))</f>
        <v/>
      </c>
      <c r="BR276" s="32">
        <v>217</v>
      </c>
      <c r="BS276" s="346">
        <f t="shared" si="257"/>
        <v>0</v>
      </c>
      <c r="BT276" s="73">
        <f t="shared" si="258"/>
        <v>0</v>
      </c>
      <c r="BU276" s="73">
        <f t="shared" si="259"/>
        <v>0</v>
      </c>
      <c r="BV276" s="73">
        <f t="shared" si="260"/>
        <v>0</v>
      </c>
      <c r="BW276" s="73">
        <f t="shared" si="261"/>
        <v>0</v>
      </c>
      <c r="BX276" s="73">
        <f t="shared" si="262"/>
        <v>0</v>
      </c>
      <c r="BY276" s="73">
        <f t="shared" si="263"/>
        <v>0</v>
      </c>
      <c r="BZ276" s="73">
        <f t="shared" si="264"/>
        <v>0</v>
      </c>
      <c r="CA276" s="73">
        <f t="shared" si="265"/>
        <v>0</v>
      </c>
      <c r="CB276" s="73">
        <f t="shared" si="197"/>
        <v>0</v>
      </c>
      <c r="CC276" s="73" t="str">
        <f t="shared" si="243"/>
        <v/>
      </c>
      <c r="CD276" s="216" t="str">
        <f>IF(AND(CP276=""),"",IF(CP276=0,"",1+(MAX(CD$60:CD275))))</f>
        <v/>
      </c>
      <c r="CE276" s="32">
        <v>217</v>
      </c>
      <c r="CF276" s="69">
        <f t="shared" si="198"/>
        <v>0</v>
      </c>
      <c r="CG276" s="73">
        <f t="shared" si="199"/>
        <v>0</v>
      </c>
      <c r="CH276" s="73">
        <f t="shared" si="200"/>
        <v>0</v>
      </c>
      <c r="CI276" s="73">
        <f t="shared" si="201"/>
        <v>0</v>
      </c>
      <c r="CJ276" s="73">
        <f t="shared" si="202"/>
        <v>0</v>
      </c>
      <c r="CK276" s="73">
        <f t="shared" si="203"/>
        <v>0</v>
      </c>
      <c r="CL276" s="73">
        <f t="shared" si="204"/>
        <v>0</v>
      </c>
      <c r="CM276" s="73">
        <f t="shared" si="205"/>
        <v>0</v>
      </c>
      <c r="CN276" s="73">
        <f t="shared" si="206"/>
        <v>0</v>
      </c>
      <c r="CO276" s="73">
        <f t="shared" si="207"/>
        <v>0</v>
      </c>
      <c r="CP276" s="73" t="str">
        <f t="shared" si="244"/>
        <v/>
      </c>
      <c r="CQ276" s="216" t="str">
        <f>IF(AND(DC276=""),"",IF(DC276=0,"",1+(MAX(CQ$60:CQ275))))</f>
        <v/>
      </c>
      <c r="CR276" s="32">
        <v>217</v>
      </c>
      <c r="CS276" s="69">
        <f t="shared" si="227"/>
        <v>0</v>
      </c>
      <c r="CT276" s="73">
        <f t="shared" si="208"/>
        <v>0</v>
      </c>
      <c r="CU276" s="73">
        <f t="shared" si="209"/>
        <v>0</v>
      </c>
      <c r="CV276" s="73">
        <f t="shared" si="210"/>
        <v>0</v>
      </c>
      <c r="CW276" s="73">
        <f t="shared" si="211"/>
        <v>0</v>
      </c>
      <c r="CX276" s="73">
        <f t="shared" si="212"/>
        <v>0</v>
      </c>
      <c r="CY276" s="73">
        <f t="shared" si="213"/>
        <v>0</v>
      </c>
      <c r="CZ276" s="73">
        <f t="shared" si="214"/>
        <v>0</v>
      </c>
      <c r="DA276" s="73">
        <f t="shared" si="215"/>
        <v>0</v>
      </c>
      <c r="DB276" s="73">
        <f t="shared" si="216"/>
        <v>0</v>
      </c>
      <c r="DC276" s="73" t="str">
        <f t="shared" si="245"/>
        <v/>
      </c>
    </row>
    <row r="277" spans="1:108" s="216" customFormat="1" ht="20.25">
      <c r="A277" s="216">
        <f t="shared" si="246"/>
        <v>0</v>
      </c>
      <c r="B277" s="348">
        <f t="shared" si="247"/>
        <v>0</v>
      </c>
      <c r="C277" s="349">
        <v>218</v>
      </c>
      <c r="D277" s="395"/>
      <c r="E277" s="392"/>
      <c r="F277" s="385"/>
      <c r="G277" s="386"/>
      <c r="H277" s="380"/>
      <c r="I277" s="380"/>
      <c r="J277" s="381"/>
      <c r="K277" s="381"/>
      <c r="L277" s="381"/>
      <c r="M277" s="393"/>
      <c r="N277" s="521"/>
      <c r="AB277" s="216" t="str">
        <f>MID(H277,5,4)</f>
        <v/>
      </c>
      <c r="AC277" s="216">
        <f t="shared" si="239"/>
        <v>1</v>
      </c>
      <c r="AD277" s="216" t="str">
        <f>IF(AND(AP277=""),"",IF(AP277=0,"",1+(MAX(AD$60:AD276))))</f>
        <v/>
      </c>
      <c r="AE277" s="72">
        <v>218</v>
      </c>
      <c r="AF277" s="69">
        <f t="shared" si="186"/>
        <v>0</v>
      </c>
      <c r="AG277" s="73">
        <f t="shared" si="187"/>
        <v>0</v>
      </c>
      <c r="AH277" s="73">
        <f t="shared" si="188"/>
        <v>0</v>
      </c>
      <c r="AI277" s="73">
        <f t="shared" si="189"/>
        <v>0</v>
      </c>
      <c r="AJ277" s="73">
        <f t="shared" si="190"/>
        <v>0</v>
      </c>
      <c r="AK277" s="73">
        <f t="shared" si="191"/>
        <v>0</v>
      </c>
      <c r="AL277" s="73">
        <f t="shared" si="192"/>
        <v>0</v>
      </c>
      <c r="AM277" s="73">
        <f t="shared" si="193"/>
        <v>0</v>
      </c>
      <c r="AN277" s="73">
        <f t="shared" si="238"/>
        <v>0</v>
      </c>
      <c r="AO277" s="73">
        <f t="shared" si="194"/>
        <v>0</v>
      </c>
      <c r="AP277" s="73" t="str">
        <f t="shared" si="240"/>
        <v/>
      </c>
      <c r="AQ277" s="216" t="str">
        <f>IF(AND(BC277=""),"",IF(BC277=0,"",1+(MAX(AQ$60:AQ276))))</f>
        <v/>
      </c>
      <c r="AR277" s="72">
        <v>218</v>
      </c>
      <c r="AS277" s="347">
        <f t="shared" si="218"/>
        <v>0</v>
      </c>
      <c r="AT277" s="70">
        <f t="shared" si="219"/>
        <v>0</v>
      </c>
      <c r="AU277" s="70">
        <f t="shared" si="220"/>
        <v>0</v>
      </c>
      <c r="AV277" s="70">
        <f t="shared" si="221"/>
        <v>0</v>
      </c>
      <c r="AW277" s="70">
        <f t="shared" si="222"/>
        <v>0</v>
      </c>
      <c r="AX277" s="70">
        <f t="shared" si="223"/>
        <v>0</v>
      </c>
      <c r="AY277" s="70">
        <f t="shared" si="224"/>
        <v>0</v>
      </c>
      <c r="AZ277" s="70">
        <f t="shared" si="225"/>
        <v>0</v>
      </c>
      <c r="BA277" s="70">
        <f t="shared" si="226"/>
        <v>0</v>
      </c>
      <c r="BB277" s="70">
        <f t="shared" si="195"/>
        <v>0</v>
      </c>
      <c r="BC277" s="73" t="str">
        <f t="shared" si="241"/>
        <v/>
      </c>
      <c r="BD277" s="216" t="str">
        <f>IF(AND(BP277=""),"",IF(BP277=0,"",1+(MAX(BD$60:BD276))))</f>
        <v/>
      </c>
      <c r="BE277" s="72">
        <v>218</v>
      </c>
      <c r="BF277" s="69">
        <f t="shared" si="248"/>
        <v>0</v>
      </c>
      <c r="BG277" s="73">
        <f t="shared" si="249"/>
        <v>0</v>
      </c>
      <c r="BH277" s="73">
        <f t="shared" si="250"/>
        <v>0</v>
      </c>
      <c r="BI277" s="73">
        <f t="shared" si="251"/>
        <v>0</v>
      </c>
      <c r="BJ277" s="73">
        <f t="shared" si="252"/>
        <v>0</v>
      </c>
      <c r="BK277" s="73">
        <f t="shared" si="253"/>
        <v>0</v>
      </c>
      <c r="BL277" s="73">
        <f t="shared" si="254"/>
        <v>0</v>
      </c>
      <c r="BM277" s="73">
        <f t="shared" si="255"/>
        <v>0</v>
      </c>
      <c r="BN277" s="73">
        <f t="shared" si="256"/>
        <v>0</v>
      </c>
      <c r="BO277" s="73">
        <f t="shared" si="196"/>
        <v>0</v>
      </c>
      <c r="BP277" s="73" t="str">
        <f t="shared" si="242"/>
        <v/>
      </c>
      <c r="BQ277" s="216" t="str">
        <f>IF(AND(CC277=""),"",IF(CC277=0,"",1+(MAX(BQ$60:BQ276))))</f>
        <v/>
      </c>
      <c r="BR277" s="72">
        <v>218</v>
      </c>
      <c r="BS277" s="346">
        <f t="shared" si="257"/>
        <v>0</v>
      </c>
      <c r="BT277" s="73">
        <f t="shared" si="258"/>
        <v>0</v>
      </c>
      <c r="BU277" s="73">
        <f t="shared" si="259"/>
        <v>0</v>
      </c>
      <c r="BV277" s="73">
        <f t="shared" si="260"/>
        <v>0</v>
      </c>
      <c r="BW277" s="73">
        <f t="shared" si="261"/>
        <v>0</v>
      </c>
      <c r="BX277" s="73">
        <f t="shared" si="262"/>
        <v>0</v>
      </c>
      <c r="BY277" s="73">
        <f t="shared" si="263"/>
        <v>0</v>
      </c>
      <c r="BZ277" s="73">
        <f t="shared" si="264"/>
        <v>0</v>
      </c>
      <c r="CA277" s="73">
        <f t="shared" si="265"/>
        <v>0</v>
      </c>
      <c r="CB277" s="73">
        <f t="shared" si="197"/>
        <v>0</v>
      </c>
      <c r="CC277" s="73" t="str">
        <f t="shared" si="243"/>
        <v/>
      </c>
      <c r="CD277" s="216" t="str">
        <f>IF(AND(CP277=""),"",IF(CP277=0,"",1+(MAX(CD$60:CD276))))</f>
        <v/>
      </c>
      <c r="CE277" s="72">
        <v>218</v>
      </c>
      <c r="CF277" s="69">
        <f t="shared" si="198"/>
        <v>0</v>
      </c>
      <c r="CG277" s="73">
        <f t="shared" si="199"/>
        <v>0</v>
      </c>
      <c r="CH277" s="73">
        <f t="shared" si="200"/>
        <v>0</v>
      </c>
      <c r="CI277" s="73">
        <f t="shared" si="201"/>
        <v>0</v>
      </c>
      <c r="CJ277" s="73">
        <f t="shared" si="202"/>
        <v>0</v>
      </c>
      <c r="CK277" s="73">
        <f t="shared" si="203"/>
        <v>0</v>
      </c>
      <c r="CL277" s="73">
        <f t="shared" si="204"/>
        <v>0</v>
      </c>
      <c r="CM277" s="73">
        <f t="shared" si="205"/>
        <v>0</v>
      </c>
      <c r="CN277" s="73">
        <f t="shared" si="206"/>
        <v>0</v>
      </c>
      <c r="CO277" s="73">
        <f t="shared" si="207"/>
        <v>0</v>
      </c>
      <c r="CP277" s="73" t="str">
        <f t="shared" si="244"/>
        <v/>
      </c>
      <c r="CQ277" s="216" t="str">
        <f>IF(AND(DC277=""),"",IF(DC277=0,"",1+(MAX(CQ$60:CQ276))))</f>
        <v/>
      </c>
      <c r="CR277" s="72">
        <v>218</v>
      </c>
      <c r="CS277" s="69">
        <f t="shared" si="227"/>
        <v>0</v>
      </c>
      <c r="CT277" s="73">
        <f t="shared" si="208"/>
        <v>0</v>
      </c>
      <c r="CU277" s="73">
        <f t="shared" si="209"/>
        <v>0</v>
      </c>
      <c r="CV277" s="73">
        <f t="shared" si="210"/>
        <v>0</v>
      </c>
      <c r="CW277" s="73">
        <f t="shared" si="211"/>
        <v>0</v>
      </c>
      <c r="CX277" s="73">
        <f t="shared" si="212"/>
        <v>0</v>
      </c>
      <c r="CY277" s="73">
        <f t="shared" si="213"/>
        <v>0</v>
      </c>
      <c r="CZ277" s="73">
        <f t="shared" si="214"/>
        <v>0</v>
      </c>
      <c r="DA277" s="73">
        <f t="shared" si="215"/>
        <v>0</v>
      </c>
      <c r="DB277" s="73">
        <f t="shared" si="216"/>
        <v>0</v>
      </c>
      <c r="DC277" s="73" t="str">
        <f t="shared" si="245"/>
        <v/>
      </c>
      <c r="DD277" s="71"/>
    </row>
    <row r="278" spans="1:108" s="216" customFormat="1" ht="20.25">
      <c r="A278" s="216">
        <f t="shared" si="246"/>
        <v>0</v>
      </c>
      <c r="B278" s="348">
        <f t="shared" si="247"/>
        <v>0</v>
      </c>
      <c r="C278" s="349">
        <v>219</v>
      </c>
      <c r="D278" s="395"/>
      <c r="E278" s="392"/>
      <c r="F278" s="385"/>
      <c r="G278" s="386"/>
      <c r="H278" s="380"/>
      <c r="I278" s="380"/>
      <c r="J278" s="381"/>
      <c r="K278" s="381"/>
      <c r="L278" s="381"/>
      <c r="M278" s="393"/>
      <c r="N278" s="521"/>
      <c r="AB278" s="216" t="str">
        <f>MID(H278,5,4)</f>
        <v/>
      </c>
      <c r="AC278" s="216">
        <f t="shared" si="239"/>
        <v>1</v>
      </c>
      <c r="AD278" s="216" t="str">
        <f>IF(AND(AP278=""),"",IF(AP278=0,"",1+(MAX(AD$60:AD277))))</f>
        <v/>
      </c>
      <c r="AE278" s="32">
        <v>219</v>
      </c>
      <c r="AF278" s="69">
        <f t="shared" ref="AF278:AM278" si="266">IF($M278="GAZETTED - REGULAR",D278,0)</f>
        <v>0</v>
      </c>
      <c r="AG278" s="73">
        <f t="shared" si="266"/>
        <v>0</v>
      </c>
      <c r="AH278" s="73">
        <f t="shared" si="266"/>
        <v>0</v>
      </c>
      <c r="AI278" s="73">
        <f t="shared" si="266"/>
        <v>0</v>
      </c>
      <c r="AJ278" s="73">
        <f t="shared" si="266"/>
        <v>0</v>
      </c>
      <c r="AK278" s="73">
        <f t="shared" si="266"/>
        <v>0</v>
      </c>
      <c r="AL278" s="73">
        <f t="shared" si="266"/>
        <v>0</v>
      </c>
      <c r="AM278" s="73">
        <f t="shared" si="266"/>
        <v>0</v>
      </c>
      <c r="AN278" s="73">
        <f t="shared" si="238"/>
        <v>0</v>
      </c>
      <c r="AO278" s="73">
        <f>IF($M278="GAZETTED - REGULAR",M278,0)</f>
        <v>0</v>
      </c>
      <c r="AP278" s="73" t="str">
        <f t="shared" si="240"/>
        <v/>
      </c>
      <c r="AQ278" s="216" t="str">
        <f>IF(AND(BC278=""),"",IF(BC278=0,"",1+(MAX(AQ$60:AQ277))))</f>
        <v/>
      </c>
      <c r="AR278" s="72">
        <v>219</v>
      </c>
      <c r="AS278" s="347">
        <f t="shared" si="218"/>
        <v>0</v>
      </c>
      <c r="AT278" s="70">
        <f t="shared" si="219"/>
        <v>0</v>
      </c>
      <c r="AU278" s="70">
        <f t="shared" si="220"/>
        <v>0</v>
      </c>
      <c r="AV278" s="70">
        <f t="shared" si="221"/>
        <v>0</v>
      </c>
      <c r="AW278" s="70">
        <f t="shared" si="222"/>
        <v>0</v>
      </c>
      <c r="AX278" s="70">
        <f t="shared" si="223"/>
        <v>0</v>
      </c>
      <c r="AY278" s="70">
        <f t="shared" si="224"/>
        <v>0</v>
      </c>
      <c r="AZ278" s="70">
        <f t="shared" si="225"/>
        <v>0</v>
      </c>
      <c r="BA278" s="70">
        <f t="shared" si="226"/>
        <v>0</v>
      </c>
      <c r="BB278" s="70">
        <f>IF($M278="NON GAZETTED - REGULAR",M278,0)</f>
        <v>0</v>
      </c>
      <c r="BC278" s="73" t="str">
        <f t="shared" si="241"/>
        <v/>
      </c>
      <c r="BD278" s="216" t="str">
        <f>IF(AND(BP278=""),"",IF(BP278=0,"",1+(MAX(BD$60:BD277))))</f>
        <v/>
      </c>
      <c r="BE278" s="32">
        <v>219</v>
      </c>
      <c r="BF278" s="69">
        <f t="shared" si="248"/>
        <v>0</v>
      </c>
      <c r="BG278" s="73">
        <f t="shared" si="249"/>
        <v>0</v>
      </c>
      <c r="BH278" s="73">
        <f t="shared" si="250"/>
        <v>0</v>
      </c>
      <c r="BI278" s="73">
        <f t="shared" si="251"/>
        <v>0</v>
      </c>
      <c r="BJ278" s="73">
        <f t="shared" si="252"/>
        <v>0</v>
      </c>
      <c r="BK278" s="73">
        <f t="shared" si="253"/>
        <v>0</v>
      </c>
      <c r="BL278" s="73">
        <f t="shared" si="254"/>
        <v>0</v>
      </c>
      <c r="BM278" s="73">
        <f t="shared" si="255"/>
        <v>0</v>
      </c>
      <c r="BN278" s="73">
        <f t="shared" si="256"/>
        <v>0</v>
      </c>
      <c r="BO278" s="73">
        <f>IF($M278="GAZETTED - FIX PAY",M278,0)</f>
        <v>0</v>
      </c>
      <c r="BP278" s="73" t="str">
        <f t="shared" si="242"/>
        <v/>
      </c>
      <c r="BQ278" s="216" t="str">
        <f>IF(AND(CC278=""),"",IF(CC278=0,"",1+(MAX(BQ$60:BQ277))))</f>
        <v/>
      </c>
      <c r="BR278" s="32">
        <v>219</v>
      </c>
      <c r="BS278" s="346">
        <f t="shared" si="257"/>
        <v>0</v>
      </c>
      <c r="BT278" s="73">
        <f t="shared" si="258"/>
        <v>0</v>
      </c>
      <c r="BU278" s="73">
        <f t="shared" si="259"/>
        <v>0</v>
      </c>
      <c r="BV278" s="73">
        <f t="shared" si="260"/>
        <v>0</v>
      </c>
      <c r="BW278" s="73">
        <f t="shared" si="261"/>
        <v>0</v>
      </c>
      <c r="BX278" s="73">
        <f t="shared" si="262"/>
        <v>0</v>
      </c>
      <c r="BY278" s="73">
        <f t="shared" si="263"/>
        <v>0</v>
      </c>
      <c r="BZ278" s="73">
        <f t="shared" si="264"/>
        <v>0</v>
      </c>
      <c r="CA278" s="73">
        <f t="shared" si="265"/>
        <v>0</v>
      </c>
      <c r="CB278" s="73">
        <f>IF($M278="NON GAZETTED - FIX PAY",M278,0)</f>
        <v>0</v>
      </c>
      <c r="CC278" s="73" t="str">
        <f t="shared" si="243"/>
        <v/>
      </c>
      <c r="CD278" s="216" t="str">
        <f>IF(AND(CP278=""),"",IF(CP278=0,"",1+(MAX(CD$60:CD277))))</f>
        <v/>
      </c>
      <c r="CE278" s="32">
        <v>219</v>
      </c>
      <c r="CF278" s="69">
        <f t="shared" ref="CF278:CO278" si="267">IF($M278="GAZETTED - SANVIDA",D278,0)</f>
        <v>0</v>
      </c>
      <c r="CG278" s="73">
        <f t="shared" si="267"/>
        <v>0</v>
      </c>
      <c r="CH278" s="73">
        <f t="shared" si="267"/>
        <v>0</v>
      </c>
      <c r="CI278" s="73">
        <f t="shared" si="267"/>
        <v>0</v>
      </c>
      <c r="CJ278" s="73">
        <f t="shared" si="267"/>
        <v>0</v>
      </c>
      <c r="CK278" s="73">
        <f t="shared" si="267"/>
        <v>0</v>
      </c>
      <c r="CL278" s="73">
        <f t="shared" si="267"/>
        <v>0</v>
      </c>
      <c r="CM278" s="73">
        <f t="shared" si="267"/>
        <v>0</v>
      </c>
      <c r="CN278" s="73">
        <f t="shared" si="267"/>
        <v>0</v>
      </c>
      <c r="CO278" s="73">
        <f t="shared" si="267"/>
        <v>0</v>
      </c>
      <c r="CP278" s="73" t="str">
        <f t="shared" si="244"/>
        <v/>
      </c>
      <c r="CQ278" s="216" t="str">
        <f>IF(AND(DC278=""),"",IF(DC278=0,"",1+(MAX(CQ$60:CQ277))))</f>
        <v/>
      </c>
      <c r="CR278" s="32">
        <v>219</v>
      </c>
      <c r="CS278" s="69">
        <f t="shared" si="227"/>
        <v>0</v>
      </c>
      <c r="CT278" s="73">
        <f t="shared" ref="CT278:DB278" si="268">IF($M278="NON GAZETTED - SANVIDA",E278,0)</f>
        <v>0</v>
      </c>
      <c r="CU278" s="73">
        <f t="shared" si="268"/>
        <v>0</v>
      </c>
      <c r="CV278" s="73">
        <f t="shared" si="268"/>
        <v>0</v>
      </c>
      <c r="CW278" s="73">
        <f t="shared" si="268"/>
        <v>0</v>
      </c>
      <c r="CX278" s="73">
        <f t="shared" si="268"/>
        <v>0</v>
      </c>
      <c r="CY278" s="73">
        <f t="shared" si="268"/>
        <v>0</v>
      </c>
      <c r="CZ278" s="73">
        <f t="shared" si="268"/>
        <v>0</v>
      </c>
      <c r="DA278" s="73">
        <f t="shared" si="268"/>
        <v>0</v>
      </c>
      <c r="DB278" s="73">
        <f t="shared" si="268"/>
        <v>0</v>
      </c>
      <c r="DC278" s="73" t="str">
        <f t="shared" si="245"/>
        <v/>
      </c>
      <c r="DD278" s="71"/>
    </row>
    <row r="279" spans="1:108" s="216" customFormat="1" ht="20.25">
      <c r="A279" s="216">
        <f t="shared" si="246"/>
        <v>0</v>
      </c>
      <c r="B279" s="348">
        <f t="shared" si="247"/>
        <v>0</v>
      </c>
      <c r="C279" s="349">
        <v>220</v>
      </c>
      <c r="D279" s="395"/>
      <c r="E279" s="392"/>
      <c r="F279" s="385"/>
      <c r="G279" s="386"/>
      <c r="H279" s="386"/>
      <c r="I279" s="380"/>
      <c r="J279" s="381"/>
      <c r="K279" s="381"/>
      <c r="L279" s="381"/>
      <c r="M279" s="393"/>
      <c r="N279" s="521"/>
      <c r="AB279" s="216" t="str">
        <f t="shared" si="185"/>
        <v/>
      </c>
      <c r="AC279" s="216">
        <f t="shared" si="165"/>
        <v>1</v>
      </c>
      <c r="AD279" s="216" t="str">
        <f>IF(AND(AP279=""),"",IF(AP279=0,"",1+(MAX(AD$60:AD278))))</f>
        <v/>
      </c>
      <c r="AE279" s="72">
        <v>220</v>
      </c>
      <c r="AF279" s="69">
        <f t="shared" si="186"/>
        <v>0</v>
      </c>
      <c r="AG279" s="73">
        <f t="shared" si="187"/>
        <v>0</v>
      </c>
      <c r="AH279" s="73">
        <f t="shared" si="188"/>
        <v>0</v>
      </c>
      <c r="AI279" s="73">
        <f t="shared" si="189"/>
        <v>0</v>
      </c>
      <c r="AJ279" s="73">
        <f t="shared" si="190"/>
        <v>0</v>
      </c>
      <c r="AK279" s="73">
        <f t="shared" si="191"/>
        <v>0</v>
      </c>
      <c r="AL279" s="73">
        <f t="shared" si="192"/>
        <v>0</v>
      </c>
      <c r="AM279" s="73">
        <f t="shared" si="193"/>
        <v>0</v>
      </c>
      <c r="AN279" s="73">
        <f t="shared" ref="AN279:AN285" si="269">IF($M279="GAZETTED - REGULAR",L279,0)</f>
        <v>0</v>
      </c>
      <c r="AO279" s="73">
        <f t="shared" si="194"/>
        <v>0</v>
      </c>
      <c r="AP279" s="73" t="str">
        <f t="shared" si="240"/>
        <v/>
      </c>
      <c r="AQ279" s="216" t="str">
        <f>IF(AND(BC279=""),"",IF(BC279=0,"",1+(MAX(AQ$60:AQ278))))</f>
        <v/>
      </c>
      <c r="AR279" s="72">
        <v>220</v>
      </c>
      <c r="AS279" s="347">
        <f t="shared" si="218"/>
        <v>0</v>
      </c>
      <c r="AT279" s="70">
        <f t="shared" si="219"/>
        <v>0</v>
      </c>
      <c r="AU279" s="70">
        <f t="shared" si="220"/>
        <v>0</v>
      </c>
      <c r="AV279" s="70">
        <f t="shared" si="221"/>
        <v>0</v>
      </c>
      <c r="AW279" s="70">
        <f t="shared" si="222"/>
        <v>0</v>
      </c>
      <c r="AX279" s="70">
        <f t="shared" si="223"/>
        <v>0</v>
      </c>
      <c r="AY279" s="70">
        <f t="shared" si="224"/>
        <v>0</v>
      </c>
      <c r="AZ279" s="70">
        <f t="shared" si="225"/>
        <v>0</v>
      </c>
      <c r="BA279" s="70">
        <f t="shared" si="226"/>
        <v>0</v>
      </c>
      <c r="BB279" s="70">
        <f t="shared" si="195"/>
        <v>0</v>
      </c>
      <c r="BC279" s="73" t="str">
        <f t="shared" si="241"/>
        <v/>
      </c>
      <c r="BD279" s="216" t="str">
        <f>IF(AND(BP279=""),"",IF(BP279=0,"",1+(MAX(BD$60:BD278))))</f>
        <v/>
      </c>
      <c r="BE279" s="72">
        <v>220</v>
      </c>
      <c r="BF279" s="69">
        <f t="shared" si="167"/>
        <v>0</v>
      </c>
      <c r="BG279" s="73">
        <f t="shared" si="168"/>
        <v>0</v>
      </c>
      <c r="BH279" s="73">
        <f t="shared" si="169"/>
        <v>0</v>
      </c>
      <c r="BI279" s="73">
        <f t="shared" si="170"/>
        <v>0</v>
      </c>
      <c r="BJ279" s="73">
        <f t="shared" si="171"/>
        <v>0</v>
      </c>
      <c r="BK279" s="73">
        <f t="shared" si="172"/>
        <v>0</v>
      </c>
      <c r="BL279" s="73">
        <f t="shared" si="173"/>
        <v>0</v>
      </c>
      <c r="BM279" s="73">
        <f t="shared" si="174"/>
        <v>0</v>
      </c>
      <c r="BN279" s="73">
        <f t="shared" si="175"/>
        <v>0</v>
      </c>
      <c r="BO279" s="73">
        <f t="shared" si="196"/>
        <v>0</v>
      </c>
      <c r="BP279" s="73" t="str">
        <f t="shared" si="242"/>
        <v/>
      </c>
      <c r="BQ279" s="216" t="str">
        <f>IF(AND(CC279=""),"",IF(CC279=0,"",1+(MAX(BQ$60:BQ278))))</f>
        <v/>
      </c>
      <c r="BR279" s="72">
        <v>220</v>
      </c>
      <c r="BS279" s="346">
        <f t="shared" si="176"/>
        <v>0</v>
      </c>
      <c r="BT279" s="73">
        <f t="shared" si="177"/>
        <v>0</v>
      </c>
      <c r="BU279" s="73">
        <f t="shared" si="178"/>
        <v>0</v>
      </c>
      <c r="BV279" s="73">
        <f t="shared" si="179"/>
        <v>0</v>
      </c>
      <c r="BW279" s="73">
        <f t="shared" si="180"/>
        <v>0</v>
      </c>
      <c r="BX279" s="73">
        <f t="shared" si="181"/>
        <v>0</v>
      </c>
      <c r="BY279" s="73">
        <f t="shared" si="182"/>
        <v>0</v>
      </c>
      <c r="BZ279" s="73">
        <f t="shared" si="183"/>
        <v>0</v>
      </c>
      <c r="CA279" s="73">
        <f t="shared" si="184"/>
        <v>0</v>
      </c>
      <c r="CB279" s="73">
        <f t="shared" si="197"/>
        <v>0</v>
      </c>
      <c r="CC279" s="73" t="str">
        <f t="shared" si="243"/>
        <v/>
      </c>
      <c r="CD279" s="216" t="str">
        <f>IF(AND(CP279=""),"",IF(CP279=0,"",1+(MAX(CD$60:CD278))))</f>
        <v/>
      </c>
      <c r="CE279" s="72">
        <v>220</v>
      </c>
      <c r="CF279" s="69">
        <f t="shared" si="198"/>
        <v>0</v>
      </c>
      <c r="CG279" s="73">
        <f t="shared" si="199"/>
        <v>0</v>
      </c>
      <c r="CH279" s="73">
        <f t="shared" si="200"/>
        <v>0</v>
      </c>
      <c r="CI279" s="73">
        <f t="shared" si="201"/>
        <v>0</v>
      </c>
      <c r="CJ279" s="73">
        <f t="shared" si="202"/>
        <v>0</v>
      </c>
      <c r="CK279" s="73">
        <f t="shared" si="203"/>
        <v>0</v>
      </c>
      <c r="CL279" s="73">
        <f t="shared" si="204"/>
        <v>0</v>
      </c>
      <c r="CM279" s="73">
        <f t="shared" si="205"/>
        <v>0</v>
      </c>
      <c r="CN279" s="73">
        <f t="shared" si="206"/>
        <v>0</v>
      </c>
      <c r="CO279" s="73">
        <f t="shared" si="207"/>
        <v>0</v>
      </c>
      <c r="CP279" s="73" t="str">
        <f t="shared" si="244"/>
        <v/>
      </c>
      <c r="CQ279" s="216" t="str">
        <f>IF(AND(DC279=""),"",IF(DC279=0,"",1+(MAX(CQ$60:CQ278))))</f>
        <v/>
      </c>
      <c r="CR279" s="72">
        <v>220</v>
      </c>
      <c r="CS279" s="69">
        <f t="shared" si="227"/>
        <v>0</v>
      </c>
      <c r="CT279" s="73">
        <f t="shared" si="208"/>
        <v>0</v>
      </c>
      <c r="CU279" s="73">
        <f t="shared" si="209"/>
        <v>0</v>
      </c>
      <c r="CV279" s="73">
        <f t="shared" si="210"/>
        <v>0</v>
      </c>
      <c r="CW279" s="73">
        <f t="shared" si="211"/>
        <v>0</v>
      </c>
      <c r="CX279" s="73">
        <f t="shared" si="212"/>
        <v>0</v>
      </c>
      <c r="CY279" s="73">
        <f t="shared" si="213"/>
        <v>0</v>
      </c>
      <c r="CZ279" s="73">
        <f t="shared" si="214"/>
        <v>0</v>
      </c>
      <c r="DA279" s="73">
        <f t="shared" si="215"/>
        <v>0</v>
      </c>
      <c r="DB279" s="73">
        <f t="shared" si="216"/>
        <v>0</v>
      </c>
      <c r="DC279" s="73" t="str">
        <f t="shared" si="245"/>
        <v/>
      </c>
    </row>
    <row r="280" spans="1:108" s="216" customFormat="1" ht="20.25">
      <c r="A280" s="216">
        <f t="shared" si="246"/>
        <v>0</v>
      </c>
      <c r="B280" s="348">
        <f t="shared" si="247"/>
        <v>0</v>
      </c>
      <c r="C280" s="349">
        <v>221</v>
      </c>
      <c r="D280" s="395"/>
      <c r="E280" s="392"/>
      <c r="F280" s="385"/>
      <c r="G280" s="386"/>
      <c r="H280" s="386"/>
      <c r="I280" s="380"/>
      <c r="J280" s="381"/>
      <c r="K280" s="381"/>
      <c r="L280" s="381"/>
      <c r="M280" s="393"/>
      <c r="N280" s="521"/>
      <c r="AB280" s="216" t="str">
        <f t="shared" si="185"/>
        <v/>
      </c>
      <c r="AC280" s="216">
        <f t="shared" si="165"/>
        <v>1</v>
      </c>
      <c r="AD280" s="216" t="str">
        <f>IF(AND(AP280=""),"",IF(AP280=0,"",1+(MAX(AD$60:AD279))))</f>
        <v/>
      </c>
      <c r="AE280" s="32">
        <v>221</v>
      </c>
      <c r="AF280" s="69">
        <f t="shared" si="186"/>
        <v>0</v>
      </c>
      <c r="AG280" s="73">
        <f t="shared" si="187"/>
        <v>0</v>
      </c>
      <c r="AH280" s="73">
        <f t="shared" si="188"/>
        <v>0</v>
      </c>
      <c r="AI280" s="73">
        <f t="shared" si="189"/>
        <v>0</v>
      </c>
      <c r="AJ280" s="73">
        <f t="shared" si="190"/>
        <v>0</v>
      </c>
      <c r="AK280" s="73">
        <f t="shared" si="191"/>
        <v>0</v>
      </c>
      <c r="AL280" s="73">
        <f t="shared" si="192"/>
        <v>0</v>
      </c>
      <c r="AM280" s="73">
        <f t="shared" si="193"/>
        <v>0</v>
      </c>
      <c r="AN280" s="73">
        <f t="shared" si="269"/>
        <v>0</v>
      </c>
      <c r="AO280" s="73">
        <f t="shared" si="194"/>
        <v>0</v>
      </c>
      <c r="AP280" s="73" t="str">
        <f t="shared" si="240"/>
        <v/>
      </c>
      <c r="AQ280" s="216" t="str">
        <f>IF(AND(BC280=""),"",IF(BC280=0,"",1+(MAX(AQ$60:AQ279))))</f>
        <v/>
      </c>
      <c r="AR280" s="72">
        <v>221</v>
      </c>
      <c r="AS280" s="347">
        <f t="shared" si="218"/>
        <v>0</v>
      </c>
      <c r="AT280" s="70">
        <f t="shared" si="219"/>
        <v>0</v>
      </c>
      <c r="AU280" s="70">
        <f t="shared" si="220"/>
        <v>0</v>
      </c>
      <c r="AV280" s="70">
        <f t="shared" si="221"/>
        <v>0</v>
      </c>
      <c r="AW280" s="70">
        <f t="shared" si="222"/>
        <v>0</v>
      </c>
      <c r="AX280" s="70">
        <f t="shared" si="223"/>
        <v>0</v>
      </c>
      <c r="AY280" s="70">
        <f t="shared" si="224"/>
        <v>0</v>
      </c>
      <c r="AZ280" s="70">
        <f t="shared" si="225"/>
        <v>0</v>
      </c>
      <c r="BA280" s="70">
        <f t="shared" si="226"/>
        <v>0</v>
      </c>
      <c r="BB280" s="70">
        <f t="shared" si="195"/>
        <v>0</v>
      </c>
      <c r="BC280" s="73" t="str">
        <f t="shared" si="241"/>
        <v/>
      </c>
      <c r="BD280" s="216" t="str">
        <f>IF(AND(BP280=""),"",IF(BP280=0,"",1+(MAX(BD$60:BD279))))</f>
        <v/>
      </c>
      <c r="BE280" s="32">
        <v>221</v>
      </c>
      <c r="BF280" s="69">
        <f t="shared" si="167"/>
        <v>0</v>
      </c>
      <c r="BG280" s="73">
        <f t="shared" si="168"/>
        <v>0</v>
      </c>
      <c r="BH280" s="73">
        <f t="shared" si="169"/>
        <v>0</v>
      </c>
      <c r="BI280" s="73">
        <f t="shared" si="170"/>
        <v>0</v>
      </c>
      <c r="BJ280" s="73">
        <f t="shared" si="171"/>
        <v>0</v>
      </c>
      <c r="BK280" s="73">
        <f t="shared" si="172"/>
        <v>0</v>
      </c>
      <c r="BL280" s="73">
        <f t="shared" si="173"/>
        <v>0</v>
      </c>
      <c r="BM280" s="73">
        <f t="shared" si="174"/>
        <v>0</v>
      </c>
      <c r="BN280" s="73">
        <f t="shared" si="175"/>
        <v>0</v>
      </c>
      <c r="BO280" s="73">
        <f t="shared" si="196"/>
        <v>0</v>
      </c>
      <c r="BP280" s="73" t="str">
        <f t="shared" si="242"/>
        <v/>
      </c>
      <c r="BQ280" s="216" t="str">
        <f>IF(AND(CC280=""),"",IF(CC280=0,"",1+(MAX(BQ$60:BQ279))))</f>
        <v/>
      </c>
      <c r="BR280" s="32">
        <v>221</v>
      </c>
      <c r="BS280" s="346">
        <f t="shared" si="176"/>
        <v>0</v>
      </c>
      <c r="BT280" s="73">
        <f t="shared" si="177"/>
        <v>0</v>
      </c>
      <c r="BU280" s="73">
        <f t="shared" si="178"/>
        <v>0</v>
      </c>
      <c r="BV280" s="73">
        <f t="shared" si="179"/>
        <v>0</v>
      </c>
      <c r="BW280" s="73">
        <f t="shared" si="180"/>
        <v>0</v>
      </c>
      <c r="BX280" s="73">
        <f t="shared" si="181"/>
        <v>0</v>
      </c>
      <c r="BY280" s="73">
        <f t="shared" si="182"/>
        <v>0</v>
      </c>
      <c r="BZ280" s="73">
        <f t="shared" si="183"/>
        <v>0</v>
      </c>
      <c r="CA280" s="73">
        <f t="shared" si="184"/>
        <v>0</v>
      </c>
      <c r="CB280" s="73">
        <f t="shared" si="197"/>
        <v>0</v>
      </c>
      <c r="CC280" s="73" t="str">
        <f t="shared" si="243"/>
        <v/>
      </c>
      <c r="CD280" s="216" t="str">
        <f>IF(AND(CP280=""),"",IF(CP280=0,"",1+(MAX(CD$60:CD279))))</f>
        <v/>
      </c>
      <c r="CE280" s="32">
        <v>221</v>
      </c>
      <c r="CF280" s="69">
        <f t="shared" si="198"/>
        <v>0</v>
      </c>
      <c r="CG280" s="73">
        <f t="shared" si="199"/>
        <v>0</v>
      </c>
      <c r="CH280" s="73">
        <f t="shared" si="200"/>
        <v>0</v>
      </c>
      <c r="CI280" s="73">
        <f t="shared" si="201"/>
        <v>0</v>
      </c>
      <c r="CJ280" s="73">
        <f t="shared" si="202"/>
        <v>0</v>
      </c>
      <c r="CK280" s="73">
        <f t="shared" si="203"/>
        <v>0</v>
      </c>
      <c r="CL280" s="73">
        <f t="shared" si="204"/>
        <v>0</v>
      </c>
      <c r="CM280" s="73">
        <f t="shared" si="205"/>
        <v>0</v>
      </c>
      <c r="CN280" s="73">
        <f t="shared" si="206"/>
        <v>0</v>
      </c>
      <c r="CO280" s="73">
        <f t="shared" si="207"/>
        <v>0</v>
      </c>
      <c r="CP280" s="73" t="str">
        <f t="shared" si="244"/>
        <v/>
      </c>
      <c r="CQ280" s="216" t="str">
        <f>IF(AND(DC280=""),"",IF(DC280=0,"",1+(MAX(CQ$60:CQ279))))</f>
        <v/>
      </c>
      <c r="CR280" s="32">
        <v>221</v>
      </c>
      <c r="CS280" s="69">
        <f t="shared" si="227"/>
        <v>0</v>
      </c>
      <c r="CT280" s="73">
        <f t="shared" si="208"/>
        <v>0</v>
      </c>
      <c r="CU280" s="73">
        <f t="shared" si="209"/>
        <v>0</v>
      </c>
      <c r="CV280" s="73">
        <f t="shared" si="210"/>
        <v>0</v>
      </c>
      <c r="CW280" s="73">
        <f t="shared" si="211"/>
        <v>0</v>
      </c>
      <c r="CX280" s="73">
        <f t="shared" si="212"/>
        <v>0</v>
      </c>
      <c r="CY280" s="73">
        <f t="shared" si="213"/>
        <v>0</v>
      </c>
      <c r="CZ280" s="73">
        <f t="shared" si="214"/>
        <v>0</v>
      </c>
      <c r="DA280" s="73">
        <f t="shared" si="215"/>
        <v>0</v>
      </c>
      <c r="DB280" s="73">
        <f t="shared" si="216"/>
        <v>0</v>
      </c>
      <c r="DC280" s="73" t="str">
        <f t="shared" si="245"/>
        <v/>
      </c>
    </row>
    <row r="281" spans="1:108" s="216" customFormat="1" ht="20.25">
      <c r="A281" s="216">
        <f t="shared" si="246"/>
        <v>0</v>
      </c>
      <c r="B281" s="348">
        <f t="shared" si="247"/>
        <v>0</v>
      </c>
      <c r="C281" s="349">
        <v>222</v>
      </c>
      <c r="D281" s="395"/>
      <c r="E281" s="392"/>
      <c r="F281" s="385"/>
      <c r="G281" s="386"/>
      <c r="H281" s="386"/>
      <c r="I281" s="380"/>
      <c r="J281" s="381"/>
      <c r="K281" s="381"/>
      <c r="L281" s="381"/>
      <c r="M281" s="393"/>
      <c r="N281" s="521"/>
      <c r="AB281" s="216" t="str">
        <f t="shared" si="185"/>
        <v/>
      </c>
      <c r="AC281" s="216">
        <f t="shared" si="165"/>
        <v>1</v>
      </c>
      <c r="AD281" s="216" t="str">
        <f>IF(AND(AP281=""),"",IF(AP281=0,"",1+(MAX(AD$60:AD280))))</f>
        <v/>
      </c>
      <c r="AE281" s="72">
        <v>222</v>
      </c>
      <c r="AF281" s="69">
        <f t="shared" si="186"/>
        <v>0</v>
      </c>
      <c r="AG281" s="73">
        <f t="shared" si="187"/>
        <v>0</v>
      </c>
      <c r="AH281" s="73">
        <f t="shared" si="188"/>
        <v>0</v>
      </c>
      <c r="AI281" s="73">
        <f t="shared" si="189"/>
        <v>0</v>
      </c>
      <c r="AJ281" s="73">
        <f t="shared" si="190"/>
        <v>0</v>
      </c>
      <c r="AK281" s="73">
        <f t="shared" si="191"/>
        <v>0</v>
      </c>
      <c r="AL281" s="73">
        <f t="shared" si="192"/>
        <v>0</v>
      </c>
      <c r="AM281" s="73">
        <f t="shared" si="193"/>
        <v>0</v>
      </c>
      <c r="AN281" s="73">
        <f t="shared" si="269"/>
        <v>0</v>
      </c>
      <c r="AO281" s="73">
        <f t="shared" si="194"/>
        <v>0</v>
      </c>
      <c r="AP281" s="73" t="str">
        <f t="shared" si="240"/>
        <v/>
      </c>
      <c r="AQ281" s="216" t="str">
        <f>IF(AND(BC281=""),"",IF(BC281=0,"",1+(MAX(AQ$60:AQ280))))</f>
        <v/>
      </c>
      <c r="AR281" s="72">
        <v>222</v>
      </c>
      <c r="AS281" s="347">
        <f t="shared" si="218"/>
        <v>0</v>
      </c>
      <c r="AT281" s="70">
        <f t="shared" si="219"/>
        <v>0</v>
      </c>
      <c r="AU281" s="70">
        <f t="shared" si="220"/>
        <v>0</v>
      </c>
      <c r="AV281" s="70">
        <f t="shared" si="221"/>
        <v>0</v>
      </c>
      <c r="AW281" s="70">
        <f t="shared" si="222"/>
        <v>0</v>
      </c>
      <c r="AX281" s="70">
        <f t="shared" si="223"/>
        <v>0</v>
      </c>
      <c r="AY281" s="70">
        <f t="shared" si="224"/>
        <v>0</v>
      </c>
      <c r="AZ281" s="70">
        <f t="shared" si="225"/>
        <v>0</v>
      </c>
      <c r="BA281" s="70">
        <f t="shared" si="226"/>
        <v>0</v>
      </c>
      <c r="BB281" s="70">
        <f t="shared" si="195"/>
        <v>0</v>
      </c>
      <c r="BC281" s="73" t="str">
        <f t="shared" si="241"/>
        <v/>
      </c>
      <c r="BD281" s="216" t="str">
        <f>IF(AND(BP281=""),"",IF(BP281=0,"",1+(MAX(BD$60:BD280))))</f>
        <v/>
      </c>
      <c r="BE281" s="72">
        <v>222</v>
      </c>
      <c r="BF281" s="69">
        <f t="shared" si="167"/>
        <v>0</v>
      </c>
      <c r="BG281" s="73">
        <f t="shared" si="168"/>
        <v>0</v>
      </c>
      <c r="BH281" s="73">
        <f t="shared" si="169"/>
        <v>0</v>
      </c>
      <c r="BI281" s="73">
        <f t="shared" si="170"/>
        <v>0</v>
      </c>
      <c r="BJ281" s="73">
        <f t="shared" si="171"/>
        <v>0</v>
      </c>
      <c r="BK281" s="73">
        <f t="shared" si="172"/>
        <v>0</v>
      </c>
      <c r="BL281" s="73">
        <f t="shared" si="173"/>
        <v>0</v>
      </c>
      <c r="BM281" s="73">
        <f t="shared" si="174"/>
        <v>0</v>
      </c>
      <c r="BN281" s="73">
        <f t="shared" si="175"/>
        <v>0</v>
      </c>
      <c r="BO281" s="73">
        <f t="shared" si="196"/>
        <v>0</v>
      </c>
      <c r="BP281" s="73" t="str">
        <f t="shared" si="242"/>
        <v/>
      </c>
      <c r="BQ281" s="216" t="str">
        <f>IF(AND(CC281=""),"",IF(CC281=0,"",1+(MAX(BQ$60:BQ280))))</f>
        <v/>
      </c>
      <c r="BR281" s="72">
        <v>222</v>
      </c>
      <c r="BS281" s="346">
        <f t="shared" si="176"/>
        <v>0</v>
      </c>
      <c r="BT281" s="73">
        <f t="shared" si="177"/>
        <v>0</v>
      </c>
      <c r="BU281" s="73">
        <f t="shared" si="178"/>
        <v>0</v>
      </c>
      <c r="BV281" s="73">
        <f t="shared" si="179"/>
        <v>0</v>
      </c>
      <c r="BW281" s="73">
        <f t="shared" si="180"/>
        <v>0</v>
      </c>
      <c r="BX281" s="73">
        <f t="shared" si="181"/>
        <v>0</v>
      </c>
      <c r="BY281" s="73">
        <f t="shared" si="182"/>
        <v>0</v>
      </c>
      <c r="BZ281" s="73">
        <f t="shared" si="183"/>
        <v>0</v>
      </c>
      <c r="CA281" s="73">
        <f t="shared" si="184"/>
        <v>0</v>
      </c>
      <c r="CB281" s="73">
        <f t="shared" si="197"/>
        <v>0</v>
      </c>
      <c r="CC281" s="73" t="str">
        <f t="shared" si="243"/>
        <v/>
      </c>
      <c r="CD281" s="216" t="str">
        <f>IF(AND(CP281=""),"",IF(CP281=0,"",1+(MAX(CD$60:CD280))))</f>
        <v/>
      </c>
      <c r="CE281" s="72">
        <v>222</v>
      </c>
      <c r="CF281" s="69">
        <f t="shared" si="198"/>
        <v>0</v>
      </c>
      <c r="CG281" s="73">
        <f t="shared" si="199"/>
        <v>0</v>
      </c>
      <c r="CH281" s="73">
        <f t="shared" si="200"/>
        <v>0</v>
      </c>
      <c r="CI281" s="73">
        <f t="shared" si="201"/>
        <v>0</v>
      </c>
      <c r="CJ281" s="73">
        <f t="shared" si="202"/>
        <v>0</v>
      </c>
      <c r="CK281" s="73">
        <f t="shared" si="203"/>
        <v>0</v>
      </c>
      <c r="CL281" s="73">
        <f t="shared" si="204"/>
        <v>0</v>
      </c>
      <c r="CM281" s="73">
        <f t="shared" si="205"/>
        <v>0</v>
      </c>
      <c r="CN281" s="73">
        <f t="shared" si="206"/>
        <v>0</v>
      </c>
      <c r="CO281" s="73">
        <f t="shared" si="207"/>
        <v>0</v>
      </c>
      <c r="CP281" s="73" t="str">
        <f t="shared" si="244"/>
        <v/>
      </c>
      <c r="CQ281" s="216" t="str">
        <f>IF(AND(DC281=""),"",IF(DC281=0,"",1+(MAX(CQ$60:CQ280))))</f>
        <v/>
      </c>
      <c r="CR281" s="72">
        <v>222</v>
      </c>
      <c r="CS281" s="69">
        <f t="shared" si="227"/>
        <v>0</v>
      </c>
      <c r="CT281" s="73">
        <f t="shared" si="208"/>
        <v>0</v>
      </c>
      <c r="CU281" s="73">
        <f t="shared" si="209"/>
        <v>0</v>
      </c>
      <c r="CV281" s="73">
        <f t="shared" si="210"/>
        <v>0</v>
      </c>
      <c r="CW281" s="73">
        <f t="shared" si="211"/>
        <v>0</v>
      </c>
      <c r="CX281" s="73">
        <f t="shared" si="212"/>
        <v>0</v>
      </c>
      <c r="CY281" s="73">
        <f t="shared" si="213"/>
        <v>0</v>
      </c>
      <c r="CZ281" s="73">
        <f t="shared" si="214"/>
        <v>0</v>
      </c>
      <c r="DA281" s="73">
        <f t="shared" si="215"/>
        <v>0</v>
      </c>
      <c r="DB281" s="73">
        <f t="shared" si="216"/>
        <v>0</v>
      </c>
      <c r="DC281" s="73" t="str">
        <f t="shared" si="245"/>
        <v/>
      </c>
    </row>
    <row r="282" spans="1:108" s="216" customFormat="1" ht="20.25">
      <c r="A282" s="216">
        <f t="shared" si="246"/>
        <v>0</v>
      </c>
      <c r="B282" s="348">
        <f t="shared" si="247"/>
        <v>0</v>
      </c>
      <c r="C282" s="349">
        <v>223</v>
      </c>
      <c r="D282" s="395"/>
      <c r="E282" s="392"/>
      <c r="F282" s="385"/>
      <c r="G282" s="386"/>
      <c r="H282" s="386"/>
      <c r="I282" s="380"/>
      <c r="J282" s="381"/>
      <c r="K282" s="381"/>
      <c r="L282" s="381"/>
      <c r="M282" s="393"/>
      <c r="N282" s="521"/>
      <c r="AB282" s="216" t="str">
        <f t="shared" si="185"/>
        <v/>
      </c>
      <c r="AC282" s="216">
        <f t="shared" si="165"/>
        <v>1</v>
      </c>
      <c r="AD282" s="216" t="str">
        <f>IF(AND(AP282=""),"",IF(AP282=0,"",1+(MAX(AD$60:AD281))))</f>
        <v/>
      </c>
      <c r="AE282" s="32">
        <v>223</v>
      </c>
      <c r="AF282" s="69">
        <f t="shared" si="186"/>
        <v>0</v>
      </c>
      <c r="AG282" s="73">
        <f t="shared" si="187"/>
        <v>0</v>
      </c>
      <c r="AH282" s="73">
        <f t="shared" si="188"/>
        <v>0</v>
      </c>
      <c r="AI282" s="73">
        <f t="shared" si="189"/>
        <v>0</v>
      </c>
      <c r="AJ282" s="73">
        <f t="shared" si="190"/>
        <v>0</v>
      </c>
      <c r="AK282" s="73">
        <f t="shared" si="191"/>
        <v>0</v>
      </c>
      <c r="AL282" s="73">
        <f t="shared" si="192"/>
        <v>0</v>
      </c>
      <c r="AM282" s="73">
        <f t="shared" si="193"/>
        <v>0</v>
      </c>
      <c r="AN282" s="73">
        <f t="shared" si="269"/>
        <v>0</v>
      </c>
      <c r="AO282" s="73">
        <f t="shared" si="194"/>
        <v>0</v>
      </c>
      <c r="AP282" s="73" t="str">
        <f t="shared" si="240"/>
        <v/>
      </c>
      <c r="AQ282" s="216" t="str">
        <f>IF(AND(BC282=""),"",IF(BC282=0,"",1+(MAX(AQ$60:AQ281))))</f>
        <v/>
      </c>
      <c r="AR282" s="72">
        <v>223</v>
      </c>
      <c r="AS282" s="347">
        <f t="shared" si="218"/>
        <v>0</v>
      </c>
      <c r="AT282" s="70">
        <f t="shared" si="219"/>
        <v>0</v>
      </c>
      <c r="AU282" s="70">
        <f t="shared" si="220"/>
        <v>0</v>
      </c>
      <c r="AV282" s="70">
        <f t="shared" si="221"/>
        <v>0</v>
      </c>
      <c r="AW282" s="70">
        <f t="shared" si="222"/>
        <v>0</v>
      </c>
      <c r="AX282" s="70">
        <f t="shared" si="223"/>
        <v>0</v>
      </c>
      <c r="AY282" s="70">
        <f t="shared" si="224"/>
        <v>0</v>
      </c>
      <c r="AZ282" s="70">
        <f t="shared" si="225"/>
        <v>0</v>
      </c>
      <c r="BA282" s="70">
        <f t="shared" si="226"/>
        <v>0</v>
      </c>
      <c r="BB282" s="70">
        <f t="shared" si="195"/>
        <v>0</v>
      </c>
      <c r="BC282" s="73" t="str">
        <f t="shared" si="241"/>
        <v/>
      </c>
      <c r="BD282" s="216" t="str">
        <f>IF(AND(BP282=""),"",IF(BP282=0,"",1+(MAX(BD$60:BD281))))</f>
        <v/>
      </c>
      <c r="BE282" s="32">
        <v>223</v>
      </c>
      <c r="BF282" s="69">
        <f t="shared" si="167"/>
        <v>0</v>
      </c>
      <c r="BG282" s="73">
        <f t="shared" si="168"/>
        <v>0</v>
      </c>
      <c r="BH282" s="73">
        <f t="shared" si="169"/>
        <v>0</v>
      </c>
      <c r="BI282" s="73">
        <f t="shared" si="170"/>
        <v>0</v>
      </c>
      <c r="BJ282" s="73">
        <f t="shared" si="171"/>
        <v>0</v>
      </c>
      <c r="BK282" s="73">
        <f t="shared" si="172"/>
        <v>0</v>
      </c>
      <c r="BL282" s="73">
        <f t="shared" si="173"/>
        <v>0</v>
      </c>
      <c r="BM282" s="73">
        <f t="shared" si="174"/>
        <v>0</v>
      </c>
      <c r="BN282" s="73">
        <f t="shared" si="175"/>
        <v>0</v>
      </c>
      <c r="BO282" s="73">
        <f t="shared" si="196"/>
        <v>0</v>
      </c>
      <c r="BP282" s="73" t="str">
        <f t="shared" si="242"/>
        <v/>
      </c>
      <c r="BQ282" s="216" t="str">
        <f>IF(AND(CC282=""),"",IF(CC282=0,"",1+(MAX(BQ$60:BQ281))))</f>
        <v/>
      </c>
      <c r="BR282" s="32">
        <v>223</v>
      </c>
      <c r="BS282" s="346">
        <f t="shared" si="176"/>
        <v>0</v>
      </c>
      <c r="BT282" s="73">
        <f t="shared" si="177"/>
        <v>0</v>
      </c>
      <c r="BU282" s="73">
        <f t="shared" si="178"/>
        <v>0</v>
      </c>
      <c r="BV282" s="73">
        <f t="shared" si="179"/>
        <v>0</v>
      </c>
      <c r="BW282" s="73">
        <f t="shared" si="180"/>
        <v>0</v>
      </c>
      <c r="BX282" s="73">
        <f t="shared" si="181"/>
        <v>0</v>
      </c>
      <c r="BY282" s="73">
        <f t="shared" si="182"/>
        <v>0</v>
      </c>
      <c r="BZ282" s="73">
        <f t="shared" si="183"/>
        <v>0</v>
      </c>
      <c r="CA282" s="73">
        <f t="shared" si="184"/>
        <v>0</v>
      </c>
      <c r="CB282" s="73">
        <f t="shared" si="197"/>
        <v>0</v>
      </c>
      <c r="CC282" s="73" t="str">
        <f t="shared" si="243"/>
        <v/>
      </c>
      <c r="CD282" s="216" t="str">
        <f>IF(AND(CP282=""),"",IF(CP282=0,"",1+(MAX(CD$60:CD281))))</f>
        <v/>
      </c>
      <c r="CE282" s="32">
        <v>223</v>
      </c>
      <c r="CF282" s="69">
        <f t="shared" si="198"/>
        <v>0</v>
      </c>
      <c r="CG282" s="73">
        <f t="shared" si="199"/>
        <v>0</v>
      </c>
      <c r="CH282" s="73">
        <f t="shared" si="200"/>
        <v>0</v>
      </c>
      <c r="CI282" s="73">
        <f t="shared" si="201"/>
        <v>0</v>
      </c>
      <c r="CJ282" s="73">
        <f t="shared" si="202"/>
        <v>0</v>
      </c>
      <c r="CK282" s="73">
        <f t="shared" si="203"/>
        <v>0</v>
      </c>
      <c r="CL282" s="73">
        <f t="shared" si="204"/>
        <v>0</v>
      </c>
      <c r="CM282" s="73">
        <f t="shared" si="205"/>
        <v>0</v>
      </c>
      <c r="CN282" s="73">
        <f t="shared" si="206"/>
        <v>0</v>
      </c>
      <c r="CO282" s="73">
        <f t="shared" si="207"/>
        <v>0</v>
      </c>
      <c r="CP282" s="73" t="str">
        <f t="shared" si="244"/>
        <v/>
      </c>
      <c r="CQ282" s="216" t="str">
        <f>IF(AND(DC282=""),"",IF(DC282=0,"",1+(MAX(CQ$60:CQ281))))</f>
        <v/>
      </c>
      <c r="CR282" s="32">
        <v>223</v>
      </c>
      <c r="CS282" s="69">
        <f t="shared" si="227"/>
        <v>0</v>
      </c>
      <c r="CT282" s="73">
        <f t="shared" si="208"/>
        <v>0</v>
      </c>
      <c r="CU282" s="73">
        <f t="shared" si="209"/>
        <v>0</v>
      </c>
      <c r="CV282" s="73">
        <f t="shared" si="210"/>
        <v>0</v>
      </c>
      <c r="CW282" s="73">
        <f t="shared" si="211"/>
        <v>0</v>
      </c>
      <c r="CX282" s="73">
        <f t="shared" si="212"/>
        <v>0</v>
      </c>
      <c r="CY282" s="73">
        <f t="shared" si="213"/>
        <v>0</v>
      </c>
      <c r="CZ282" s="73">
        <f t="shared" si="214"/>
        <v>0</v>
      </c>
      <c r="DA282" s="73">
        <f t="shared" si="215"/>
        <v>0</v>
      </c>
      <c r="DB282" s="73">
        <f t="shared" si="216"/>
        <v>0</v>
      </c>
      <c r="DC282" s="73" t="str">
        <f t="shared" si="245"/>
        <v/>
      </c>
    </row>
    <row r="283" spans="1:108" s="216" customFormat="1" ht="20.25">
      <c r="A283" s="216">
        <f t="shared" si="246"/>
        <v>0</v>
      </c>
      <c r="B283" s="348">
        <f t="shared" si="247"/>
        <v>0</v>
      </c>
      <c r="C283" s="349">
        <v>224</v>
      </c>
      <c r="D283" s="391"/>
      <c r="E283" s="396"/>
      <c r="F283" s="385"/>
      <c r="G283" s="388"/>
      <c r="H283" s="388"/>
      <c r="I283" s="383"/>
      <c r="J283" s="394"/>
      <c r="K283" s="394"/>
      <c r="L283" s="394"/>
      <c r="M283" s="397"/>
      <c r="N283" s="521"/>
      <c r="AB283" s="216" t="str">
        <f t="shared" si="185"/>
        <v/>
      </c>
      <c r="AC283" s="216">
        <f t="shared" si="165"/>
        <v>1</v>
      </c>
      <c r="AD283" s="216" t="str">
        <f>IF(AND(AP283=""),"",IF(AP283=0,"",1+(MAX(AD$60:AD282))))</f>
        <v/>
      </c>
      <c r="AE283" s="72">
        <v>224</v>
      </c>
      <c r="AF283" s="69">
        <f t="shared" si="186"/>
        <v>0</v>
      </c>
      <c r="AG283" s="73">
        <f t="shared" si="187"/>
        <v>0</v>
      </c>
      <c r="AH283" s="73">
        <f t="shared" si="188"/>
        <v>0</v>
      </c>
      <c r="AI283" s="73">
        <f t="shared" si="189"/>
        <v>0</v>
      </c>
      <c r="AJ283" s="73">
        <f t="shared" si="190"/>
        <v>0</v>
      </c>
      <c r="AK283" s="73">
        <f t="shared" si="191"/>
        <v>0</v>
      </c>
      <c r="AL283" s="73">
        <f t="shared" si="192"/>
        <v>0</v>
      </c>
      <c r="AM283" s="73">
        <f t="shared" si="193"/>
        <v>0</v>
      </c>
      <c r="AN283" s="73">
        <f t="shared" si="269"/>
        <v>0</v>
      </c>
      <c r="AO283" s="73">
        <f t="shared" si="194"/>
        <v>0</v>
      </c>
      <c r="AP283" s="73" t="str">
        <f t="shared" si="240"/>
        <v/>
      </c>
      <c r="AQ283" s="216" t="str">
        <f>IF(AND(BC283=""),"",IF(BC283=0,"",1+(MAX(AQ$60:AQ282))))</f>
        <v/>
      </c>
      <c r="AR283" s="72">
        <v>224</v>
      </c>
      <c r="AS283" s="347">
        <f t="shared" si="218"/>
        <v>0</v>
      </c>
      <c r="AT283" s="70">
        <f t="shared" si="219"/>
        <v>0</v>
      </c>
      <c r="AU283" s="70">
        <f t="shared" si="220"/>
        <v>0</v>
      </c>
      <c r="AV283" s="70">
        <f t="shared" si="221"/>
        <v>0</v>
      </c>
      <c r="AW283" s="70">
        <f t="shared" si="222"/>
        <v>0</v>
      </c>
      <c r="AX283" s="70">
        <f t="shared" si="223"/>
        <v>0</v>
      </c>
      <c r="AY283" s="70">
        <f t="shared" si="224"/>
        <v>0</v>
      </c>
      <c r="AZ283" s="70">
        <f t="shared" si="225"/>
        <v>0</v>
      </c>
      <c r="BA283" s="70">
        <f t="shared" si="226"/>
        <v>0</v>
      </c>
      <c r="BB283" s="70">
        <f t="shared" si="195"/>
        <v>0</v>
      </c>
      <c r="BC283" s="73" t="str">
        <f t="shared" si="241"/>
        <v/>
      </c>
      <c r="BD283" s="216" t="str">
        <f>IF(AND(BP283=""),"",IF(BP283=0,"",1+(MAX(BD$60:BD282))))</f>
        <v/>
      </c>
      <c r="BE283" s="72">
        <v>224</v>
      </c>
      <c r="BF283" s="69">
        <f t="shared" si="167"/>
        <v>0</v>
      </c>
      <c r="BG283" s="73">
        <f t="shared" si="168"/>
        <v>0</v>
      </c>
      <c r="BH283" s="73">
        <f t="shared" si="169"/>
        <v>0</v>
      </c>
      <c r="BI283" s="73">
        <f t="shared" si="170"/>
        <v>0</v>
      </c>
      <c r="BJ283" s="73">
        <f t="shared" si="171"/>
        <v>0</v>
      </c>
      <c r="BK283" s="73">
        <f t="shared" si="172"/>
        <v>0</v>
      </c>
      <c r="BL283" s="73">
        <f t="shared" si="173"/>
        <v>0</v>
      </c>
      <c r="BM283" s="73">
        <f t="shared" si="174"/>
        <v>0</v>
      </c>
      <c r="BN283" s="73">
        <f t="shared" si="175"/>
        <v>0</v>
      </c>
      <c r="BO283" s="73">
        <f t="shared" si="196"/>
        <v>0</v>
      </c>
      <c r="BP283" s="73" t="str">
        <f t="shared" si="242"/>
        <v/>
      </c>
      <c r="BQ283" s="216" t="str">
        <f>IF(AND(CC283=""),"",IF(CC283=0,"",1+(MAX(BQ$60:BQ282))))</f>
        <v/>
      </c>
      <c r="BR283" s="72">
        <v>224</v>
      </c>
      <c r="BS283" s="346">
        <f t="shared" si="176"/>
        <v>0</v>
      </c>
      <c r="BT283" s="73">
        <f t="shared" si="177"/>
        <v>0</v>
      </c>
      <c r="BU283" s="73">
        <f t="shared" si="178"/>
        <v>0</v>
      </c>
      <c r="BV283" s="73">
        <f t="shared" si="179"/>
        <v>0</v>
      </c>
      <c r="BW283" s="73">
        <f t="shared" si="180"/>
        <v>0</v>
      </c>
      <c r="BX283" s="73">
        <f t="shared" si="181"/>
        <v>0</v>
      </c>
      <c r="BY283" s="73">
        <f t="shared" si="182"/>
        <v>0</v>
      </c>
      <c r="BZ283" s="73">
        <f t="shared" si="183"/>
        <v>0</v>
      </c>
      <c r="CA283" s="73">
        <f t="shared" si="184"/>
        <v>0</v>
      </c>
      <c r="CB283" s="73">
        <f t="shared" si="197"/>
        <v>0</v>
      </c>
      <c r="CC283" s="73" t="str">
        <f t="shared" si="243"/>
        <v/>
      </c>
      <c r="CD283" s="216" t="str">
        <f>IF(AND(CP283=""),"",IF(CP283=0,"",1+(MAX(CD$60:CD282))))</f>
        <v/>
      </c>
      <c r="CE283" s="72">
        <v>224</v>
      </c>
      <c r="CF283" s="69">
        <f t="shared" si="198"/>
        <v>0</v>
      </c>
      <c r="CG283" s="73">
        <f t="shared" si="199"/>
        <v>0</v>
      </c>
      <c r="CH283" s="73">
        <f t="shared" si="200"/>
        <v>0</v>
      </c>
      <c r="CI283" s="73">
        <f t="shared" si="201"/>
        <v>0</v>
      </c>
      <c r="CJ283" s="73">
        <f t="shared" si="202"/>
        <v>0</v>
      </c>
      <c r="CK283" s="73">
        <f t="shared" si="203"/>
        <v>0</v>
      </c>
      <c r="CL283" s="73">
        <f t="shared" si="204"/>
        <v>0</v>
      </c>
      <c r="CM283" s="73">
        <f t="shared" si="205"/>
        <v>0</v>
      </c>
      <c r="CN283" s="73">
        <f t="shared" si="206"/>
        <v>0</v>
      </c>
      <c r="CO283" s="73">
        <f t="shared" si="207"/>
        <v>0</v>
      </c>
      <c r="CP283" s="73" t="str">
        <f t="shared" si="244"/>
        <v/>
      </c>
      <c r="CQ283" s="216" t="str">
        <f>IF(AND(DC283=""),"",IF(DC283=0,"",1+(MAX(CQ$60:CQ282))))</f>
        <v/>
      </c>
      <c r="CR283" s="72">
        <v>224</v>
      </c>
      <c r="CS283" s="69">
        <f t="shared" si="227"/>
        <v>0</v>
      </c>
      <c r="CT283" s="73">
        <f t="shared" si="208"/>
        <v>0</v>
      </c>
      <c r="CU283" s="73">
        <f t="shared" si="209"/>
        <v>0</v>
      </c>
      <c r="CV283" s="73">
        <f t="shared" si="210"/>
        <v>0</v>
      </c>
      <c r="CW283" s="73">
        <f t="shared" si="211"/>
        <v>0</v>
      </c>
      <c r="CX283" s="73">
        <f t="shared" si="212"/>
        <v>0</v>
      </c>
      <c r="CY283" s="73">
        <f t="shared" si="213"/>
        <v>0</v>
      </c>
      <c r="CZ283" s="73">
        <f t="shared" si="214"/>
        <v>0</v>
      </c>
      <c r="DA283" s="73">
        <f t="shared" si="215"/>
        <v>0</v>
      </c>
      <c r="DB283" s="73">
        <f t="shared" si="216"/>
        <v>0</v>
      </c>
      <c r="DC283" s="73" t="str">
        <f t="shared" si="245"/>
        <v/>
      </c>
    </row>
    <row r="284" spans="1:108" s="216" customFormat="1" ht="20.25">
      <c r="A284" s="216">
        <f t="shared" si="246"/>
        <v>0</v>
      </c>
      <c r="B284" s="348">
        <f t="shared" si="247"/>
        <v>0</v>
      </c>
      <c r="C284" s="349">
        <v>225</v>
      </c>
      <c r="D284" s="391"/>
      <c r="E284" s="396"/>
      <c r="F284" s="385"/>
      <c r="G284" s="388"/>
      <c r="H284" s="388"/>
      <c r="I284" s="383"/>
      <c r="J284" s="394"/>
      <c r="K284" s="394"/>
      <c r="L284" s="394"/>
      <c r="M284" s="397"/>
      <c r="N284" s="521"/>
      <c r="AB284" s="216" t="str">
        <f t="shared" si="185"/>
        <v/>
      </c>
      <c r="AC284" s="216">
        <f t="shared" si="165"/>
        <v>1</v>
      </c>
      <c r="AD284" s="216" t="str">
        <f>IF(AND(AP284=""),"",IF(AP284=0,"",1+(MAX(AD$60:AD283))))</f>
        <v/>
      </c>
      <c r="AE284" s="32">
        <v>225</v>
      </c>
      <c r="AF284" s="69">
        <f t="shared" si="186"/>
        <v>0</v>
      </c>
      <c r="AG284" s="73">
        <f t="shared" si="187"/>
        <v>0</v>
      </c>
      <c r="AH284" s="73">
        <f t="shared" si="188"/>
        <v>0</v>
      </c>
      <c r="AI284" s="73">
        <f t="shared" si="189"/>
        <v>0</v>
      </c>
      <c r="AJ284" s="73">
        <f t="shared" si="190"/>
        <v>0</v>
      </c>
      <c r="AK284" s="73">
        <f t="shared" si="191"/>
        <v>0</v>
      </c>
      <c r="AL284" s="73">
        <f t="shared" si="192"/>
        <v>0</v>
      </c>
      <c r="AM284" s="73">
        <f t="shared" si="193"/>
        <v>0</v>
      </c>
      <c r="AN284" s="73">
        <f t="shared" si="269"/>
        <v>0</v>
      </c>
      <c r="AO284" s="73">
        <f t="shared" si="194"/>
        <v>0</v>
      </c>
      <c r="AP284" s="73" t="str">
        <f t="shared" si="240"/>
        <v/>
      </c>
      <c r="AQ284" s="216" t="str">
        <f>IF(AND(BC284=""),"",IF(BC284=0,"",1+(MAX(AQ$60:AQ283))))</f>
        <v/>
      </c>
      <c r="AR284" s="72">
        <v>225</v>
      </c>
      <c r="AS284" s="347">
        <f t="shared" si="218"/>
        <v>0</v>
      </c>
      <c r="AT284" s="70">
        <f t="shared" si="219"/>
        <v>0</v>
      </c>
      <c r="AU284" s="70">
        <f t="shared" si="220"/>
        <v>0</v>
      </c>
      <c r="AV284" s="70">
        <f t="shared" si="221"/>
        <v>0</v>
      </c>
      <c r="AW284" s="70">
        <f t="shared" si="222"/>
        <v>0</v>
      </c>
      <c r="AX284" s="70">
        <f t="shared" si="223"/>
        <v>0</v>
      </c>
      <c r="AY284" s="70">
        <f t="shared" si="224"/>
        <v>0</v>
      </c>
      <c r="AZ284" s="70">
        <f t="shared" si="225"/>
        <v>0</v>
      </c>
      <c r="BA284" s="70">
        <f t="shared" si="226"/>
        <v>0</v>
      </c>
      <c r="BB284" s="70">
        <f t="shared" si="195"/>
        <v>0</v>
      </c>
      <c r="BC284" s="73" t="str">
        <f t="shared" si="241"/>
        <v/>
      </c>
      <c r="BD284" s="216" t="str">
        <f>IF(AND(BP284=""),"",IF(BP284=0,"",1+(MAX(BD$60:BD283))))</f>
        <v/>
      </c>
      <c r="BE284" s="32">
        <v>225</v>
      </c>
      <c r="BF284" s="69">
        <f t="shared" si="167"/>
        <v>0</v>
      </c>
      <c r="BG284" s="73">
        <f t="shared" si="168"/>
        <v>0</v>
      </c>
      <c r="BH284" s="73">
        <f t="shared" si="169"/>
        <v>0</v>
      </c>
      <c r="BI284" s="73">
        <f t="shared" si="170"/>
        <v>0</v>
      </c>
      <c r="BJ284" s="73">
        <f t="shared" si="171"/>
        <v>0</v>
      </c>
      <c r="BK284" s="73">
        <f t="shared" si="172"/>
        <v>0</v>
      </c>
      <c r="BL284" s="73">
        <f t="shared" si="173"/>
        <v>0</v>
      </c>
      <c r="BM284" s="73">
        <f t="shared" si="174"/>
        <v>0</v>
      </c>
      <c r="BN284" s="73">
        <f t="shared" si="175"/>
        <v>0</v>
      </c>
      <c r="BO284" s="73">
        <f t="shared" si="196"/>
        <v>0</v>
      </c>
      <c r="BP284" s="73" t="str">
        <f t="shared" si="242"/>
        <v/>
      </c>
      <c r="BQ284" s="216" t="str">
        <f>IF(AND(CC284=""),"",IF(CC284=0,"",1+(MAX(BQ$60:BQ283))))</f>
        <v/>
      </c>
      <c r="BR284" s="32">
        <v>225</v>
      </c>
      <c r="BS284" s="346">
        <f t="shared" si="176"/>
        <v>0</v>
      </c>
      <c r="BT284" s="73">
        <f t="shared" si="177"/>
        <v>0</v>
      </c>
      <c r="BU284" s="73">
        <f t="shared" si="178"/>
        <v>0</v>
      </c>
      <c r="BV284" s="73">
        <f t="shared" si="179"/>
        <v>0</v>
      </c>
      <c r="BW284" s="73">
        <f t="shared" si="180"/>
        <v>0</v>
      </c>
      <c r="BX284" s="73">
        <f t="shared" si="181"/>
        <v>0</v>
      </c>
      <c r="BY284" s="73">
        <f t="shared" si="182"/>
        <v>0</v>
      </c>
      <c r="BZ284" s="73">
        <f t="shared" si="183"/>
        <v>0</v>
      </c>
      <c r="CA284" s="73">
        <f t="shared" si="184"/>
        <v>0</v>
      </c>
      <c r="CB284" s="73">
        <f t="shared" si="197"/>
        <v>0</v>
      </c>
      <c r="CC284" s="73" t="str">
        <f t="shared" si="243"/>
        <v/>
      </c>
      <c r="CD284" s="216" t="str">
        <f>IF(AND(CP284=""),"",IF(CP284=0,"",1+(MAX(CD$60:CD283))))</f>
        <v/>
      </c>
      <c r="CE284" s="32">
        <v>225</v>
      </c>
      <c r="CF284" s="69">
        <f t="shared" si="198"/>
        <v>0</v>
      </c>
      <c r="CG284" s="73">
        <f t="shared" si="199"/>
        <v>0</v>
      </c>
      <c r="CH284" s="73">
        <f t="shared" si="200"/>
        <v>0</v>
      </c>
      <c r="CI284" s="73">
        <f t="shared" si="201"/>
        <v>0</v>
      </c>
      <c r="CJ284" s="73">
        <f t="shared" si="202"/>
        <v>0</v>
      </c>
      <c r="CK284" s="73">
        <f t="shared" si="203"/>
        <v>0</v>
      </c>
      <c r="CL284" s="73">
        <f t="shared" si="204"/>
        <v>0</v>
      </c>
      <c r="CM284" s="73">
        <f t="shared" si="205"/>
        <v>0</v>
      </c>
      <c r="CN284" s="73">
        <f t="shared" si="206"/>
        <v>0</v>
      </c>
      <c r="CO284" s="73">
        <f t="shared" si="207"/>
        <v>0</v>
      </c>
      <c r="CP284" s="73" t="str">
        <f t="shared" si="244"/>
        <v/>
      </c>
      <c r="CQ284" s="216" t="str">
        <f>IF(AND(DC284=""),"",IF(DC284=0,"",1+(MAX(CQ$60:CQ283))))</f>
        <v/>
      </c>
      <c r="CR284" s="32">
        <v>225</v>
      </c>
      <c r="CS284" s="69">
        <f t="shared" si="227"/>
        <v>0</v>
      </c>
      <c r="CT284" s="73">
        <f t="shared" si="208"/>
        <v>0</v>
      </c>
      <c r="CU284" s="73">
        <f t="shared" si="209"/>
        <v>0</v>
      </c>
      <c r="CV284" s="73">
        <f t="shared" si="210"/>
        <v>0</v>
      </c>
      <c r="CW284" s="73">
        <f t="shared" si="211"/>
        <v>0</v>
      </c>
      <c r="CX284" s="73">
        <f t="shared" si="212"/>
        <v>0</v>
      </c>
      <c r="CY284" s="73">
        <f t="shared" si="213"/>
        <v>0</v>
      </c>
      <c r="CZ284" s="73">
        <f t="shared" si="214"/>
        <v>0</v>
      </c>
      <c r="DA284" s="73">
        <f t="shared" si="215"/>
        <v>0</v>
      </c>
      <c r="DB284" s="73">
        <f t="shared" si="216"/>
        <v>0</v>
      </c>
      <c r="DC284" s="73" t="str">
        <f t="shared" si="245"/>
        <v/>
      </c>
    </row>
    <row r="285" spans="1:108" s="216" customFormat="1" ht="20.25">
      <c r="A285" s="216">
        <f t="shared" si="246"/>
        <v>0</v>
      </c>
      <c r="B285" s="348">
        <f t="shared" si="247"/>
        <v>0</v>
      </c>
      <c r="C285" s="349">
        <v>226</v>
      </c>
      <c r="D285" s="391"/>
      <c r="E285" s="396"/>
      <c r="F285" s="385"/>
      <c r="G285" s="388"/>
      <c r="H285" s="388"/>
      <c r="I285" s="383"/>
      <c r="J285" s="394"/>
      <c r="K285" s="394"/>
      <c r="L285" s="394"/>
      <c r="M285" s="397"/>
      <c r="N285" s="521"/>
      <c r="AB285" s="216" t="str">
        <f t="shared" si="185"/>
        <v/>
      </c>
      <c r="AC285" s="216">
        <f t="shared" si="165"/>
        <v>1</v>
      </c>
      <c r="AD285" s="216" t="str">
        <f>IF(AND(AP285=""),"",IF(AP285=0,"",1+(MAX(AD$60:AD284))))</f>
        <v/>
      </c>
      <c r="AE285" s="72">
        <v>226</v>
      </c>
      <c r="AF285" s="69">
        <f t="shared" si="186"/>
        <v>0</v>
      </c>
      <c r="AG285" s="73">
        <f t="shared" si="187"/>
        <v>0</v>
      </c>
      <c r="AH285" s="73">
        <f t="shared" si="188"/>
        <v>0</v>
      </c>
      <c r="AI285" s="73">
        <f t="shared" si="189"/>
        <v>0</v>
      </c>
      <c r="AJ285" s="73">
        <f t="shared" si="190"/>
        <v>0</v>
      </c>
      <c r="AK285" s="73">
        <f t="shared" si="191"/>
        <v>0</v>
      </c>
      <c r="AL285" s="73">
        <f t="shared" si="192"/>
        <v>0</v>
      </c>
      <c r="AM285" s="73">
        <f t="shared" si="193"/>
        <v>0</v>
      </c>
      <c r="AN285" s="73">
        <f t="shared" si="269"/>
        <v>0</v>
      </c>
      <c r="AO285" s="73">
        <f t="shared" si="194"/>
        <v>0</v>
      </c>
      <c r="AP285" s="73" t="str">
        <f t="shared" si="240"/>
        <v/>
      </c>
      <c r="AQ285" s="216" t="str">
        <f>IF(AND(BC285=""),"",IF(BC285=0,"",1+(MAX(AQ$60:AQ284))))</f>
        <v/>
      </c>
      <c r="AR285" s="72">
        <v>226</v>
      </c>
      <c r="AS285" s="347">
        <f t="shared" si="218"/>
        <v>0</v>
      </c>
      <c r="AT285" s="70">
        <f t="shared" si="219"/>
        <v>0</v>
      </c>
      <c r="AU285" s="70">
        <f t="shared" si="220"/>
        <v>0</v>
      </c>
      <c r="AV285" s="70">
        <f t="shared" si="221"/>
        <v>0</v>
      </c>
      <c r="AW285" s="70">
        <f t="shared" si="222"/>
        <v>0</v>
      </c>
      <c r="AX285" s="70">
        <f t="shared" si="223"/>
        <v>0</v>
      </c>
      <c r="AY285" s="70">
        <f t="shared" si="224"/>
        <v>0</v>
      </c>
      <c r="AZ285" s="70">
        <f t="shared" si="225"/>
        <v>0</v>
      </c>
      <c r="BA285" s="70">
        <f t="shared" si="226"/>
        <v>0</v>
      </c>
      <c r="BB285" s="70">
        <f t="shared" si="195"/>
        <v>0</v>
      </c>
      <c r="BC285" s="73" t="str">
        <f t="shared" si="241"/>
        <v/>
      </c>
      <c r="BD285" s="216" t="str">
        <f>IF(AND(BP285=""),"",IF(BP285=0,"",1+(MAX(BD$60:BD284))))</f>
        <v/>
      </c>
      <c r="BE285" s="72">
        <v>226</v>
      </c>
      <c r="BF285" s="69">
        <f t="shared" si="167"/>
        <v>0</v>
      </c>
      <c r="BG285" s="73">
        <f t="shared" si="168"/>
        <v>0</v>
      </c>
      <c r="BH285" s="73">
        <f t="shared" si="169"/>
        <v>0</v>
      </c>
      <c r="BI285" s="73">
        <f t="shared" si="170"/>
        <v>0</v>
      </c>
      <c r="BJ285" s="73">
        <f t="shared" si="171"/>
        <v>0</v>
      </c>
      <c r="BK285" s="73">
        <f t="shared" si="172"/>
        <v>0</v>
      </c>
      <c r="BL285" s="73">
        <f t="shared" si="173"/>
        <v>0</v>
      </c>
      <c r="BM285" s="73">
        <f t="shared" si="174"/>
        <v>0</v>
      </c>
      <c r="BN285" s="73">
        <f t="shared" si="175"/>
        <v>0</v>
      </c>
      <c r="BO285" s="73">
        <f t="shared" si="196"/>
        <v>0</v>
      </c>
      <c r="BP285" s="73" t="str">
        <f t="shared" si="242"/>
        <v/>
      </c>
      <c r="BQ285" s="216" t="str">
        <f>IF(AND(CC285=""),"",IF(CC285=0,"",1+(MAX(BQ$60:BQ284))))</f>
        <v/>
      </c>
      <c r="BR285" s="72">
        <v>226</v>
      </c>
      <c r="BS285" s="346">
        <f t="shared" si="176"/>
        <v>0</v>
      </c>
      <c r="BT285" s="73">
        <f t="shared" si="177"/>
        <v>0</v>
      </c>
      <c r="BU285" s="73">
        <f t="shared" si="178"/>
        <v>0</v>
      </c>
      <c r="BV285" s="73">
        <f t="shared" si="179"/>
        <v>0</v>
      </c>
      <c r="BW285" s="73">
        <f t="shared" si="180"/>
        <v>0</v>
      </c>
      <c r="BX285" s="73">
        <f t="shared" si="181"/>
        <v>0</v>
      </c>
      <c r="BY285" s="73">
        <f t="shared" si="182"/>
        <v>0</v>
      </c>
      <c r="BZ285" s="73">
        <f t="shared" si="183"/>
        <v>0</v>
      </c>
      <c r="CA285" s="73">
        <f t="shared" si="184"/>
        <v>0</v>
      </c>
      <c r="CB285" s="73">
        <f t="shared" si="197"/>
        <v>0</v>
      </c>
      <c r="CC285" s="73" t="str">
        <f t="shared" si="243"/>
        <v/>
      </c>
      <c r="CD285" s="216" t="str">
        <f>IF(AND(CP285=""),"",IF(CP285=0,"",1+(MAX(CD$60:CD284))))</f>
        <v/>
      </c>
      <c r="CE285" s="72">
        <v>226</v>
      </c>
      <c r="CF285" s="69">
        <f t="shared" si="198"/>
        <v>0</v>
      </c>
      <c r="CG285" s="73">
        <f t="shared" si="199"/>
        <v>0</v>
      </c>
      <c r="CH285" s="73">
        <f t="shared" si="200"/>
        <v>0</v>
      </c>
      <c r="CI285" s="73">
        <f t="shared" si="201"/>
        <v>0</v>
      </c>
      <c r="CJ285" s="73">
        <f t="shared" si="202"/>
        <v>0</v>
      </c>
      <c r="CK285" s="73">
        <f t="shared" si="203"/>
        <v>0</v>
      </c>
      <c r="CL285" s="73">
        <f t="shared" si="204"/>
        <v>0</v>
      </c>
      <c r="CM285" s="73">
        <f t="shared" si="205"/>
        <v>0</v>
      </c>
      <c r="CN285" s="73">
        <f t="shared" si="206"/>
        <v>0</v>
      </c>
      <c r="CO285" s="73">
        <f t="shared" si="207"/>
        <v>0</v>
      </c>
      <c r="CP285" s="73" t="str">
        <f t="shared" si="244"/>
        <v/>
      </c>
      <c r="CQ285" s="216" t="str">
        <f>IF(AND(DC285=""),"",IF(DC285=0,"",1+(MAX(CQ$60:CQ284))))</f>
        <v/>
      </c>
      <c r="CR285" s="72">
        <v>226</v>
      </c>
      <c r="CS285" s="69">
        <f t="shared" si="227"/>
        <v>0</v>
      </c>
      <c r="CT285" s="73">
        <f t="shared" si="208"/>
        <v>0</v>
      </c>
      <c r="CU285" s="73">
        <f t="shared" si="209"/>
        <v>0</v>
      </c>
      <c r="CV285" s="73">
        <f t="shared" si="210"/>
        <v>0</v>
      </c>
      <c r="CW285" s="73">
        <f t="shared" si="211"/>
        <v>0</v>
      </c>
      <c r="CX285" s="73">
        <f t="shared" si="212"/>
        <v>0</v>
      </c>
      <c r="CY285" s="73">
        <f t="shared" si="213"/>
        <v>0</v>
      </c>
      <c r="CZ285" s="73">
        <f t="shared" si="214"/>
        <v>0</v>
      </c>
      <c r="DA285" s="73">
        <f t="shared" si="215"/>
        <v>0</v>
      </c>
      <c r="DB285" s="73">
        <f t="shared" si="216"/>
        <v>0</v>
      </c>
      <c r="DC285" s="73" t="str">
        <f t="shared" si="245"/>
        <v/>
      </c>
    </row>
    <row r="286" spans="1:108" ht="23.25">
      <c r="C286" s="791" t="s">
        <v>867</v>
      </c>
      <c r="D286" s="791"/>
      <c r="E286" s="791"/>
      <c r="F286" s="791"/>
      <c r="G286" s="791"/>
      <c r="H286" s="791"/>
      <c r="I286" s="791"/>
      <c r="J286" s="791"/>
      <c r="K286" s="791"/>
      <c r="L286" s="791"/>
      <c r="M286" s="791"/>
      <c r="N286" s="521"/>
      <c r="AB286" t="str">
        <f>MID(H286,5,4)</f>
        <v/>
      </c>
      <c r="CS286" s="69">
        <f t="shared" ref="CS286:DB286" si="270">IF($M286="NON GAZETTED - SANVIDA",D286,0)</f>
        <v>0</v>
      </c>
      <c r="CT286" s="73">
        <f t="shared" si="270"/>
        <v>0</v>
      </c>
      <c r="CU286" s="73">
        <f t="shared" si="270"/>
        <v>0</v>
      </c>
      <c r="CV286" s="73">
        <f t="shared" si="270"/>
        <v>0</v>
      </c>
      <c r="CW286" s="73">
        <f t="shared" si="270"/>
        <v>0</v>
      </c>
      <c r="CX286" s="73">
        <f t="shared" si="270"/>
        <v>0</v>
      </c>
      <c r="CY286" s="73">
        <f t="shared" si="270"/>
        <v>0</v>
      </c>
      <c r="CZ286" s="73">
        <f t="shared" si="270"/>
        <v>0</v>
      </c>
      <c r="DA286" s="73">
        <f t="shared" si="270"/>
        <v>0</v>
      </c>
      <c r="DB286" s="73">
        <f t="shared" si="270"/>
        <v>0</v>
      </c>
      <c r="DC286" s="73" t="str">
        <f t="shared" si="245"/>
        <v/>
      </c>
    </row>
    <row r="287" spans="1:108">
      <c r="C287" s="813" t="s">
        <v>6</v>
      </c>
      <c r="D287" s="813" t="s">
        <v>44</v>
      </c>
      <c r="E287" s="813" t="s">
        <v>64</v>
      </c>
      <c r="F287" s="813" t="s">
        <v>65</v>
      </c>
      <c r="G287" s="508" t="s">
        <v>66</v>
      </c>
      <c r="H287" s="508" t="s">
        <v>67</v>
      </c>
      <c r="I287" s="508" t="s">
        <v>67</v>
      </c>
      <c r="J287" s="508" t="s">
        <v>67</v>
      </c>
      <c r="K287" s="508" t="s">
        <v>67</v>
      </c>
      <c r="L287" s="508" t="s">
        <v>67</v>
      </c>
      <c r="M287" s="811" t="s">
        <v>68</v>
      </c>
      <c r="N287" s="521"/>
    </row>
    <row r="288" spans="1:108">
      <c r="C288" s="813"/>
      <c r="D288" s="813"/>
      <c r="E288" s="813"/>
      <c r="F288" s="813"/>
      <c r="G288" s="520">
        <v>43555</v>
      </c>
      <c r="H288" s="508" t="s">
        <v>533</v>
      </c>
      <c r="I288" s="508" t="s">
        <v>671</v>
      </c>
      <c r="J288" s="508" t="s">
        <v>802</v>
      </c>
      <c r="K288" s="508" t="s">
        <v>788</v>
      </c>
      <c r="L288" s="508" t="s">
        <v>805</v>
      </c>
      <c r="M288" s="812"/>
      <c r="N288" s="521"/>
    </row>
    <row r="289" spans="3:14" ht="20.25">
      <c r="C289" s="518">
        <v>1</v>
      </c>
      <c r="D289" s="368"/>
      <c r="E289" s="369"/>
      <c r="F289" s="370"/>
      <c r="G289" s="371"/>
      <c r="H289" s="371"/>
      <c r="I289" s="371"/>
      <c r="J289" s="371"/>
      <c r="K289" s="371"/>
      <c r="L289" s="371"/>
      <c r="M289" s="517">
        <f>SUM(G289:L289)</f>
        <v>0</v>
      </c>
      <c r="N289" s="521"/>
    </row>
    <row r="290" spans="3:14" ht="20.25">
      <c r="C290" s="518">
        <v>2</v>
      </c>
      <c r="D290" s="368"/>
      <c r="E290" s="369"/>
      <c r="F290" s="370"/>
      <c r="G290" s="371"/>
      <c r="H290" s="371"/>
      <c r="I290" s="371"/>
      <c r="J290" s="371"/>
      <c r="K290" s="371"/>
      <c r="L290" s="371"/>
      <c r="M290" s="517">
        <f t="shared" ref="M290:M328" si="271">SUM(G290:L290)</f>
        <v>0</v>
      </c>
      <c r="N290" s="521"/>
    </row>
    <row r="291" spans="3:14" ht="20.25">
      <c r="C291" s="518">
        <v>3</v>
      </c>
      <c r="D291" s="368"/>
      <c r="E291" s="369"/>
      <c r="F291" s="370"/>
      <c r="G291" s="371"/>
      <c r="H291" s="371"/>
      <c r="I291" s="371"/>
      <c r="J291" s="371"/>
      <c r="K291" s="371"/>
      <c r="L291" s="371"/>
      <c r="M291" s="517">
        <f t="shared" si="271"/>
        <v>0</v>
      </c>
      <c r="N291" s="521"/>
    </row>
    <row r="292" spans="3:14" ht="20.25">
      <c r="C292" s="518">
        <v>4</v>
      </c>
      <c r="D292" s="368"/>
      <c r="E292" s="369"/>
      <c r="F292" s="370"/>
      <c r="G292" s="371"/>
      <c r="H292" s="371"/>
      <c r="I292" s="371"/>
      <c r="J292" s="371"/>
      <c r="K292" s="371"/>
      <c r="L292" s="371"/>
      <c r="M292" s="517">
        <f t="shared" si="271"/>
        <v>0</v>
      </c>
      <c r="N292" s="521"/>
    </row>
    <row r="293" spans="3:14" ht="20.25">
      <c r="C293" s="518">
        <v>5</v>
      </c>
      <c r="D293" s="368"/>
      <c r="E293" s="369"/>
      <c r="F293" s="370"/>
      <c r="G293" s="371"/>
      <c r="H293" s="371"/>
      <c r="I293" s="371"/>
      <c r="J293" s="371"/>
      <c r="K293" s="371"/>
      <c r="L293" s="371"/>
      <c r="M293" s="517">
        <f t="shared" si="271"/>
        <v>0</v>
      </c>
      <c r="N293" s="521"/>
    </row>
    <row r="294" spans="3:14" ht="20.25">
      <c r="C294" s="518">
        <v>6</v>
      </c>
      <c r="D294" s="368"/>
      <c r="E294" s="369"/>
      <c r="F294" s="370"/>
      <c r="G294" s="371"/>
      <c r="H294" s="371"/>
      <c r="I294" s="371"/>
      <c r="J294" s="371"/>
      <c r="K294" s="371"/>
      <c r="L294" s="371"/>
      <c r="M294" s="517">
        <f t="shared" si="271"/>
        <v>0</v>
      </c>
      <c r="N294" s="521"/>
    </row>
    <row r="295" spans="3:14" ht="20.25">
      <c r="C295" s="518">
        <v>7</v>
      </c>
      <c r="D295" s="368"/>
      <c r="E295" s="369"/>
      <c r="F295" s="370"/>
      <c r="G295" s="371"/>
      <c r="H295" s="371"/>
      <c r="I295" s="371"/>
      <c r="J295" s="371"/>
      <c r="K295" s="371"/>
      <c r="L295" s="371"/>
      <c r="M295" s="517">
        <f t="shared" si="271"/>
        <v>0</v>
      </c>
      <c r="N295" s="521"/>
    </row>
    <row r="296" spans="3:14" ht="20.25">
      <c r="C296" s="518">
        <v>8</v>
      </c>
      <c r="D296" s="368"/>
      <c r="E296" s="369"/>
      <c r="F296" s="370"/>
      <c r="G296" s="371"/>
      <c r="H296" s="371"/>
      <c r="I296" s="371"/>
      <c r="J296" s="371"/>
      <c r="K296" s="371"/>
      <c r="L296" s="371"/>
      <c r="M296" s="517">
        <f t="shared" si="271"/>
        <v>0</v>
      </c>
      <c r="N296" s="521"/>
    </row>
    <row r="297" spans="3:14" ht="20.25">
      <c r="C297" s="518">
        <v>9</v>
      </c>
      <c r="D297" s="368"/>
      <c r="E297" s="369"/>
      <c r="F297" s="370"/>
      <c r="G297" s="371"/>
      <c r="H297" s="371"/>
      <c r="I297" s="371"/>
      <c r="J297" s="371"/>
      <c r="K297" s="371"/>
      <c r="L297" s="371"/>
      <c r="M297" s="517">
        <f t="shared" si="271"/>
        <v>0</v>
      </c>
      <c r="N297" s="521"/>
    </row>
    <row r="298" spans="3:14" ht="20.25">
      <c r="C298" s="518">
        <v>10</v>
      </c>
      <c r="D298" s="368"/>
      <c r="E298" s="369"/>
      <c r="F298" s="370"/>
      <c r="G298" s="371"/>
      <c r="H298" s="371"/>
      <c r="I298" s="371"/>
      <c r="J298" s="371"/>
      <c r="K298" s="371"/>
      <c r="L298" s="371"/>
      <c r="M298" s="517">
        <f t="shared" si="271"/>
        <v>0</v>
      </c>
      <c r="N298" s="521"/>
    </row>
    <row r="299" spans="3:14" ht="20.25">
      <c r="C299" s="518">
        <v>11</v>
      </c>
      <c r="D299" s="368"/>
      <c r="E299" s="369"/>
      <c r="F299" s="370"/>
      <c r="G299" s="371"/>
      <c r="H299" s="371"/>
      <c r="I299" s="371"/>
      <c r="J299" s="371"/>
      <c r="K299" s="371"/>
      <c r="L299" s="371"/>
      <c r="M299" s="517">
        <f t="shared" si="271"/>
        <v>0</v>
      </c>
      <c r="N299" s="521"/>
    </row>
    <row r="300" spans="3:14" ht="20.25">
      <c r="C300" s="518">
        <v>12</v>
      </c>
      <c r="D300" s="368"/>
      <c r="E300" s="369"/>
      <c r="F300" s="370"/>
      <c r="G300" s="371"/>
      <c r="H300" s="371"/>
      <c r="I300" s="371"/>
      <c r="J300" s="371"/>
      <c r="K300" s="371"/>
      <c r="L300" s="371"/>
      <c r="M300" s="517">
        <f t="shared" si="271"/>
        <v>0</v>
      </c>
      <c r="N300" s="521"/>
    </row>
    <row r="301" spans="3:14" ht="20.25">
      <c r="C301" s="518">
        <v>13</v>
      </c>
      <c r="D301" s="368"/>
      <c r="E301" s="369"/>
      <c r="F301" s="370"/>
      <c r="G301" s="371"/>
      <c r="H301" s="371"/>
      <c r="I301" s="371"/>
      <c r="J301" s="371"/>
      <c r="K301" s="371"/>
      <c r="L301" s="371"/>
      <c r="M301" s="517">
        <f t="shared" si="271"/>
        <v>0</v>
      </c>
      <c r="N301" s="521"/>
    </row>
    <row r="302" spans="3:14" ht="20.25">
      <c r="C302" s="518">
        <v>14</v>
      </c>
      <c r="D302" s="368"/>
      <c r="E302" s="369"/>
      <c r="F302" s="370"/>
      <c r="G302" s="371"/>
      <c r="H302" s="371"/>
      <c r="I302" s="371"/>
      <c r="J302" s="371"/>
      <c r="K302" s="371"/>
      <c r="L302" s="371"/>
      <c r="M302" s="517">
        <f t="shared" si="271"/>
        <v>0</v>
      </c>
      <c r="N302" s="521"/>
    </row>
    <row r="303" spans="3:14" ht="20.25">
      <c r="C303" s="518">
        <v>15</v>
      </c>
      <c r="D303" s="372"/>
      <c r="E303" s="373"/>
      <c r="F303" s="370"/>
      <c r="G303" s="371"/>
      <c r="H303" s="371"/>
      <c r="I303" s="371"/>
      <c r="J303" s="371"/>
      <c r="K303" s="371"/>
      <c r="L303" s="371"/>
      <c r="M303" s="517">
        <f t="shared" si="271"/>
        <v>0</v>
      </c>
      <c r="N303" s="521"/>
    </row>
    <row r="304" spans="3:14" ht="20.25">
      <c r="C304" s="518">
        <v>16</v>
      </c>
      <c r="D304" s="368"/>
      <c r="E304" s="369"/>
      <c r="F304" s="370"/>
      <c r="G304" s="371"/>
      <c r="H304" s="371"/>
      <c r="I304" s="371"/>
      <c r="J304" s="371"/>
      <c r="K304" s="371"/>
      <c r="L304" s="371"/>
      <c r="M304" s="517">
        <f t="shared" si="271"/>
        <v>0</v>
      </c>
      <c r="N304" s="521"/>
    </row>
    <row r="305" spans="3:14" ht="20.25">
      <c r="C305" s="518">
        <v>17</v>
      </c>
      <c r="D305" s="374"/>
      <c r="E305" s="369"/>
      <c r="F305" s="370"/>
      <c r="G305" s="371"/>
      <c r="H305" s="371"/>
      <c r="I305" s="371"/>
      <c r="J305" s="371"/>
      <c r="K305" s="371"/>
      <c r="L305" s="371"/>
      <c r="M305" s="517">
        <f t="shared" si="271"/>
        <v>0</v>
      </c>
      <c r="N305" s="521"/>
    </row>
    <row r="306" spans="3:14" ht="20.25">
      <c r="C306" s="518">
        <v>18</v>
      </c>
      <c r="D306" s="374"/>
      <c r="E306" s="369"/>
      <c r="F306" s="370"/>
      <c r="G306" s="371"/>
      <c r="H306" s="371"/>
      <c r="I306" s="371"/>
      <c r="J306" s="371"/>
      <c r="K306" s="371"/>
      <c r="L306" s="371"/>
      <c r="M306" s="517">
        <f t="shared" si="271"/>
        <v>0</v>
      </c>
      <c r="N306" s="521"/>
    </row>
    <row r="307" spans="3:14" ht="20.25">
      <c r="C307" s="518">
        <v>19</v>
      </c>
      <c r="D307" s="374"/>
      <c r="E307" s="369"/>
      <c r="F307" s="370"/>
      <c r="G307" s="371"/>
      <c r="H307" s="371"/>
      <c r="I307" s="371"/>
      <c r="J307" s="371"/>
      <c r="K307" s="371"/>
      <c r="L307" s="371"/>
      <c r="M307" s="517">
        <f t="shared" si="271"/>
        <v>0</v>
      </c>
      <c r="N307" s="521"/>
    </row>
    <row r="308" spans="3:14" ht="20.25">
      <c r="C308" s="518">
        <v>20</v>
      </c>
      <c r="D308" s="374"/>
      <c r="E308" s="369"/>
      <c r="F308" s="370"/>
      <c r="G308" s="371"/>
      <c r="H308" s="371"/>
      <c r="I308" s="371"/>
      <c r="J308" s="371"/>
      <c r="K308" s="371"/>
      <c r="L308" s="371"/>
      <c r="M308" s="517">
        <f t="shared" si="271"/>
        <v>0</v>
      </c>
      <c r="N308" s="521"/>
    </row>
    <row r="309" spans="3:14" ht="20.25">
      <c r="C309" s="518">
        <v>21</v>
      </c>
      <c r="D309" s="374"/>
      <c r="E309" s="369"/>
      <c r="F309" s="370"/>
      <c r="G309" s="371"/>
      <c r="H309" s="371"/>
      <c r="I309" s="371"/>
      <c r="J309" s="371"/>
      <c r="K309" s="371"/>
      <c r="L309" s="371"/>
      <c r="M309" s="517">
        <f t="shared" si="271"/>
        <v>0</v>
      </c>
      <c r="N309" s="521"/>
    </row>
    <row r="310" spans="3:14" ht="20.25">
      <c r="C310" s="518">
        <v>22</v>
      </c>
      <c r="D310" s="374"/>
      <c r="E310" s="369"/>
      <c r="F310" s="370"/>
      <c r="G310" s="371"/>
      <c r="H310" s="371"/>
      <c r="I310" s="371"/>
      <c r="J310" s="371"/>
      <c r="K310" s="371"/>
      <c r="L310" s="371"/>
      <c r="M310" s="517">
        <f t="shared" si="271"/>
        <v>0</v>
      </c>
      <c r="N310" s="521"/>
    </row>
    <row r="311" spans="3:14" ht="18.75">
      <c r="C311" s="518">
        <v>23</v>
      </c>
      <c r="D311" s="375"/>
      <c r="E311" s="376"/>
      <c r="F311" s="370"/>
      <c r="G311" s="371"/>
      <c r="H311" s="371"/>
      <c r="I311" s="371"/>
      <c r="J311" s="371"/>
      <c r="K311" s="371"/>
      <c r="L311" s="371"/>
      <c r="M311" s="517">
        <f t="shared" si="271"/>
        <v>0</v>
      </c>
      <c r="N311" s="521"/>
    </row>
    <row r="312" spans="3:14" ht="18.75">
      <c r="C312" s="518">
        <v>24</v>
      </c>
      <c r="D312" s="375"/>
      <c r="E312" s="376"/>
      <c r="F312" s="370"/>
      <c r="G312" s="371"/>
      <c r="H312" s="371"/>
      <c r="I312" s="371"/>
      <c r="J312" s="371"/>
      <c r="K312" s="371"/>
      <c r="L312" s="371"/>
      <c r="M312" s="517">
        <f t="shared" si="271"/>
        <v>0</v>
      </c>
      <c r="N312" s="521"/>
    </row>
    <row r="313" spans="3:14" ht="18.75">
      <c r="C313" s="518">
        <v>25</v>
      </c>
      <c r="D313" s="375"/>
      <c r="E313" s="376"/>
      <c r="F313" s="370"/>
      <c r="G313" s="371"/>
      <c r="H313" s="371"/>
      <c r="I313" s="371"/>
      <c r="J313" s="371"/>
      <c r="K313" s="371"/>
      <c r="L313" s="371"/>
      <c r="M313" s="517">
        <f t="shared" si="271"/>
        <v>0</v>
      </c>
      <c r="N313" s="521"/>
    </row>
    <row r="314" spans="3:14" ht="18.75">
      <c r="C314" s="518">
        <v>26</v>
      </c>
      <c r="D314" s="375"/>
      <c r="E314" s="376"/>
      <c r="F314" s="370"/>
      <c r="G314" s="371"/>
      <c r="H314" s="371"/>
      <c r="I314" s="371"/>
      <c r="J314" s="371"/>
      <c r="K314" s="371"/>
      <c r="L314" s="371"/>
      <c r="M314" s="517">
        <f t="shared" si="271"/>
        <v>0</v>
      </c>
      <c r="N314" s="521"/>
    </row>
    <row r="315" spans="3:14" ht="18.75">
      <c r="C315" s="518">
        <v>27</v>
      </c>
      <c r="D315" s="375"/>
      <c r="E315" s="376"/>
      <c r="F315" s="370"/>
      <c r="G315" s="371"/>
      <c r="H315" s="371"/>
      <c r="I315" s="371"/>
      <c r="J315" s="371"/>
      <c r="K315" s="371"/>
      <c r="L315" s="371"/>
      <c r="M315" s="517">
        <f t="shared" si="271"/>
        <v>0</v>
      </c>
      <c r="N315" s="521"/>
    </row>
    <row r="316" spans="3:14" ht="18.75">
      <c r="C316" s="518">
        <v>28</v>
      </c>
      <c r="D316" s="375"/>
      <c r="E316" s="376"/>
      <c r="F316" s="370"/>
      <c r="G316" s="371"/>
      <c r="H316" s="371"/>
      <c r="I316" s="371"/>
      <c r="J316" s="371"/>
      <c r="K316" s="371"/>
      <c r="L316" s="371"/>
      <c r="M316" s="517">
        <f t="shared" si="271"/>
        <v>0</v>
      </c>
      <c r="N316" s="521"/>
    </row>
    <row r="317" spans="3:14" ht="18.75">
      <c r="C317" s="518">
        <v>29</v>
      </c>
      <c r="D317" s="375"/>
      <c r="E317" s="376"/>
      <c r="F317" s="370"/>
      <c r="G317" s="371"/>
      <c r="H317" s="371"/>
      <c r="I317" s="371"/>
      <c r="J317" s="371"/>
      <c r="K317" s="371"/>
      <c r="L317" s="371"/>
      <c r="M317" s="517">
        <f t="shared" si="271"/>
        <v>0</v>
      </c>
      <c r="N317" s="521"/>
    </row>
    <row r="318" spans="3:14" ht="18.75">
      <c r="C318" s="518">
        <v>30</v>
      </c>
      <c r="D318" s="375"/>
      <c r="E318" s="376"/>
      <c r="F318" s="370"/>
      <c r="G318" s="371"/>
      <c r="H318" s="371"/>
      <c r="I318" s="371"/>
      <c r="J318" s="371"/>
      <c r="K318" s="371"/>
      <c r="L318" s="371"/>
      <c r="M318" s="517">
        <f t="shared" si="271"/>
        <v>0</v>
      </c>
      <c r="N318" s="521"/>
    </row>
    <row r="319" spans="3:14" ht="18.75">
      <c r="C319" s="518">
        <v>31</v>
      </c>
      <c r="D319" s="375"/>
      <c r="E319" s="376"/>
      <c r="F319" s="370"/>
      <c r="G319" s="371"/>
      <c r="H319" s="371"/>
      <c r="I319" s="371"/>
      <c r="J319" s="371"/>
      <c r="K319" s="371"/>
      <c r="L319" s="371"/>
      <c r="M319" s="517">
        <f t="shared" si="271"/>
        <v>0</v>
      </c>
      <c r="N319" s="521"/>
    </row>
    <row r="320" spans="3:14" ht="18.75">
      <c r="C320" s="518">
        <v>32</v>
      </c>
      <c r="D320" s="375"/>
      <c r="E320" s="376"/>
      <c r="F320" s="370"/>
      <c r="G320" s="371"/>
      <c r="H320" s="371"/>
      <c r="I320" s="371"/>
      <c r="J320" s="371"/>
      <c r="K320" s="371"/>
      <c r="L320" s="371"/>
      <c r="M320" s="517">
        <f t="shared" si="271"/>
        <v>0</v>
      </c>
      <c r="N320" s="521"/>
    </row>
    <row r="321" spans="3:14" ht="18.75">
      <c r="C321" s="518">
        <v>33</v>
      </c>
      <c r="D321" s="375"/>
      <c r="E321" s="376"/>
      <c r="F321" s="370"/>
      <c r="G321" s="371"/>
      <c r="H321" s="371"/>
      <c r="I321" s="371"/>
      <c r="J321" s="371"/>
      <c r="K321" s="371"/>
      <c r="L321" s="371"/>
      <c r="M321" s="517">
        <f t="shared" si="271"/>
        <v>0</v>
      </c>
      <c r="N321" s="521"/>
    </row>
    <row r="322" spans="3:14" ht="18.75">
      <c r="C322" s="518">
        <v>34</v>
      </c>
      <c r="D322" s="375"/>
      <c r="E322" s="376"/>
      <c r="F322" s="370"/>
      <c r="G322" s="371"/>
      <c r="H322" s="371"/>
      <c r="I322" s="371"/>
      <c r="J322" s="371"/>
      <c r="K322" s="371"/>
      <c r="L322" s="371"/>
      <c r="M322" s="517">
        <f t="shared" si="271"/>
        <v>0</v>
      </c>
      <c r="N322" s="521"/>
    </row>
    <row r="323" spans="3:14" ht="18.75">
      <c r="C323" s="518">
        <v>35</v>
      </c>
      <c r="D323" s="375"/>
      <c r="E323" s="376"/>
      <c r="F323" s="370"/>
      <c r="G323" s="371"/>
      <c r="H323" s="371"/>
      <c r="I323" s="371"/>
      <c r="J323" s="371"/>
      <c r="K323" s="371"/>
      <c r="L323" s="371"/>
      <c r="M323" s="517">
        <f t="shared" si="271"/>
        <v>0</v>
      </c>
      <c r="N323" s="521"/>
    </row>
    <row r="324" spans="3:14" ht="18.75">
      <c r="C324" s="518">
        <v>36</v>
      </c>
      <c r="D324" s="375"/>
      <c r="E324" s="376"/>
      <c r="F324" s="370"/>
      <c r="G324" s="371"/>
      <c r="H324" s="371"/>
      <c r="I324" s="371"/>
      <c r="J324" s="371"/>
      <c r="K324" s="371"/>
      <c r="L324" s="371"/>
      <c r="M324" s="517">
        <f t="shared" si="271"/>
        <v>0</v>
      </c>
      <c r="N324" s="521"/>
    </row>
    <row r="325" spans="3:14" ht="18.75">
      <c r="C325" s="518">
        <v>37</v>
      </c>
      <c r="D325" s="375"/>
      <c r="E325" s="376"/>
      <c r="F325" s="370"/>
      <c r="G325" s="371"/>
      <c r="H325" s="371"/>
      <c r="I325" s="371"/>
      <c r="J325" s="371"/>
      <c r="K325" s="371"/>
      <c r="L325" s="371"/>
      <c r="M325" s="517">
        <f t="shared" si="271"/>
        <v>0</v>
      </c>
      <c r="N325" s="521"/>
    </row>
    <row r="326" spans="3:14" ht="18.75">
      <c r="C326" s="518">
        <v>38</v>
      </c>
      <c r="D326" s="375"/>
      <c r="E326" s="376"/>
      <c r="F326" s="370"/>
      <c r="G326" s="371"/>
      <c r="H326" s="371"/>
      <c r="I326" s="371"/>
      <c r="J326" s="371"/>
      <c r="K326" s="371"/>
      <c r="L326" s="371"/>
      <c r="M326" s="517">
        <f t="shared" si="271"/>
        <v>0</v>
      </c>
      <c r="N326" s="521"/>
    </row>
    <row r="327" spans="3:14" ht="18.75">
      <c r="C327" s="518">
        <v>39</v>
      </c>
      <c r="D327" s="375"/>
      <c r="E327" s="376"/>
      <c r="F327" s="370"/>
      <c r="G327" s="371"/>
      <c r="H327" s="371"/>
      <c r="I327" s="371"/>
      <c r="J327" s="371"/>
      <c r="K327" s="371"/>
      <c r="L327" s="371"/>
      <c r="M327" s="517">
        <f t="shared" si="271"/>
        <v>0</v>
      </c>
      <c r="N327" s="521"/>
    </row>
    <row r="328" spans="3:14" ht="18.75">
      <c r="C328" s="518">
        <v>40</v>
      </c>
      <c r="D328" s="375"/>
      <c r="E328" s="376"/>
      <c r="F328" s="370"/>
      <c r="G328" s="371"/>
      <c r="H328" s="371"/>
      <c r="I328" s="371"/>
      <c r="J328" s="371"/>
      <c r="K328" s="371"/>
      <c r="L328" s="371"/>
      <c r="M328" s="517">
        <f t="shared" si="271"/>
        <v>0</v>
      </c>
      <c r="N328" s="521"/>
    </row>
    <row r="329" spans="3:14" ht="18.75">
      <c r="C329" s="518"/>
      <c r="D329" s="12" t="s">
        <v>36</v>
      </c>
      <c r="E329" s="11"/>
      <c r="F329" s="74"/>
      <c r="G329" s="13">
        <f>SUM(G289:G304)</f>
        <v>0</v>
      </c>
      <c r="H329" s="13">
        <f>SUM(H289:H304)</f>
        <v>0</v>
      </c>
      <c r="I329" s="13">
        <f>SUM(I289:I304)</f>
        <v>0</v>
      </c>
      <c r="J329" s="13">
        <f>SUM(J289:J304)</f>
        <v>0</v>
      </c>
      <c r="K329" s="13">
        <f>SUM(K289:K304)</f>
        <v>0</v>
      </c>
      <c r="L329" s="13">
        <f>SUM(L289:L328)</f>
        <v>0</v>
      </c>
      <c r="M329" s="517">
        <f>SUM(G329:L329)</f>
        <v>0</v>
      </c>
      <c r="N329" s="521"/>
    </row>
    <row r="330" spans="3:14" ht="23.25">
      <c r="C330" s="791" t="s">
        <v>866</v>
      </c>
      <c r="D330" s="791"/>
      <c r="E330" s="791"/>
      <c r="F330" s="791"/>
      <c r="G330" s="791"/>
      <c r="H330" s="791"/>
      <c r="I330" s="791"/>
      <c r="J330" s="791"/>
      <c r="K330" s="791"/>
      <c r="L330" s="791"/>
      <c r="M330" s="791"/>
      <c r="N330" s="521"/>
    </row>
    <row r="331" spans="3:14">
      <c r="C331" s="813" t="s">
        <v>6</v>
      </c>
      <c r="D331" s="813" t="s">
        <v>44</v>
      </c>
      <c r="E331" s="813" t="s">
        <v>64</v>
      </c>
      <c r="F331" s="813" t="s">
        <v>65</v>
      </c>
      <c r="G331" s="508" t="s">
        <v>66</v>
      </c>
      <c r="H331" s="508" t="s">
        <v>67</v>
      </c>
      <c r="I331" s="508" t="s">
        <v>67</v>
      </c>
      <c r="J331" s="508" t="s">
        <v>67</v>
      </c>
      <c r="K331" s="508" t="s">
        <v>67</v>
      </c>
      <c r="L331" s="508" t="s">
        <v>67</v>
      </c>
      <c r="M331" s="811" t="s">
        <v>68</v>
      </c>
      <c r="N331" s="521"/>
    </row>
    <row r="332" spans="3:14">
      <c r="C332" s="813"/>
      <c r="D332" s="813"/>
      <c r="E332" s="813"/>
      <c r="F332" s="813"/>
      <c r="G332" s="520">
        <f>G288</f>
        <v>43555</v>
      </c>
      <c r="H332" s="520" t="str">
        <f t="shared" ref="H332:L332" si="272">H288</f>
        <v>2019-20</v>
      </c>
      <c r="I332" s="520" t="str">
        <f t="shared" si="272"/>
        <v>2020-21</v>
      </c>
      <c r="J332" s="520" t="str">
        <f t="shared" si="272"/>
        <v>2021-22</v>
      </c>
      <c r="K332" s="520" t="str">
        <f t="shared" si="272"/>
        <v>2022-23</v>
      </c>
      <c r="L332" s="520" t="str">
        <f t="shared" si="272"/>
        <v>2023-24</v>
      </c>
      <c r="M332" s="812"/>
      <c r="N332" s="521"/>
    </row>
    <row r="333" spans="3:14" ht="18.75">
      <c r="C333" s="518">
        <v>1</v>
      </c>
      <c r="D333" s="398"/>
      <c r="E333" s="376"/>
      <c r="F333" s="370"/>
      <c r="G333" s="371"/>
      <c r="H333" s="371"/>
      <c r="I333" s="371"/>
      <c r="J333" s="371"/>
      <c r="K333" s="371"/>
      <c r="L333" s="371"/>
      <c r="M333" s="517">
        <f>SUM(G333:L333)</f>
        <v>0</v>
      </c>
      <c r="N333" s="521"/>
    </row>
    <row r="334" spans="3:14" ht="18.75">
      <c r="C334" s="518">
        <v>2</v>
      </c>
      <c r="D334" s="398"/>
      <c r="E334" s="376"/>
      <c r="F334" s="370"/>
      <c r="G334" s="371"/>
      <c r="H334" s="371"/>
      <c r="I334" s="371"/>
      <c r="J334" s="371"/>
      <c r="K334" s="371"/>
      <c r="L334" s="371"/>
      <c r="M334" s="517">
        <f t="shared" ref="M334:M372" si="273">SUM(G334:L334)</f>
        <v>0</v>
      </c>
      <c r="N334" s="521"/>
    </row>
    <row r="335" spans="3:14" ht="18.75">
      <c r="C335" s="518">
        <v>3</v>
      </c>
      <c r="D335" s="398"/>
      <c r="E335" s="376"/>
      <c r="F335" s="370"/>
      <c r="G335" s="371"/>
      <c r="H335" s="371"/>
      <c r="I335" s="371"/>
      <c r="J335" s="371"/>
      <c r="K335" s="371"/>
      <c r="L335" s="371"/>
      <c r="M335" s="517">
        <f t="shared" si="273"/>
        <v>0</v>
      </c>
      <c r="N335" s="521"/>
    </row>
    <row r="336" spans="3:14" ht="18.75">
      <c r="C336" s="518">
        <v>4</v>
      </c>
      <c r="D336" s="398"/>
      <c r="E336" s="376"/>
      <c r="F336" s="370"/>
      <c r="G336" s="371"/>
      <c r="H336" s="371"/>
      <c r="I336" s="371"/>
      <c r="J336" s="371"/>
      <c r="K336" s="371"/>
      <c r="L336" s="371"/>
      <c r="M336" s="517">
        <f t="shared" si="273"/>
        <v>0</v>
      </c>
      <c r="N336" s="521"/>
    </row>
    <row r="337" spans="3:14" ht="18.75">
      <c r="C337" s="518">
        <v>5</v>
      </c>
      <c r="D337" s="398"/>
      <c r="E337" s="376"/>
      <c r="F337" s="370"/>
      <c r="G337" s="371"/>
      <c r="H337" s="371"/>
      <c r="I337" s="371"/>
      <c r="J337" s="371"/>
      <c r="K337" s="371"/>
      <c r="L337" s="371"/>
      <c r="M337" s="517">
        <f t="shared" si="273"/>
        <v>0</v>
      </c>
      <c r="N337" s="521"/>
    </row>
    <row r="338" spans="3:14" ht="18.75">
      <c r="C338" s="518">
        <v>6</v>
      </c>
      <c r="D338" s="398"/>
      <c r="E338" s="376"/>
      <c r="F338" s="370"/>
      <c r="G338" s="371"/>
      <c r="H338" s="371"/>
      <c r="I338" s="371"/>
      <c r="J338" s="371"/>
      <c r="K338" s="371"/>
      <c r="L338" s="371"/>
      <c r="M338" s="517">
        <f t="shared" si="273"/>
        <v>0</v>
      </c>
      <c r="N338" s="521"/>
    </row>
    <row r="339" spans="3:14" ht="18.75">
      <c r="C339" s="518">
        <v>7</v>
      </c>
      <c r="D339" s="398"/>
      <c r="E339" s="376"/>
      <c r="F339" s="370"/>
      <c r="G339" s="371"/>
      <c r="H339" s="371"/>
      <c r="I339" s="371"/>
      <c r="J339" s="371"/>
      <c r="K339" s="371"/>
      <c r="L339" s="371"/>
      <c r="M339" s="517">
        <f t="shared" si="273"/>
        <v>0</v>
      </c>
      <c r="N339" s="521"/>
    </row>
    <row r="340" spans="3:14" ht="18.75">
      <c r="C340" s="518">
        <v>8</v>
      </c>
      <c r="D340" s="398"/>
      <c r="E340" s="376"/>
      <c r="F340" s="370"/>
      <c r="G340" s="371"/>
      <c r="H340" s="371"/>
      <c r="I340" s="371"/>
      <c r="J340" s="371"/>
      <c r="K340" s="371"/>
      <c r="L340" s="371"/>
      <c r="M340" s="517">
        <f t="shared" si="273"/>
        <v>0</v>
      </c>
      <c r="N340" s="521"/>
    </row>
    <row r="341" spans="3:14" ht="18.75">
      <c r="C341" s="518">
        <v>9</v>
      </c>
      <c r="D341" s="398"/>
      <c r="E341" s="376"/>
      <c r="F341" s="370"/>
      <c r="G341" s="371"/>
      <c r="H341" s="371"/>
      <c r="I341" s="371"/>
      <c r="J341" s="371"/>
      <c r="K341" s="371"/>
      <c r="L341" s="371"/>
      <c r="M341" s="517">
        <f t="shared" si="273"/>
        <v>0</v>
      </c>
      <c r="N341" s="521"/>
    </row>
    <row r="342" spans="3:14" ht="18.75">
      <c r="C342" s="518">
        <v>10</v>
      </c>
      <c r="D342" s="398"/>
      <c r="E342" s="376"/>
      <c r="F342" s="370"/>
      <c r="G342" s="371"/>
      <c r="H342" s="371"/>
      <c r="I342" s="371"/>
      <c r="J342" s="371"/>
      <c r="K342" s="371"/>
      <c r="L342" s="371"/>
      <c r="M342" s="517">
        <f t="shared" si="273"/>
        <v>0</v>
      </c>
      <c r="N342" s="521"/>
    </row>
    <row r="343" spans="3:14" ht="18.75">
      <c r="C343" s="518">
        <v>11</v>
      </c>
      <c r="D343" s="398"/>
      <c r="E343" s="376"/>
      <c r="F343" s="370"/>
      <c r="G343" s="371"/>
      <c r="H343" s="371"/>
      <c r="I343" s="371"/>
      <c r="J343" s="371"/>
      <c r="K343" s="371"/>
      <c r="L343" s="371"/>
      <c r="M343" s="517">
        <f t="shared" si="273"/>
        <v>0</v>
      </c>
      <c r="N343" s="521"/>
    </row>
    <row r="344" spans="3:14" ht="18.75">
      <c r="C344" s="518">
        <v>12</v>
      </c>
      <c r="D344" s="398"/>
      <c r="E344" s="376"/>
      <c r="F344" s="370"/>
      <c r="G344" s="371"/>
      <c r="H344" s="371"/>
      <c r="I344" s="371"/>
      <c r="J344" s="371"/>
      <c r="K344" s="371"/>
      <c r="L344" s="371"/>
      <c r="M344" s="517">
        <f t="shared" si="273"/>
        <v>0</v>
      </c>
      <c r="N344" s="521"/>
    </row>
    <row r="345" spans="3:14" ht="18.75">
      <c r="C345" s="518">
        <v>13</v>
      </c>
      <c r="D345" s="398"/>
      <c r="E345" s="376"/>
      <c r="F345" s="370"/>
      <c r="G345" s="371"/>
      <c r="H345" s="371"/>
      <c r="I345" s="371"/>
      <c r="J345" s="371"/>
      <c r="K345" s="371"/>
      <c r="L345" s="371"/>
      <c r="M345" s="517">
        <f t="shared" si="273"/>
        <v>0</v>
      </c>
      <c r="N345" s="521"/>
    </row>
    <row r="346" spans="3:14" ht="18.75">
      <c r="C346" s="518">
        <v>14</v>
      </c>
      <c r="D346" s="398"/>
      <c r="E346" s="376"/>
      <c r="F346" s="370"/>
      <c r="G346" s="371"/>
      <c r="H346" s="371"/>
      <c r="I346" s="371"/>
      <c r="J346" s="371"/>
      <c r="K346" s="371"/>
      <c r="L346" s="371"/>
      <c r="M346" s="517">
        <f t="shared" si="273"/>
        <v>0</v>
      </c>
      <c r="N346" s="521"/>
    </row>
    <row r="347" spans="3:14" ht="18.75">
      <c r="C347" s="518">
        <v>15</v>
      </c>
      <c r="D347" s="398"/>
      <c r="E347" s="376"/>
      <c r="F347" s="370"/>
      <c r="G347" s="371"/>
      <c r="H347" s="371"/>
      <c r="I347" s="371"/>
      <c r="J347" s="371"/>
      <c r="K347" s="371"/>
      <c r="L347" s="371"/>
      <c r="M347" s="517">
        <f t="shared" si="273"/>
        <v>0</v>
      </c>
      <c r="N347" s="521"/>
    </row>
    <row r="348" spans="3:14" ht="18.75">
      <c r="C348" s="518">
        <v>16</v>
      </c>
      <c r="D348" s="398"/>
      <c r="E348" s="376"/>
      <c r="F348" s="370"/>
      <c r="G348" s="371"/>
      <c r="H348" s="371"/>
      <c r="I348" s="371"/>
      <c r="J348" s="371"/>
      <c r="K348" s="371"/>
      <c r="L348" s="371"/>
      <c r="M348" s="517">
        <f t="shared" si="273"/>
        <v>0</v>
      </c>
      <c r="N348" s="521"/>
    </row>
    <row r="349" spans="3:14" ht="18.75">
      <c r="C349" s="518">
        <v>17</v>
      </c>
      <c r="D349" s="398"/>
      <c r="E349" s="376"/>
      <c r="F349" s="370"/>
      <c r="G349" s="371"/>
      <c r="H349" s="371"/>
      <c r="I349" s="371"/>
      <c r="J349" s="371"/>
      <c r="K349" s="371"/>
      <c r="L349" s="371"/>
      <c r="M349" s="517">
        <f t="shared" si="273"/>
        <v>0</v>
      </c>
      <c r="N349" s="521"/>
    </row>
    <row r="350" spans="3:14" ht="18.75">
      <c r="C350" s="518">
        <v>18</v>
      </c>
      <c r="D350" s="375"/>
      <c r="E350" s="376"/>
      <c r="F350" s="370"/>
      <c r="G350" s="371"/>
      <c r="H350" s="371"/>
      <c r="I350" s="371"/>
      <c r="J350" s="371"/>
      <c r="K350" s="371"/>
      <c r="L350" s="371"/>
      <c r="M350" s="517">
        <f t="shared" si="273"/>
        <v>0</v>
      </c>
      <c r="N350" s="521"/>
    </row>
    <row r="351" spans="3:14" ht="18.75">
      <c r="C351" s="518">
        <v>19</v>
      </c>
      <c r="D351" s="375"/>
      <c r="E351" s="376"/>
      <c r="F351" s="370"/>
      <c r="G351" s="371"/>
      <c r="H351" s="371"/>
      <c r="I351" s="371"/>
      <c r="J351" s="371"/>
      <c r="K351" s="371"/>
      <c r="L351" s="371"/>
      <c r="M351" s="517">
        <f t="shared" si="273"/>
        <v>0</v>
      </c>
      <c r="N351" s="521"/>
    </row>
    <row r="352" spans="3:14" ht="18.75">
      <c r="C352" s="518">
        <v>20</v>
      </c>
      <c r="D352" s="375"/>
      <c r="E352" s="376"/>
      <c r="F352" s="370"/>
      <c r="G352" s="371"/>
      <c r="H352" s="371"/>
      <c r="I352" s="371"/>
      <c r="J352" s="371"/>
      <c r="K352" s="371"/>
      <c r="L352" s="371"/>
      <c r="M352" s="517">
        <f t="shared" si="273"/>
        <v>0</v>
      </c>
      <c r="N352" s="521"/>
    </row>
    <row r="353" spans="3:14" ht="18.75">
      <c r="C353" s="518">
        <v>21</v>
      </c>
      <c r="D353" s="375"/>
      <c r="E353" s="376"/>
      <c r="F353" s="370"/>
      <c r="G353" s="371"/>
      <c r="H353" s="371"/>
      <c r="I353" s="371"/>
      <c r="J353" s="371"/>
      <c r="K353" s="371"/>
      <c r="L353" s="371"/>
      <c r="M353" s="517">
        <f t="shared" si="273"/>
        <v>0</v>
      </c>
      <c r="N353" s="521"/>
    </row>
    <row r="354" spans="3:14" ht="18.75">
      <c r="C354" s="518">
        <v>22</v>
      </c>
      <c r="D354" s="375"/>
      <c r="E354" s="376"/>
      <c r="F354" s="370"/>
      <c r="G354" s="371"/>
      <c r="H354" s="371"/>
      <c r="I354" s="371"/>
      <c r="J354" s="371"/>
      <c r="K354" s="371"/>
      <c r="L354" s="371"/>
      <c r="M354" s="517">
        <f t="shared" si="273"/>
        <v>0</v>
      </c>
      <c r="N354" s="521"/>
    </row>
    <row r="355" spans="3:14" ht="18.75">
      <c r="C355" s="518">
        <v>23</v>
      </c>
      <c r="D355" s="375"/>
      <c r="E355" s="376"/>
      <c r="F355" s="370"/>
      <c r="G355" s="371"/>
      <c r="H355" s="371"/>
      <c r="I355" s="371"/>
      <c r="J355" s="371"/>
      <c r="K355" s="371"/>
      <c r="L355" s="371"/>
      <c r="M355" s="517">
        <f t="shared" si="273"/>
        <v>0</v>
      </c>
      <c r="N355" s="521"/>
    </row>
    <row r="356" spans="3:14" ht="18.75">
      <c r="C356" s="518">
        <v>24</v>
      </c>
      <c r="D356" s="375"/>
      <c r="E356" s="376"/>
      <c r="F356" s="370"/>
      <c r="G356" s="371"/>
      <c r="H356" s="371"/>
      <c r="I356" s="371"/>
      <c r="J356" s="371"/>
      <c r="K356" s="371"/>
      <c r="L356" s="371"/>
      <c r="M356" s="517">
        <f t="shared" si="273"/>
        <v>0</v>
      </c>
      <c r="N356" s="521"/>
    </row>
    <row r="357" spans="3:14" ht="18.75">
      <c r="C357" s="518">
        <v>25</v>
      </c>
      <c r="D357" s="375"/>
      <c r="E357" s="376"/>
      <c r="F357" s="370"/>
      <c r="G357" s="371"/>
      <c r="H357" s="371"/>
      <c r="I357" s="371"/>
      <c r="J357" s="371"/>
      <c r="K357" s="371"/>
      <c r="L357" s="371"/>
      <c r="M357" s="517">
        <f t="shared" si="273"/>
        <v>0</v>
      </c>
      <c r="N357" s="521"/>
    </row>
    <row r="358" spans="3:14" ht="18.75">
      <c r="C358" s="518">
        <v>26</v>
      </c>
      <c r="D358" s="375"/>
      <c r="E358" s="376"/>
      <c r="F358" s="370"/>
      <c r="G358" s="371"/>
      <c r="H358" s="371"/>
      <c r="I358" s="371"/>
      <c r="J358" s="371"/>
      <c r="K358" s="371"/>
      <c r="L358" s="371"/>
      <c r="M358" s="517">
        <f t="shared" si="273"/>
        <v>0</v>
      </c>
      <c r="N358" s="521"/>
    </row>
    <row r="359" spans="3:14" ht="18.75">
      <c r="C359" s="518">
        <v>27</v>
      </c>
      <c r="D359" s="375"/>
      <c r="E359" s="376"/>
      <c r="F359" s="370"/>
      <c r="G359" s="371"/>
      <c r="H359" s="371"/>
      <c r="I359" s="371"/>
      <c r="J359" s="371"/>
      <c r="K359" s="371"/>
      <c r="L359" s="371"/>
      <c r="M359" s="517">
        <f t="shared" si="273"/>
        <v>0</v>
      </c>
      <c r="N359" s="521"/>
    </row>
    <row r="360" spans="3:14" ht="18.75">
      <c r="C360" s="518">
        <v>28</v>
      </c>
      <c r="D360" s="375"/>
      <c r="E360" s="376"/>
      <c r="F360" s="370"/>
      <c r="G360" s="371"/>
      <c r="H360" s="371"/>
      <c r="I360" s="371"/>
      <c r="J360" s="371"/>
      <c r="K360" s="371"/>
      <c r="L360" s="371"/>
      <c r="M360" s="517">
        <f t="shared" si="273"/>
        <v>0</v>
      </c>
      <c r="N360" s="521"/>
    </row>
    <row r="361" spans="3:14" ht="18.75">
      <c r="C361" s="518">
        <v>29</v>
      </c>
      <c r="D361" s="375"/>
      <c r="E361" s="376"/>
      <c r="F361" s="370"/>
      <c r="G361" s="371"/>
      <c r="H361" s="371"/>
      <c r="I361" s="371"/>
      <c r="J361" s="371"/>
      <c r="K361" s="371"/>
      <c r="L361" s="371"/>
      <c r="M361" s="517">
        <f t="shared" si="273"/>
        <v>0</v>
      </c>
      <c r="N361" s="521"/>
    </row>
    <row r="362" spans="3:14" ht="18.75">
      <c r="C362" s="518">
        <v>30</v>
      </c>
      <c r="D362" s="375"/>
      <c r="E362" s="376"/>
      <c r="F362" s="370"/>
      <c r="G362" s="371"/>
      <c r="H362" s="371"/>
      <c r="I362" s="371"/>
      <c r="J362" s="371"/>
      <c r="K362" s="371"/>
      <c r="L362" s="371"/>
      <c r="M362" s="517">
        <f t="shared" si="273"/>
        <v>0</v>
      </c>
      <c r="N362" s="521"/>
    </row>
    <row r="363" spans="3:14" ht="18.75">
      <c r="C363" s="518">
        <v>31</v>
      </c>
      <c r="D363" s="375"/>
      <c r="E363" s="376"/>
      <c r="F363" s="370"/>
      <c r="G363" s="371"/>
      <c r="H363" s="371"/>
      <c r="I363" s="371"/>
      <c r="J363" s="371"/>
      <c r="K363" s="371"/>
      <c r="L363" s="371"/>
      <c r="M363" s="517">
        <f t="shared" si="273"/>
        <v>0</v>
      </c>
      <c r="N363" s="521"/>
    </row>
    <row r="364" spans="3:14" ht="18.75">
      <c r="C364" s="518">
        <v>32</v>
      </c>
      <c r="D364" s="375"/>
      <c r="E364" s="376"/>
      <c r="F364" s="370"/>
      <c r="G364" s="371"/>
      <c r="H364" s="371"/>
      <c r="I364" s="371"/>
      <c r="J364" s="371"/>
      <c r="K364" s="371"/>
      <c r="L364" s="371"/>
      <c r="M364" s="517">
        <f t="shared" si="273"/>
        <v>0</v>
      </c>
      <c r="N364" s="521"/>
    </row>
    <row r="365" spans="3:14" ht="18.75">
      <c r="C365" s="518">
        <v>33</v>
      </c>
      <c r="D365" s="375"/>
      <c r="E365" s="376"/>
      <c r="F365" s="370"/>
      <c r="G365" s="371"/>
      <c r="H365" s="371"/>
      <c r="I365" s="371"/>
      <c r="J365" s="371"/>
      <c r="K365" s="371"/>
      <c r="L365" s="371"/>
      <c r="M365" s="517">
        <f t="shared" si="273"/>
        <v>0</v>
      </c>
      <c r="N365" s="521"/>
    </row>
    <row r="366" spans="3:14" ht="18.75">
      <c r="C366" s="518">
        <v>34</v>
      </c>
      <c r="D366" s="375"/>
      <c r="E366" s="376"/>
      <c r="F366" s="370"/>
      <c r="G366" s="371"/>
      <c r="H366" s="371"/>
      <c r="I366" s="371"/>
      <c r="J366" s="371"/>
      <c r="K366" s="371"/>
      <c r="L366" s="371"/>
      <c r="M366" s="517">
        <f t="shared" si="273"/>
        <v>0</v>
      </c>
      <c r="N366" s="521"/>
    </row>
    <row r="367" spans="3:14" ht="18.75">
      <c r="C367" s="518">
        <v>35</v>
      </c>
      <c r="D367" s="375"/>
      <c r="E367" s="376"/>
      <c r="F367" s="370"/>
      <c r="G367" s="371"/>
      <c r="H367" s="371"/>
      <c r="I367" s="371"/>
      <c r="J367" s="371"/>
      <c r="K367" s="371"/>
      <c r="L367" s="371"/>
      <c r="M367" s="517">
        <f t="shared" si="273"/>
        <v>0</v>
      </c>
      <c r="N367" s="521"/>
    </row>
    <row r="368" spans="3:14" ht="18.75">
      <c r="C368" s="518">
        <v>36</v>
      </c>
      <c r="D368" s="375"/>
      <c r="E368" s="376"/>
      <c r="F368" s="370"/>
      <c r="G368" s="371"/>
      <c r="H368" s="371"/>
      <c r="I368" s="371"/>
      <c r="J368" s="371"/>
      <c r="K368" s="371"/>
      <c r="L368" s="371"/>
      <c r="M368" s="517">
        <f t="shared" si="273"/>
        <v>0</v>
      </c>
      <c r="N368" s="521"/>
    </row>
    <row r="369" spans="3:14" ht="18.75">
      <c r="C369" s="518">
        <v>37</v>
      </c>
      <c r="D369" s="375"/>
      <c r="E369" s="376"/>
      <c r="F369" s="370"/>
      <c r="G369" s="371"/>
      <c r="H369" s="371"/>
      <c r="I369" s="371"/>
      <c r="J369" s="371"/>
      <c r="K369" s="371"/>
      <c r="L369" s="371"/>
      <c r="M369" s="517">
        <f t="shared" si="273"/>
        <v>0</v>
      </c>
      <c r="N369" s="521"/>
    </row>
    <row r="370" spans="3:14" ht="18.75">
      <c r="C370" s="518">
        <v>38</v>
      </c>
      <c r="D370" s="375"/>
      <c r="E370" s="376"/>
      <c r="F370" s="370"/>
      <c r="G370" s="371"/>
      <c r="H370" s="371"/>
      <c r="I370" s="371"/>
      <c r="J370" s="371"/>
      <c r="K370" s="371"/>
      <c r="L370" s="371"/>
      <c r="M370" s="517">
        <f t="shared" si="273"/>
        <v>0</v>
      </c>
      <c r="N370" s="521"/>
    </row>
    <row r="371" spans="3:14" ht="18.75">
      <c r="C371" s="518">
        <v>39</v>
      </c>
      <c r="D371" s="375"/>
      <c r="E371" s="376"/>
      <c r="F371" s="370"/>
      <c r="G371" s="371"/>
      <c r="H371" s="371"/>
      <c r="I371" s="371"/>
      <c r="J371" s="371"/>
      <c r="K371" s="371"/>
      <c r="L371" s="371"/>
      <c r="M371" s="517">
        <f t="shared" si="273"/>
        <v>0</v>
      </c>
      <c r="N371" s="521"/>
    </row>
    <row r="372" spans="3:14" ht="18.75">
      <c r="C372" s="518">
        <v>40</v>
      </c>
      <c r="D372" s="375"/>
      <c r="E372" s="376"/>
      <c r="F372" s="370"/>
      <c r="G372" s="371"/>
      <c r="H372" s="371"/>
      <c r="I372" s="371"/>
      <c r="J372" s="371"/>
      <c r="K372" s="371"/>
      <c r="L372" s="371"/>
      <c r="M372" s="517">
        <f t="shared" si="273"/>
        <v>0</v>
      </c>
      <c r="N372" s="521"/>
    </row>
    <row r="373" spans="3:14" ht="18.75">
      <c r="C373" s="519"/>
      <c r="D373" s="519" t="s">
        <v>36</v>
      </c>
      <c r="E373" s="519"/>
      <c r="F373" s="519"/>
      <c r="G373" s="517">
        <f t="shared" ref="G373:L373" si="274">SUM(G333:G348)</f>
        <v>0</v>
      </c>
      <c r="H373" s="517">
        <f t="shared" si="274"/>
        <v>0</v>
      </c>
      <c r="I373" s="517">
        <f t="shared" si="274"/>
        <v>0</v>
      </c>
      <c r="J373" s="517">
        <f t="shared" si="274"/>
        <v>0</v>
      </c>
      <c r="K373" s="517">
        <f t="shared" si="274"/>
        <v>0</v>
      </c>
      <c r="L373" s="517">
        <f t="shared" si="274"/>
        <v>0</v>
      </c>
      <c r="M373" s="517">
        <f>SUM(G373:L373)</f>
        <v>0</v>
      </c>
      <c r="N373" s="521"/>
    </row>
    <row r="374" spans="3:14">
      <c r="C374" s="783"/>
      <c r="D374" s="783"/>
      <c r="E374" s="783"/>
      <c r="F374" s="783"/>
      <c r="G374" s="783"/>
      <c r="H374" s="783"/>
      <c r="I374" s="783"/>
      <c r="J374" s="783"/>
      <c r="K374" s="783"/>
      <c r="L374" s="783"/>
      <c r="M374" s="783"/>
      <c r="N374" s="521"/>
    </row>
    <row r="375" spans="3:14">
      <c r="C375" s="784"/>
      <c r="D375" s="784"/>
      <c r="E375" s="784"/>
      <c r="F375" s="784"/>
      <c r="G375" s="784"/>
      <c r="H375" s="784"/>
      <c r="I375" s="784"/>
      <c r="J375" s="784"/>
      <c r="K375" s="784"/>
      <c r="L375" s="784"/>
      <c r="M375" s="784"/>
      <c r="N375" s="521"/>
    </row>
    <row r="376" spans="3:14">
      <c r="C376" s="784"/>
      <c r="D376" s="784"/>
      <c r="E376" s="784"/>
      <c r="F376" s="784"/>
      <c r="G376" s="784"/>
      <c r="H376" s="784"/>
      <c r="I376" s="784"/>
      <c r="J376" s="784"/>
      <c r="K376" s="784"/>
      <c r="L376" s="784"/>
      <c r="M376" s="784"/>
      <c r="N376" s="521"/>
    </row>
    <row r="377" spans="3:14" hidden="1">
      <c r="C377" s="4"/>
      <c r="D377" s="5"/>
      <c r="E377" s="7"/>
      <c r="F377" s="7"/>
      <c r="G377" s="4"/>
      <c r="H377" s="4"/>
      <c r="I377" s="4"/>
      <c r="J377" s="4"/>
      <c r="K377" s="4"/>
      <c r="L377" s="4"/>
      <c r="M377" s="4"/>
    </row>
    <row r="378" spans="3:14" hidden="1">
      <c r="C378" s="4"/>
      <c r="D378" s="5"/>
      <c r="E378" s="7"/>
      <c r="F378" s="7"/>
      <c r="G378" s="4"/>
      <c r="H378" s="4"/>
      <c r="I378" s="4"/>
      <c r="J378" s="4"/>
      <c r="K378" s="4"/>
      <c r="L378" s="4"/>
      <c r="M378" s="4"/>
    </row>
    <row r="379" spans="3:14" hidden="1">
      <c r="C379" s="4"/>
      <c r="D379" s="5"/>
      <c r="E379" s="7"/>
      <c r="F379" s="7"/>
      <c r="G379" s="4"/>
      <c r="H379" s="4"/>
      <c r="I379" s="4"/>
      <c r="J379" s="4"/>
      <c r="K379" s="4"/>
      <c r="L379" s="4"/>
      <c r="M379" s="4"/>
    </row>
    <row r="380" spans="3:14" hidden="1">
      <c r="C380" s="4"/>
      <c r="D380" s="5"/>
      <c r="E380" s="7"/>
      <c r="F380" s="7"/>
      <c r="G380" s="4"/>
      <c r="H380" s="4"/>
      <c r="I380" s="4"/>
      <c r="J380" s="4"/>
      <c r="K380" s="4"/>
      <c r="L380" s="4"/>
      <c r="M380" s="4"/>
    </row>
    <row r="381" spans="3:14" hidden="1">
      <c r="C381" s="4"/>
      <c r="D381" s="5"/>
      <c r="E381" s="7"/>
      <c r="F381" s="7"/>
      <c r="G381" s="4"/>
      <c r="H381" s="4"/>
      <c r="I381" s="4"/>
      <c r="J381" s="4"/>
      <c r="K381" s="4"/>
      <c r="L381" s="4"/>
      <c r="M381" s="4"/>
    </row>
    <row r="382" spans="3:14" hidden="1">
      <c r="C382" s="4"/>
      <c r="D382" s="5"/>
      <c r="E382" s="7"/>
      <c r="F382" s="7"/>
      <c r="G382" s="4"/>
      <c r="H382" s="4"/>
      <c r="I382" s="4"/>
      <c r="J382" s="4"/>
      <c r="K382" s="4"/>
      <c r="L382" s="4"/>
      <c r="M382" s="4"/>
    </row>
    <row r="383" spans="3:14" hidden="1">
      <c r="C383" s="4"/>
      <c r="D383" s="5"/>
      <c r="E383" s="7"/>
      <c r="F383" s="7"/>
      <c r="G383" s="4"/>
      <c r="H383" s="4"/>
      <c r="I383" s="4"/>
      <c r="J383" s="4"/>
      <c r="K383" s="4"/>
      <c r="L383" s="4"/>
      <c r="M383" s="4"/>
    </row>
    <row r="384" spans="3:14" hidden="1">
      <c r="C384" s="4"/>
      <c r="D384" s="5"/>
      <c r="E384" s="7"/>
      <c r="F384" s="7"/>
      <c r="G384" s="4"/>
      <c r="H384" s="4"/>
      <c r="I384" s="4"/>
      <c r="J384" s="4"/>
      <c r="K384" s="4"/>
      <c r="L384" s="4"/>
      <c r="M384" s="4"/>
    </row>
    <row r="385" spans="3:13" hidden="1">
      <c r="C385" s="4"/>
      <c r="D385" s="5"/>
      <c r="E385" s="7"/>
      <c r="F385" s="7"/>
      <c r="G385" s="4"/>
      <c r="H385" s="4"/>
      <c r="I385" s="4"/>
      <c r="J385" s="4"/>
      <c r="K385" s="4"/>
      <c r="L385" s="4"/>
      <c r="M385" s="4"/>
    </row>
    <row r="386" spans="3:13" hidden="1">
      <c r="C386" s="4"/>
      <c r="D386" s="5"/>
      <c r="E386" s="7"/>
      <c r="F386" s="7"/>
      <c r="G386" s="4"/>
      <c r="H386" s="4"/>
      <c r="I386" s="4"/>
      <c r="J386" s="4"/>
      <c r="K386" s="4"/>
      <c r="L386" s="4"/>
      <c r="M386" s="4"/>
    </row>
    <row r="387" spans="3:13" hidden="1">
      <c r="C387" s="4"/>
      <c r="D387" s="5"/>
      <c r="E387" s="7"/>
      <c r="F387" s="7"/>
      <c r="G387" s="4"/>
      <c r="H387" s="4"/>
      <c r="I387" s="4"/>
      <c r="J387" s="4"/>
      <c r="K387" s="4"/>
      <c r="L387" s="4"/>
      <c r="M387" s="4"/>
    </row>
    <row r="388" spans="3:13" hidden="1">
      <c r="C388" s="4"/>
      <c r="D388" s="5"/>
      <c r="E388" s="7"/>
      <c r="F388" s="7"/>
      <c r="G388" s="4"/>
      <c r="H388" s="4"/>
      <c r="I388" s="4"/>
      <c r="J388" s="4"/>
      <c r="K388" s="4"/>
      <c r="L388" s="4"/>
      <c r="M388" s="4"/>
    </row>
    <row r="389" spans="3:13" hidden="1">
      <c r="C389" s="4"/>
      <c r="D389" s="5"/>
      <c r="E389" s="7"/>
      <c r="F389" s="7"/>
      <c r="G389" s="4"/>
      <c r="H389" s="4"/>
      <c r="I389" s="4"/>
      <c r="J389" s="4"/>
      <c r="K389" s="4"/>
      <c r="L389" s="4"/>
      <c r="M389" s="4"/>
    </row>
    <row r="390" spans="3:13" hidden="1">
      <c r="C390" s="4"/>
      <c r="D390" s="5"/>
      <c r="E390" s="7"/>
      <c r="F390" s="7"/>
      <c r="G390" s="4"/>
      <c r="H390" s="4"/>
      <c r="I390" s="4"/>
      <c r="J390" s="4"/>
      <c r="K390" s="4"/>
      <c r="L390" s="4"/>
      <c r="M390" s="4"/>
    </row>
    <row r="391" spans="3:13" hidden="1">
      <c r="C391" s="4"/>
      <c r="D391" s="5"/>
      <c r="E391" s="7"/>
      <c r="F391" s="7"/>
      <c r="G391" s="4"/>
      <c r="H391" s="4"/>
      <c r="I391" s="4"/>
      <c r="J391" s="4"/>
      <c r="K391" s="4"/>
      <c r="L391" s="4"/>
      <c r="M391" s="4"/>
    </row>
    <row r="392" spans="3:13" hidden="1">
      <c r="C392" s="4"/>
      <c r="D392" s="5"/>
      <c r="E392" s="7"/>
      <c r="F392" s="7"/>
      <c r="G392" s="4"/>
      <c r="H392" s="4"/>
      <c r="I392" s="4"/>
      <c r="J392" s="4"/>
      <c r="K392" s="4"/>
      <c r="L392" s="4"/>
      <c r="M392" s="4"/>
    </row>
    <row r="393" spans="3:13" hidden="1"/>
    <row r="394" spans="3:13" hidden="1"/>
    <row r="395" spans="3:13" hidden="1"/>
    <row r="396" spans="3:13" hidden="1"/>
    <row r="397" spans="3:13" hidden="1"/>
    <row r="398" spans="3:13" hidden="1"/>
    <row r="399" spans="3:13" hidden="1"/>
    <row r="400" spans="3:13"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spans="5:5" hidden="1"/>
    <row r="434" spans="5:5" hidden="1">
      <c r="E434" s="112" t="str">
        <f>'Format 1A'!D9</f>
        <v>PRINCIPAL</v>
      </c>
    </row>
    <row r="435" spans="5:5" hidden="1">
      <c r="E435" s="112" t="str">
        <f>'Format 1A'!D10</f>
        <v>VICE PRINCIPAL</v>
      </c>
    </row>
    <row r="436" spans="5:5" hidden="1">
      <c r="E436" s="112" t="str">
        <f>'Format 1A'!D11</f>
        <v>LECTURER</v>
      </c>
    </row>
    <row r="437" spans="5:5" hidden="1">
      <c r="E437" s="112" t="str">
        <f>'Format 1A'!D12</f>
        <v>TEACHER-I</v>
      </c>
    </row>
    <row r="438" spans="5:5" hidden="1">
      <c r="E438" s="112" t="str">
        <f>'Format 1A'!D13</f>
        <v>PTI  I</v>
      </c>
    </row>
    <row r="439" spans="5:5" hidden="1">
      <c r="E439" s="112" t="str">
        <f>'Format 1A'!D14</f>
        <v>AGRICULTURE TEACH</v>
      </c>
    </row>
    <row r="440" spans="5:5" hidden="1">
      <c r="E440" s="112" t="str">
        <f>'Format 1A'!D15</f>
        <v>INSTRUCTOR</v>
      </c>
    </row>
    <row r="441" spans="5:5" hidden="1">
      <c r="E441" s="112" t="str">
        <f>'Format 1A'!D16</f>
        <v>LIBRARIAN I</v>
      </c>
    </row>
    <row r="442" spans="5:5" hidden="1">
      <c r="E442" s="112" t="str">
        <f>'Format 1A'!D17</f>
        <v>BASIC COMPUTER INST.</v>
      </c>
    </row>
    <row r="443" spans="5:5" hidden="1">
      <c r="E443" s="112" t="str">
        <f>'Format 1A'!D18</f>
        <v>TEACHER-II</v>
      </c>
    </row>
    <row r="444" spans="5:5" hidden="1">
      <c r="E444" s="112" t="str">
        <f>'Format 1A'!D19</f>
        <v>PTI II</v>
      </c>
    </row>
    <row r="445" spans="5:5" hidden="1">
      <c r="E445" s="112" t="str">
        <f>'Format 1A'!D20</f>
        <v>LIBRARIAN II</v>
      </c>
    </row>
    <row r="446" spans="5:5" hidden="1">
      <c r="E446" s="112" t="str">
        <f>'Format 1A'!D21</f>
        <v>LAB ASST</v>
      </c>
    </row>
    <row r="447" spans="5:5" hidden="1">
      <c r="E447" s="112" t="str">
        <f>'Format 1A'!D22</f>
        <v>CLERK GRADE I</v>
      </c>
    </row>
    <row r="448" spans="5:5" hidden="1">
      <c r="E448" s="112" t="str">
        <f>'Format 1A'!D23</f>
        <v>PTI  III</v>
      </c>
    </row>
    <row r="449" spans="5:5" hidden="1">
      <c r="E449" s="112" t="str">
        <f>'Format 1A'!D24</f>
        <v>TEACHER-III</v>
      </c>
    </row>
    <row r="450" spans="5:5" hidden="1">
      <c r="E450" s="112" t="str">
        <f>'Format 1A'!D25</f>
        <v>LIBRARIAN III</v>
      </c>
    </row>
    <row r="451" spans="5:5" hidden="1">
      <c r="E451" s="112" t="str">
        <f>'Format 1A'!D26</f>
        <v>LAB ASST</v>
      </c>
    </row>
    <row r="452" spans="5:5" hidden="1">
      <c r="E452" s="112" t="str">
        <f>'Format 1A'!D27</f>
        <v>CLERK GRADE II</v>
      </c>
    </row>
    <row r="453" spans="5:5" hidden="1">
      <c r="E453" s="112" t="str">
        <f>'Format 1A'!D28</f>
        <v>FIELDMAN &amp; FIELD REC</v>
      </c>
    </row>
    <row r="454" spans="5:5" hidden="1">
      <c r="E454" s="112" t="str">
        <f>'Format 1A'!D29</f>
        <v>LAB BOY</v>
      </c>
    </row>
    <row r="455" spans="5:5" hidden="1">
      <c r="E455" s="112" t="str">
        <f>'Format 1A'!D30</f>
        <v>JAMADAR</v>
      </c>
    </row>
    <row r="456" spans="5:5" hidden="1">
      <c r="E456" s="112" t="str">
        <f>'Format 1A'!D31</f>
        <v>PEON</v>
      </c>
    </row>
    <row r="457" spans="5:5" hidden="1">
      <c r="E457" s="112" t="str">
        <f>'Format 1A'!D32</f>
        <v>Sanvida Employee</v>
      </c>
    </row>
    <row r="458" spans="5:5" hidden="1">
      <c r="E458" s="112"/>
    </row>
    <row r="459" spans="5:5" hidden="1">
      <c r="E459" s="112"/>
    </row>
  </sheetData>
  <sheetProtection password="E8FA" sheet="1" objects="1" scenarios="1" formatColumns="0" formatRows="0"/>
  <protectedRanges>
    <protectedRange sqref="F16:F23" name="Range1"/>
  </protectedRanges>
  <autoFilter ref="C58:M59"/>
  <mergeCells count="87">
    <mergeCell ref="L6:N7"/>
    <mergeCell ref="L8:N10"/>
    <mergeCell ref="CR58:CR59"/>
    <mergeCell ref="CS58:CZ58"/>
    <mergeCell ref="BF58:BM58"/>
    <mergeCell ref="BR58:BR59"/>
    <mergeCell ref="BS58:BZ58"/>
    <mergeCell ref="CE58:CE59"/>
    <mergeCell ref="CF58:CM58"/>
    <mergeCell ref="AE58:AE59"/>
    <mergeCell ref="AF58:AM58"/>
    <mergeCell ref="AR58:AR59"/>
    <mergeCell ref="AS58:AZ58"/>
    <mergeCell ref="BE58:BE59"/>
    <mergeCell ref="C56:M56"/>
    <mergeCell ref="H8:J8"/>
    <mergeCell ref="G5:K5"/>
    <mergeCell ref="C1:D1"/>
    <mergeCell ref="C2:D2"/>
    <mergeCell ref="C3:D3"/>
    <mergeCell ref="C4:D4"/>
    <mergeCell ref="C5:D5"/>
    <mergeCell ref="H1:K1"/>
    <mergeCell ref="E1:G1"/>
    <mergeCell ref="H2:K2"/>
    <mergeCell ref="I3:K3"/>
    <mergeCell ref="I4:K4"/>
    <mergeCell ref="G3:H3"/>
    <mergeCell ref="G4:H4"/>
    <mergeCell ref="E2:G2"/>
    <mergeCell ref="E3:F3"/>
    <mergeCell ref="C47:C49"/>
    <mergeCell ref="D47:G47"/>
    <mergeCell ref="H47:H49"/>
    <mergeCell ref="I47:L47"/>
    <mergeCell ref="C45:M46"/>
    <mergeCell ref="M47:M49"/>
    <mergeCell ref="D48:E48"/>
    <mergeCell ref="F48:G48"/>
    <mergeCell ref="I48:J48"/>
    <mergeCell ref="K48:L48"/>
    <mergeCell ref="C55:M55"/>
    <mergeCell ref="M331:M332"/>
    <mergeCell ref="E287:E288"/>
    <mergeCell ref="F287:F288"/>
    <mergeCell ref="M287:M288"/>
    <mergeCell ref="C330:M330"/>
    <mergeCell ref="I58:I59"/>
    <mergeCell ref="C331:C332"/>
    <mergeCell ref="C287:C288"/>
    <mergeCell ref="D287:D288"/>
    <mergeCell ref="D331:D332"/>
    <mergeCell ref="E331:E332"/>
    <mergeCell ref="F331:F332"/>
    <mergeCell ref="D58:D59"/>
    <mergeCell ref="E4:F4"/>
    <mergeCell ref="L1:N1"/>
    <mergeCell ref="M2:N2"/>
    <mergeCell ref="M3:N3"/>
    <mergeCell ref="M4:N4"/>
    <mergeCell ref="M5:N5"/>
    <mergeCell ref="M35:M36"/>
    <mergeCell ref="N35:N36"/>
    <mergeCell ref="C34:C36"/>
    <mergeCell ref="D34:D36"/>
    <mergeCell ref="C33:N33"/>
    <mergeCell ref="E34:N34"/>
    <mergeCell ref="E35:G35"/>
    <mergeCell ref="I35:K35"/>
    <mergeCell ref="L35:L36"/>
    <mergeCell ref="C6:K6"/>
    <mergeCell ref="C7:C9"/>
    <mergeCell ref="D7:D9"/>
    <mergeCell ref="E7:E8"/>
    <mergeCell ref="F7:K7"/>
    <mergeCell ref="E5:F5"/>
    <mergeCell ref="C374:M376"/>
    <mergeCell ref="E58:E59"/>
    <mergeCell ref="F58:F59"/>
    <mergeCell ref="J58:J59"/>
    <mergeCell ref="K58:K59"/>
    <mergeCell ref="L58:L59"/>
    <mergeCell ref="M58:M59"/>
    <mergeCell ref="C286:M286"/>
    <mergeCell ref="C58:C59"/>
    <mergeCell ref="G58:G59"/>
    <mergeCell ref="H58:H59"/>
  </mergeCells>
  <conditionalFormatting sqref="D289:E304 E305:E310">
    <cfRule type="expression" dxfId="22" priority="10">
      <formula>$B289=9045</formula>
    </cfRule>
    <cfRule type="expression" dxfId="21" priority="11">
      <formula>$B289&gt;23700</formula>
    </cfRule>
    <cfRule type="expression" dxfId="20" priority="12">
      <formula>$B289=23700</formula>
    </cfRule>
  </conditionalFormatting>
  <conditionalFormatting sqref="D289:E304">
    <cfRule type="expression" dxfId="19" priority="7">
      <formula>$B289=9045</formula>
    </cfRule>
    <cfRule type="expression" dxfId="18" priority="8">
      <formula>$B289&gt;23700</formula>
    </cfRule>
    <cfRule type="expression" dxfId="17" priority="9">
      <formula>$B289=23700</formula>
    </cfRule>
  </conditionalFormatting>
  <conditionalFormatting sqref="D289:E304">
    <cfRule type="expression" dxfId="16" priority="4">
      <formula>$B289=9045</formula>
    </cfRule>
    <cfRule type="expression" dxfId="15" priority="5">
      <formula>$B289&gt;23700</formula>
    </cfRule>
    <cfRule type="expression" dxfId="14" priority="6">
      <formula>$B289=23700</formula>
    </cfRule>
  </conditionalFormatting>
  <conditionalFormatting sqref="B60:M285">
    <cfRule type="expression" dxfId="13" priority="1">
      <formula>$B60="FIX SANVIDA"</formula>
    </cfRule>
    <cfRule type="expression" dxfId="12" priority="2">
      <formula>$B60="LP-10"</formula>
    </cfRule>
    <cfRule type="expression" dxfId="11" priority="3">
      <formula>$B60=0</formula>
    </cfRule>
  </conditionalFormatting>
  <dataValidations count="6">
    <dataValidation type="list" allowBlank="1" showInputMessage="1" showErrorMessage="1" sqref="K60:L285">
      <formula1>"YES,NO"</formula1>
    </dataValidation>
    <dataValidation type="list" allowBlank="1" showInputMessage="1" showErrorMessage="1" sqref="J60:J285">
      <formula1>"MALE,FEMALE"</formula1>
    </dataValidation>
    <dataValidation type="list" allowBlank="1" showInputMessage="1" showErrorMessage="1" sqref="M60:M285">
      <formula1>"GAZETTED - REGULAR,NON GAZETTED - REGULAR,GAZETTED - FIX PAY,NON GAZETTED - FIX PAY,GAZETTED - SANVIDA,NON GAZETTED - SANVIDA"</formula1>
    </dataValidation>
    <dataValidation type="list" allowBlank="1" showInputMessage="1" showErrorMessage="1" sqref="E289:E329 E333:E372 E60:E285">
      <formula1>$E$434:$E$459</formula1>
    </dataValidation>
    <dataValidation type="list" allowBlank="1" showInputMessage="1" showErrorMessage="1" sqref="E5:F5">
      <formula1>$AI$4:$AI$35</formula1>
    </dataValidation>
    <dataValidation type="list" allowBlank="1" showInputMessage="1" showErrorMessage="1" sqref="E1:G1">
      <formula1>"Principal ,CBEO "</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theme="9"/>
  </sheetPr>
  <dimension ref="A1:I11"/>
  <sheetViews>
    <sheetView workbookViewId="0">
      <selection activeCell="D9" sqref="D9"/>
    </sheetView>
  </sheetViews>
  <sheetFormatPr defaultColWidth="0" defaultRowHeight="15" zeroHeight="1"/>
  <cols>
    <col min="1" max="1" width="7" customWidth="1"/>
    <col min="2" max="2" width="44.5703125" bestFit="1" customWidth="1"/>
    <col min="3" max="4" width="16" customWidth="1"/>
    <col min="5" max="8" width="13.7109375" customWidth="1"/>
    <col min="9" max="9" width="4.42578125" customWidth="1"/>
    <col min="10" max="16384" width="9.140625" hidden="1"/>
  </cols>
  <sheetData>
    <row r="1" spans="1:9" ht="20.25">
      <c r="A1" s="1223" t="str">
        <f>A!D3</f>
        <v>ç/kkukpk;Z] jkmekfo jk;eyok³k ¼vkWfQl vkbZ-Mh- la[;k %&amp;12345½</v>
      </c>
      <c r="B1" s="1223"/>
      <c r="C1" s="1223"/>
      <c r="D1" s="1223"/>
      <c r="E1" s="1223"/>
      <c r="F1" s="1223"/>
      <c r="G1" s="1223"/>
      <c r="H1" s="1223"/>
      <c r="I1" s="904"/>
    </row>
    <row r="2" spans="1:9" ht="15.75">
      <c r="A2" s="1224" t="s">
        <v>617</v>
      </c>
      <c r="B2" s="1224"/>
      <c r="C2" s="1224"/>
      <c r="D2" s="1224"/>
      <c r="E2" s="1224"/>
      <c r="F2" s="1224"/>
      <c r="G2" s="1224"/>
      <c r="H2" s="1224"/>
      <c r="I2" s="904"/>
    </row>
    <row r="3" spans="1:9" ht="16.5" thickBot="1">
      <c r="A3" s="1225" t="s">
        <v>618</v>
      </c>
      <c r="B3" s="1225"/>
      <c r="C3" s="1225"/>
      <c r="D3" s="1225"/>
      <c r="E3" s="1225"/>
      <c r="F3" s="1225"/>
      <c r="G3" s="1225"/>
      <c r="H3" s="1225"/>
      <c r="I3" s="904"/>
    </row>
    <row r="4" spans="1:9" ht="36" customHeight="1" thickBot="1">
      <c r="A4" s="1211" t="str">
        <f>CONCATENATE("Budget Head",":-",Master!G5)</f>
        <v>Budget Head:-2202-02-109-(07)-(01) (STATE FUND+CENTRAL ASS.)</v>
      </c>
      <c r="B4" s="1211"/>
      <c r="C4" s="1212" t="str">
        <f>CONCATENATE(' Formet 10'!C4,"  ",' Formet 10'!J4)</f>
        <v>vk; dk foLr`r ctV vuqeku foÙkh; o"kZ  ¼ 1 vizSy ls 31 ekpZ rd ½ dk</v>
      </c>
      <c r="D4" s="1213"/>
      <c r="E4" s="1214"/>
      <c r="F4" s="1226" t="s">
        <v>619</v>
      </c>
      <c r="G4" s="1226"/>
      <c r="H4" s="546">
        <f>Master!E3</f>
        <v>12345</v>
      </c>
      <c r="I4" s="904"/>
    </row>
    <row r="5" spans="1:9">
      <c r="A5" s="1221" t="str">
        <f>A!B9</f>
        <v>2202 -सामान्य शिक्षा-02-109 -राजकीय माध्यमिक विद्यालय-07 -राष्ट्रीय माध्यमिक शिक्षा अभियान-01 -माध्यमिक शिक्षा अभियान- सामान्य व्यय (S.F. + C.A.)</v>
      </c>
      <c r="B5" s="1221"/>
      <c r="C5" s="1222"/>
      <c r="D5" s="1222"/>
      <c r="E5" s="1222"/>
      <c r="F5" s="1221"/>
      <c r="G5" s="1221"/>
      <c r="H5" s="1221"/>
      <c r="I5" s="904"/>
    </row>
    <row r="6" spans="1:9" ht="15.75">
      <c r="A6" s="1216" t="s">
        <v>620</v>
      </c>
      <c r="B6" s="1216" t="s">
        <v>585</v>
      </c>
      <c r="C6" s="1216" t="s">
        <v>586</v>
      </c>
      <c r="D6" s="1216" t="s">
        <v>621</v>
      </c>
      <c r="E6" s="1216" t="s">
        <v>392</v>
      </c>
      <c r="F6" s="1218" t="s">
        <v>622</v>
      </c>
      <c r="G6" s="1219"/>
      <c r="H6" s="1220"/>
      <c r="I6" s="904"/>
    </row>
    <row r="7" spans="1:9" ht="15.75">
      <c r="A7" s="1217"/>
      <c r="B7" s="1217"/>
      <c r="C7" s="1217"/>
      <c r="D7" s="1217"/>
      <c r="E7" s="1217"/>
      <c r="F7" s="255" t="s">
        <v>623</v>
      </c>
      <c r="G7" s="255" t="s">
        <v>624</v>
      </c>
      <c r="H7" s="255" t="s">
        <v>625</v>
      </c>
      <c r="I7" s="904"/>
    </row>
    <row r="8" spans="1:9" ht="15.75">
      <c r="A8" s="255">
        <v>1</v>
      </c>
      <c r="B8" s="255">
        <v>2</v>
      </c>
      <c r="C8" s="255">
        <v>3</v>
      </c>
      <c r="D8" s="255">
        <v>4</v>
      </c>
      <c r="E8" s="255">
        <v>5</v>
      </c>
      <c r="F8" s="255">
        <v>6</v>
      </c>
      <c r="G8" s="255">
        <v>7</v>
      </c>
      <c r="H8" s="255">
        <v>8</v>
      </c>
      <c r="I8" s="904"/>
    </row>
    <row r="9" spans="1:9" ht="100.5" customHeight="1">
      <c r="A9" s="256">
        <v>1</v>
      </c>
      <c r="B9" s="258" t="str">
        <f>VLOOKUP(Master!E5,Master!AI4:AN35,3,FALSE)</f>
        <v>2202 -सामान्य शिक्षा-02-109 -राजकीय माध्यमिक विद्यालय-07 -राष्ट्रीय माध्यमिक शिक्षा अभियान-01 -माध्यमिक शिक्षा अभियान- सामान्य व्यय (S.F. + C.A.)</v>
      </c>
      <c r="C9" s="544" t="s">
        <v>590</v>
      </c>
      <c r="D9" s="544" t="str">
        <f>Master!H2</f>
        <v>jkmekfo jk;eyok³k</v>
      </c>
      <c r="E9" s="545" t="str">
        <f>Master!E2</f>
        <v>ç/kkukpk;Z]</v>
      </c>
      <c r="F9" s="545">
        <v>0</v>
      </c>
      <c r="G9" s="545">
        <v>0</v>
      </c>
      <c r="H9" s="545">
        <v>0</v>
      </c>
      <c r="I9" s="904"/>
    </row>
    <row r="10" spans="1:9">
      <c r="A10" s="1215" t="s">
        <v>562</v>
      </c>
      <c r="B10" s="1215"/>
      <c r="C10" s="1215"/>
      <c r="D10" s="1215"/>
      <c r="E10" s="1215"/>
      <c r="F10" s="1215"/>
      <c r="G10" s="1215"/>
      <c r="H10" s="1215"/>
      <c r="I10" s="904"/>
    </row>
    <row r="11" spans="1:9" ht="36" customHeight="1">
      <c r="A11" s="904"/>
      <c r="B11" s="904"/>
      <c r="C11" s="904"/>
      <c r="D11" s="904"/>
      <c r="E11" s="904"/>
      <c r="F11" s="1210" t="str">
        <f>sharansh!B2</f>
        <v>ç/kkukpk;Z] jkmekfo jk;eyok³k ¼vkWfQl vkbZ-Mh- la[;k %&amp;12345½</v>
      </c>
      <c r="G11" s="1210"/>
      <c r="H11" s="1210"/>
      <c r="I11" s="904"/>
    </row>
  </sheetData>
  <sheetProtection password="E8FA" sheet="1" objects="1" scenarios="1" formatColumns="0" formatRows="0"/>
  <protectedRanges>
    <protectedRange sqref="A9:H9" name="Range1"/>
  </protectedRanges>
  <mergeCells count="17">
    <mergeCell ref="F4:G4"/>
    <mergeCell ref="F11:H11"/>
    <mergeCell ref="I1:I11"/>
    <mergeCell ref="A11:E11"/>
    <mergeCell ref="A4:B4"/>
    <mergeCell ref="C4:E4"/>
    <mergeCell ref="A10:H10"/>
    <mergeCell ref="A6:A7"/>
    <mergeCell ref="B6:B7"/>
    <mergeCell ref="C6:C7"/>
    <mergeCell ref="D6:D7"/>
    <mergeCell ref="E6:E7"/>
    <mergeCell ref="F6:H6"/>
    <mergeCell ref="A5:H5"/>
    <mergeCell ref="A1:H1"/>
    <mergeCell ref="A2:H2"/>
    <mergeCell ref="A3:H3"/>
  </mergeCells>
  <pageMargins left="0.48" right="0.27" top="0.31" bottom="0.75" header="0.3" footer="0.3"/>
  <pageSetup paperSize="9" orientation="landscape" verticalDpi="0" r:id="rId1"/>
</worksheet>
</file>

<file path=xl/worksheets/sheet21.xml><?xml version="1.0" encoding="utf-8"?>
<worksheet xmlns="http://schemas.openxmlformats.org/spreadsheetml/2006/main" xmlns:r="http://schemas.openxmlformats.org/officeDocument/2006/relationships">
  <sheetPr>
    <tabColor rgb="FF7030A0"/>
  </sheetPr>
  <dimension ref="A1:K11"/>
  <sheetViews>
    <sheetView topLeftCell="A2" workbookViewId="0">
      <selection activeCell="A4" sqref="A4:C4"/>
    </sheetView>
  </sheetViews>
  <sheetFormatPr defaultColWidth="0" defaultRowHeight="15" zeroHeight="1"/>
  <cols>
    <col min="1" max="1" width="5.28515625" customWidth="1"/>
    <col min="2" max="2" width="25.140625" customWidth="1"/>
    <col min="3" max="3" width="13.5703125" customWidth="1"/>
    <col min="4" max="4" width="20.42578125" customWidth="1"/>
    <col min="5" max="5" width="14.140625" customWidth="1"/>
    <col min="6" max="10" width="12.28515625" customWidth="1"/>
    <col min="11" max="11" width="3.28515625" customWidth="1"/>
    <col min="12" max="16384" width="9.140625" hidden="1"/>
  </cols>
  <sheetData>
    <row r="1" spans="1:10" s="904" customFormat="1" ht="20.25">
      <c r="A1" s="1223" t="str">
        <f>'01 Salary'!A2:H2</f>
        <v>ç/kkukpk;Z] jkmekfo jk;eyok³k ¼vkWfQl vkbZ-Mh- la[;k %&amp;12345½</v>
      </c>
      <c r="B1" s="1223"/>
      <c r="C1" s="1223"/>
      <c r="D1" s="1223"/>
      <c r="E1" s="1223"/>
      <c r="F1" s="1223"/>
      <c r="G1" s="1223"/>
      <c r="H1" s="1223"/>
      <c r="I1" s="1223"/>
      <c r="J1" s="1223"/>
    </row>
    <row r="2" spans="1:10" s="904" customFormat="1" ht="15.75">
      <c r="A2" s="1224" t="s">
        <v>626</v>
      </c>
      <c r="B2" s="1224"/>
      <c r="C2" s="1224"/>
      <c r="D2" s="1224"/>
      <c r="E2" s="1224"/>
      <c r="F2" s="1224"/>
      <c r="G2" s="1224"/>
      <c r="H2" s="1224"/>
      <c r="I2" s="1224"/>
      <c r="J2" s="1224"/>
    </row>
    <row r="3" spans="1:10" s="904" customFormat="1" ht="16.5" thickBot="1">
      <c r="A3" s="1225" t="s">
        <v>627</v>
      </c>
      <c r="B3" s="1225"/>
      <c r="C3" s="1225"/>
      <c r="D3" s="1225"/>
      <c r="E3" s="1225"/>
      <c r="F3" s="1225"/>
      <c r="G3" s="1225"/>
      <c r="H3" s="1225"/>
      <c r="I3" s="1225"/>
      <c r="J3" s="1225"/>
    </row>
    <row r="4" spans="1:10" s="904" customFormat="1" ht="57" customHeight="1" thickBot="1">
      <c r="A4" s="1230" t="str">
        <f>'P-2'!A4:E4</f>
        <v>Budget Head:-2202-02-109-(07)-(01) (STATE FUND+CENTRAL ASS.)</v>
      </c>
      <c r="B4" s="1230"/>
      <c r="C4" s="1231"/>
      <c r="D4" s="1232" t="str">
        <f>'P-2'!C4</f>
        <v>vk; dk foLr`r ctV vuqeku foÙkh; o"kZ  ¼ 1 vizSy ls 31 ekpZ rd ½ dk</v>
      </c>
      <c r="E4" s="1233"/>
      <c r="F4" s="1233"/>
      <c r="G4" s="1234"/>
      <c r="H4" s="1226" t="s">
        <v>619</v>
      </c>
      <c r="I4" s="1226"/>
      <c r="J4" s="546">
        <f>'P-2'!H4</f>
        <v>12345</v>
      </c>
    </row>
    <row r="5" spans="1:10" s="904" customFormat="1" ht="15.75">
      <c r="A5" s="1228" t="str">
        <f>'P-2'!A5:H5</f>
        <v>2202 -सामान्य शिक्षा-02-109 -राजकीय माध्यमिक विद्यालय-07 -राष्ट्रीय माध्यमिक शिक्षा अभियान-01 -माध्यमिक शिक्षा अभियान- सामान्य व्यय (S.F. + C.A.)</v>
      </c>
      <c r="B5" s="1228"/>
      <c r="C5" s="1228"/>
      <c r="D5" s="1229"/>
      <c r="E5" s="1229"/>
      <c r="F5" s="1229"/>
      <c r="G5" s="1229"/>
      <c r="H5" s="1228"/>
      <c r="I5" s="1228"/>
      <c r="J5" s="1228"/>
    </row>
    <row r="6" spans="1:10" s="904" customFormat="1" ht="15.75">
      <c r="A6" s="1216" t="s">
        <v>620</v>
      </c>
      <c r="B6" s="1216" t="s">
        <v>585</v>
      </c>
      <c r="C6" s="1216" t="s">
        <v>586</v>
      </c>
      <c r="D6" s="1216" t="s">
        <v>621</v>
      </c>
      <c r="E6" s="1216" t="s">
        <v>392</v>
      </c>
      <c r="F6" s="1227" t="s">
        <v>628</v>
      </c>
      <c r="G6" s="1227"/>
      <c r="H6" s="1218" t="s">
        <v>629</v>
      </c>
      <c r="I6" s="1219"/>
      <c r="J6" s="1220"/>
    </row>
    <row r="7" spans="1:10" s="904" customFormat="1" ht="47.25">
      <c r="A7" s="1217"/>
      <c r="B7" s="1217"/>
      <c r="C7" s="1217"/>
      <c r="D7" s="1217"/>
      <c r="E7" s="1217"/>
      <c r="F7" s="257" t="s">
        <v>630</v>
      </c>
      <c r="G7" s="257" t="s">
        <v>631</v>
      </c>
      <c r="H7" s="255" t="s">
        <v>632</v>
      </c>
      <c r="I7" s="255" t="s">
        <v>633</v>
      </c>
      <c r="J7" s="255" t="s">
        <v>634</v>
      </c>
    </row>
    <row r="8" spans="1:10" s="904" customFormat="1" ht="15.75">
      <c r="A8" s="255">
        <v>1</v>
      </c>
      <c r="B8" s="255">
        <v>2</v>
      </c>
      <c r="C8" s="255">
        <v>3</v>
      </c>
      <c r="D8" s="255">
        <v>4</v>
      </c>
      <c r="E8" s="255">
        <v>5</v>
      </c>
      <c r="F8" s="255">
        <v>6</v>
      </c>
      <c r="G8" s="255">
        <v>7</v>
      </c>
      <c r="H8" s="255">
        <v>8</v>
      </c>
      <c r="I8" s="255">
        <v>9</v>
      </c>
      <c r="J8" s="255">
        <v>10</v>
      </c>
    </row>
    <row r="9" spans="1:10" s="904" customFormat="1" ht="114" customHeight="1">
      <c r="A9" s="256">
        <v>1</v>
      </c>
      <c r="B9" s="258" t="str">
        <f>'P-2'!B9</f>
        <v>2202 -सामान्य शिक्षा-02-109 -राजकीय माध्यमिक विद्यालय-07 -राष्ट्रीय माध्यमिक शिक्षा अभियान-01 -माध्यमिक शिक्षा अभियान- सामान्य व्यय (S.F. + C.A.)</v>
      </c>
      <c r="C9" s="544" t="str">
        <f>'P-2'!C9</f>
        <v>jkT; fuf/k</v>
      </c>
      <c r="D9" s="544" t="str">
        <f>'P-2'!D9</f>
        <v>jkmekfo jk;eyok³k</v>
      </c>
      <c r="E9" s="544" t="str">
        <f>'P-2'!E9</f>
        <v>ç/kkukpk;Z]</v>
      </c>
      <c r="F9" s="545">
        <v>0</v>
      </c>
      <c r="G9" s="545">
        <v>0</v>
      </c>
      <c r="H9" s="545">
        <v>0</v>
      </c>
      <c r="I9" s="545">
        <v>0</v>
      </c>
      <c r="J9" s="545">
        <v>0</v>
      </c>
    </row>
    <row r="10" spans="1:10" s="904" customFormat="1" ht="15" customHeight="1">
      <c r="A10" s="1215" t="s">
        <v>562</v>
      </c>
      <c r="B10" s="1215"/>
      <c r="C10" s="1215"/>
      <c r="D10" s="1215"/>
      <c r="E10" s="1215"/>
      <c r="F10" s="1215"/>
      <c r="G10" s="1215"/>
      <c r="H10" s="1215"/>
      <c r="I10" s="1215"/>
      <c r="J10" s="1215"/>
    </row>
    <row r="11" spans="1:10" s="904" customFormat="1" ht="28.5" customHeight="1">
      <c r="H11" s="1210" t="str">
        <f>'P-2'!F11</f>
        <v>ç/kkukpk;Z] jkmekfo jk;eyok³k ¼vkWfQl vkbZ-Mh- la[;k %&amp;12345½</v>
      </c>
      <c r="I11" s="1210"/>
      <c r="J11" s="1210"/>
    </row>
  </sheetData>
  <sheetProtection password="E8FA" sheet="1" objects="1" scenarios="1"/>
  <protectedRanges>
    <protectedRange sqref="A9 F9:J9" name="Range1"/>
    <protectedRange sqref="B9:E9" name="Range1_1"/>
  </protectedRanges>
  <mergeCells count="18">
    <mergeCell ref="A4:C4"/>
    <mergeCell ref="D4:G4"/>
    <mergeCell ref="A11:G11"/>
    <mergeCell ref="H11:J11"/>
    <mergeCell ref="K1:XFD11"/>
    <mergeCell ref="H6:J6"/>
    <mergeCell ref="A10:J10"/>
    <mergeCell ref="A6:A7"/>
    <mergeCell ref="B6:B7"/>
    <mergeCell ref="C6:C7"/>
    <mergeCell ref="D6:D7"/>
    <mergeCell ref="E6:E7"/>
    <mergeCell ref="F6:G6"/>
    <mergeCell ref="A5:J5"/>
    <mergeCell ref="A1:J1"/>
    <mergeCell ref="A2:J2"/>
    <mergeCell ref="A3:J3"/>
    <mergeCell ref="H4:I4"/>
  </mergeCells>
  <pageMargins left="0.43" right="0.2" top="0.37"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sheetPr>
    <tabColor rgb="FFFFFF00"/>
  </sheetPr>
  <dimension ref="A1:N12"/>
  <sheetViews>
    <sheetView topLeftCell="A3" workbookViewId="0">
      <selection activeCell="J9" sqref="J9:J10"/>
    </sheetView>
  </sheetViews>
  <sheetFormatPr defaultColWidth="0" defaultRowHeight="15" zeroHeight="1"/>
  <cols>
    <col min="1" max="1" width="5.5703125" customWidth="1"/>
    <col min="2" max="2" width="25.140625" customWidth="1"/>
    <col min="3" max="3" width="12.42578125" customWidth="1"/>
    <col min="4" max="4" width="28.140625" customWidth="1"/>
    <col min="5" max="5" width="12" customWidth="1"/>
    <col min="6" max="10" width="12" style="216" customWidth="1"/>
    <col min="11" max="12" width="12" customWidth="1"/>
    <col min="13" max="13" width="3.140625" customWidth="1"/>
    <col min="14" max="14" width="0" hidden="1" customWidth="1"/>
    <col min="15" max="16384" width="9.140625" hidden="1"/>
  </cols>
  <sheetData>
    <row r="1" spans="1:13" ht="20.25">
      <c r="A1" s="1223" t="str">
        <f>'P-2'!A1:H1</f>
        <v>ç/kkukpk;Z] jkmekfo jk;eyok³k ¼vkWfQl vkbZ-Mh- la[;k %&amp;12345½</v>
      </c>
      <c r="B1" s="1223"/>
      <c r="C1" s="1223"/>
      <c r="D1" s="1223"/>
      <c r="E1" s="1223"/>
      <c r="F1" s="1223"/>
      <c r="G1" s="1223"/>
      <c r="H1" s="1223"/>
      <c r="I1" s="1223"/>
      <c r="J1" s="1223"/>
      <c r="K1" s="1223"/>
      <c r="L1" s="1223"/>
      <c r="M1" s="904"/>
    </row>
    <row r="2" spans="1:13" ht="15.75">
      <c r="A2" s="1224" t="s">
        <v>635</v>
      </c>
      <c r="B2" s="1224"/>
      <c r="C2" s="1224"/>
      <c r="D2" s="1224"/>
      <c r="E2" s="1224"/>
      <c r="F2" s="1224"/>
      <c r="G2" s="1224"/>
      <c r="H2" s="1224"/>
      <c r="I2" s="1224"/>
      <c r="J2" s="1224"/>
      <c r="K2" s="1224"/>
      <c r="L2" s="1224"/>
      <c r="M2" s="904"/>
    </row>
    <row r="3" spans="1:13" ht="16.5" thickBot="1">
      <c r="A3" s="1225" t="s">
        <v>636</v>
      </c>
      <c r="B3" s="1225"/>
      <c r="C3" s="1225"/>
      <c r="D3" s="1225"/>
      <c r="E3" s="1225"/>
      <c r="F3" s="1225"/>
      <c r="G3" s="1225"/>
      <c r="H3" s="1225"/>
      <c r="I3" s="1225"/>
      <c r="J3" s="1225"/>
      <c r="K3" s="1225"/>
      <c r="L3" s="1225"/>
      <c r="M3" s="904"/>
    </row>
    <row r="4" spans="1:13" ht="63" customHeight="1" thickBot="1">
      <c r="A4" s="1237" t="str">
        <f>'P-2'!A4:E4</f>
        <v>Budget Head:-2202-02-109-(07)-(01) (STATE FUND+CENTRAL ASS.)</v>
      </c>
      <c r="B4" s="1237"/>
      <c r="C4" s="1237"/>
      <c r="D4" s="1238"/>
      <c r="E4" s="1232" t="str">
        <f>'P 3'!D4</f>
        <v>vk; dk foLr`r ctV vuqeku foÙkh; o"kZ  ¼ 1 vizSy ls 31 ekpZ rd ½ dk</v>
      </c>
      <c r="F4" s="1233"/>
      <c r="G4" s="1233"/>
      <c r="H4" s="1233"/>
      <c r="I4" s="1234"/>
      <c r="J4" s="1226" t="s">
        <v>619</v>
      </c>
      <c r="K4" s="1226"/>
      <c r="L4" s="723">
        <f>Master!E3</f>
        <v>12345</v>
      </c>
      <c r="M4" s="904"/>
    </row>
    <row r="5" spans="1:13">
      <c r="A5" s="1240" t="str">
        <f>'P-2'!A5:H5</f>
        <v>2202 -सामान्य शिक्षा-02-109 -राजकीय माध्यमिक विद्यालय-07 -राष्ट्रीय माध्यमिक शिक्षा अभियान-01 -माध्यमिक शिक्षा अभियान- सामान्य व्यय (S.F. + C.A.)</v>
      </c>
      <c r="B5" s="1240"/>
      <c r="C5" s="1240"/>
      <c r="D5" s="1240"/>
      <c r="E5" s="1240"/>
      <c r="F5" s="1240"/>
      <c r="G5" s="1240"/>
      <c r="H5" s="1240"/>
      <c r="I5" s="1240"/>
      <c r="J5" s="1240"/>
      <c r="K5" s="1240"/>
      <c r="L5" s="1240"/>
      <c r="M5" s="904"/>
    </row>
    <row r="6" spans="1:13" s="216" customFormat="1">
      <c r="A6" s="1235" t="s">
        <v>620</v>
      </c>
      <c r="B6" s="1235" t="s">
        <v>585</v>
      </c>
      <c r="C6" s="1235" t="s">
        <v>586</v>
      </c>
      <c r="D6" s="1235" t="s">
        <v>621</v>
      </c>
      <c r="E6" s="1235" t="s">
        <v>392</v>
      </c>
      <c r="F6" s="1236" t="s">
        <v>637</v>
      </c>
      <c r="G6" s="1236"/>
      <c r="H6" s="1236"/>
      <c r="I6" s="1236"/>
      <c r="J6" s="1236"/>
      <c r="K6" s="1236"/>
      <c r="L6" s="1236"/>
      <c r="M6" s="904"/>
    </row>
    <row r="7" spans="1:13" ht="15.75" customHeight="1">
      <c r="A7" s="1235"/>
      <c r="B7" s="1235"/>
      <c r="C7" s="1235"/>
      <c r="D7" s="1235"/>
      <c r="E7" s="1235"/>
      <c r="F7" s="1235" t="s">
        <v>895</v>
      </c>
      <c r="G7" s="1235"/>
      <c r="H7" s="1235"/>
      <c r="I7" s="1235"/>
      <c r="J7" s="1235"/>
      <c r="K7" s="1235" t="s">
        <v>896</v>
      </c>
      <c r="L7" s="1235"/>
      <c r="M7" s="904"/>
    </row>
    <row r="8" spans="1:13" ht="63">
      <c r="A8" s="1235"/>
      <c r="B8" s="1235"/>
      <c r="C8" s="1235"/>
      <c r="D8" s="1235"/>
      <c r="E8" s="1235"/>
      <c r="F8" s="717" t="s">
        <v>900</v>
      </c>
      <c r="G8" s="717" t="s">
        <v>897</v>
      </c>
      <c r="H8" s="717" t="s">
        <v>639</v>
      </c>
      <c r="I8" s="717" t="s">
        <v>898</v>
      </c>
      <c r="J8" s="717" t="s">
        <v>638</v>
      </c>
      <c r="K8" s="717" t="s">
        <v>371</v>
      </c>
      <c r="L8" s="717" t="s">
        <v>899</v>
      </c>
      <c r="M8" s="904"/>
    </row>
    <row r="9" spans="1:13" ht="15.75">
      <c r="A9" s="717">
        <v>1</v>
      </c>
      <c r="B9" s="717">
        <v>2</v>
      </c>
      <c r="C9" s="717">
        <v>3</v>
      </c>
      <c r="D9" s="717">
        <v>4</v>
      </c>
      <c r="E9" s="717">
        <v>5</v>
      </c>
      <c r="F9" s="717">
        <v>6</v>
      </c>
      <c r="G9" s="717">
        <v>7</v>
      </c>
      <c r="H9" s="717">
        <v>8</v>
      </c>
      <c r="I9" s="717">
        <v>9</v>
      </c>
      <c r="J9" s="720">
        <v>10</v>
      </c>
      <c r="K9" s="717">
        <v>11</v>
      </c>
      <c r="L9" s="717">
        <v>12</v>
      </c>
      <c r="M9" s="904"/>
    </row>
    <row r="10" spans="1:13" ht="132.75" customHeight="1">
      <c r="A10" s="721">
        <v>1</v>
      </c>
      <c r="B10" s="722" t="str">
        <f>'P-2'!B9</f>
        <v>2202 -सामान्य शिक्षा-02-109 -राजकीय माध्यमिक विद्यालय-07 -राष्ट्रीय माध्यमिक शिक्षा अभियान-01 -माध्यमिक शिक्षा अभियान- सामान्य व्यय (S.F. + C.A.)</v>
      </c>
      <c r="C10" s="718" t="str">
        <f>'P-2'!C9</f>
        <v>jkT; fuf/k</v>
      </c>
      <c r="D10" s="718" t="str">
        <f>'P-2'!D9</f>
        <v>jkmekfo jk;eyok³k</v>
      </c>
      <c r="E10" s="718" t="str">
        <f>'P-2'!E9</f>
        <v>ç/kkukpk;Z]</v>
      </c>
      <c r="F10" s="719">
        <v>0</v>
      </c>
      <c r="G10" s="719">
        <v>0</v>
      </c>
      <c r="H10" s="719">
        <v>0</v>
      </c>
      <c r="I10" s="719">
        <v>0</v>
      </c>
      <c r="J10" s="724"/>
      <c r="K10" s="719">
        <v>0</v>
      </c>
      <c r="L10" s="719">
        <v>0</v>
      </c>
      <c r="M10" s="904"/>
    </row>
    <row r="11" spans="1:13">
      <c r="A11" s="1215" t="s">
        <v>562</v>
      </c>
      <c r="B11" s="1215"/>
      <c r="C11" s="1215"/>
      <c r="D11" s="1215"/>
      <c r="E11" s="1215"/>
      <c r="F11" s="1239"/>
      <c r="G11" s="1239"/>
      <c r="H11" s="1239"/>
      <c r="I11" s="1239"/>
      <c r="J11" s="1239"/>
      <c r="K11" s="1215"/>
      <c r="L11" s="1215"/>
      <c r="M11" s="904"/>
    </row>
    <row r="12" spans="1:13" ht="45" customHeight="1">
      <c r="A12" s="904"/>
      <c r="B12" s="904"/>
      <c r="C12" s="904"/>
      <c r="D12" s="904"/>
      <c r="E12" s="904"/>
      <c r="F12" s="1210">
        <f>'P 3'!E11</f>
        <v>0</v>
      </c>
      <c r="G12" s="1210"/>
      <c r="H12" s="1210"/>
      <c r="I12" s="1210"/>
      <c r="J12" s="1210"/>
      <c r="K12" s="915" t="str">
        <f>'P 3'!H11</f>
        <v>ç/kkukpk;Z] jkmekfo jk;eyok³k ¼vkWfQl vkbZ-Mh- la[;k %&amp;12345½</v>
      </c>
      <c r="L12" s="915"/>
      <c r="M12" s="904"/>
    </row>
  </sheetData>
  <sheetProtection password="E8FA" sheet="1" objects="1" scenarios="1" formatColumns="0" formatRows="0"/>
  <protectedRanges>
    <protectedRange sqref="A10 F10:I10 K10:L10" name="Range1"/>
    <protectedRange sqref="B10:E10" name="Range1_1"/>
  </protectedRanges>
  <mergeCells count="20">
    <mergeCell ref="M1:M12"/>
    <mergeCell ref="A12:E12"/>
    <mergeCell ref="K12:L12"/>
    <mergeCell ref="A11:L11"/>
    <mergeCell ref="K7:L7"/>
    <mergeCell ref="A5:L5"/>
    <mergeCell ref="A1:L1"/>
    <mergeCell ref="A2:L2"/>
    <mergeCell ref="J4:K4"/>
    <mergeCell ref="F7:J7"/>
    <mergeCell ref="F12:J12"/>
    <mergeCell ref="A6:A8"/>
    <mergeCell ref="B6:B8"/>
    <mergeCell ref="C6:C8"/>
    <mergeCell ref="D6:D8"/>
    <mergeCell ref="E6:E8"/>
    <mergeCell ref="F6:L6"/>
    <mergeCell ref="E4:I4"/>
    <mergeCell ref="A4:D4"/>
    <mergeCell ref="A3:L3"/>
  </mergeCells>
  <pageMargins left="0.7" right="0.36" top="0.31" bottom="0.75" header="0.3" footer="0.3"/>
  <pageSetup paperSize="9" scale="79" orientation="landscape" r:id="rId1"/>
</worksheet>
</file>

<file path=xl/worksheets/sheet23.xml><?xml version="1.0" encoding="utf-8"?>
<worksheet xmlns="http://schemas.openxmlformats.org/spreadsheetml/2006/main" xmlns:r="http://schemas.openxmlformats.org/officeDocument/2006/relationships">
  <dimension ref="A1:M19"/>
  <sheetViews>
    <sheetView workbookViewId="0">
      <selection activeCell="H8" sqref="H8"/>
    </sheetView>
  </sheetViews>
  <sheetFormatPr defaultRowHeight="15"/>
  <cols>
    <col min="1" max="1" width="11.140625" customWidth="1"/>
    <col min="2" max="9" width="14.7109375" customWidth="1"/>
    <col min="11" max="12" width="9.140625" hidden="1" customWidth="1"/>
  </cols>
  <sheetData>
    <row r="1" spans="1:13" ht="20.25">
      <c r="A1" s="14"/>
      <c r="B1" s="14"/>
      <c r="C1" s="14"/>
      <c r="D1" s="14"/>
      <c r="E1" s="14"/>
      <c r="F1" s="14"/>
      <c r="G1" s="14"/>
      <c r="H1" s="1243">
        <f>Summary!$C$1</f>
        <v>12345</v>
      </c>
      <c r="I1" s="1243"/>
    </row>
    <row r="2" spans="1:13" ht="20.25">
      <c r="A2" s="925" t="str">
        <f>Summary!$A$2</f>
        <v>ç/kkukpk;Z] jkmekfo jk;eyok³k ¼vkWfQl vkbZ-Mh- la[;k %&amp;12345½</v>
      </c>
      <c r="B2" s="925"/>
      <c r="C2" s="925"/>
      <c r="D2" s="925"/>
      <c r="E2" s="925"/>
      <c r="F2" s="925"/>
      <c r="G2" s="925"/>
      <c r="H2" s="925"/>
      <c r="I2" s="925"/>
    </row>
    <row r="3" spans="1:13" ht="20.25">
      <c r="A3" s="925" t="s">
        <v>282</v>
      </c>
      <c r="B3" s="925"/>
      <c r="C3" s="925"/>
      <c r="D3" s="925"/>
      <c r="E3" s="925"/>
      <c r="F3" s="925"/>
      <c r="G3" s="925"/>
      <c r="H3" s="925"/>
      <c r="I3" s="925"/>
    </row>
    <row r="4" spans="1:13" ht="21" thickBot="1">
      <c r="A4" s="1244" t="s">
        <v>534</v>
      </c>
      <c r="B4" s="1244"/>
      <c r="C4" s="1244"/>
      <c r="D4" s="1244"/>
      <c r="E4" s="1244"/>
      <c r="F4" s="1244"/>
      <c r="G4" s="1244"/>
      <c r="H4" s="1244"/>
      <c r="I4" s="1244"/>
    </row>
    <row r="5" spans="1:13" ht="20.25">
      <c r="A5" s="1245" t="s">
        <v>37</v>
      </c>
      <c r="B5" s="1247" t="s">
        <v>287</v>
      </c>
      <c r="C5" s="1248"/>
      <c r="D5" s="1248"/>
      <c r="E5" s="1249"/>
      <c r="F5" s="1247" t="s">
        <v>286</v>
      </c>
      <c r="G5" s="1248"/>
      <c r="H5" s="1248"/>
      <c r="I5" s="1249"/>
    </row>
    <row r="6" spans="1:13" ht="18.75" customHeight="1">
      <c r="A6" s="1246"/>
      <c r="B6" s="1250" t="s">
        <v>543</v>
      </c>
      <c r="C6" s="1241"/>
      <c r="D6" s="1241" t="s">
        <v>544</v>
      </c>
      <c r="E6" s="1242"/>
      <c r="F6" s="1250" t="s">
        <v>543</v>
      </c>
      <c r="G6" s="1241"/>
      <c r="H6" s="1241" t="s">
        <v>544</v>
      </c>
      <c r="I6" s="1242"/>
    </row>
    <row r="7" spans="1:13" ht="20.25">
      <c r="A7" s="1246"/>
      <c r="B7" s="43" t="s">
        <v>283</v>
      </c>
      <c r="C7" s="44" t="s">
        <v>39</v>
      </c>
      <c r="D7" s="44" t="s">
        <v>283</v>
      </c>
      <c r="E7" s="45" t="s">
        <v>39</v>
      </c>
      <c r="F7" s="43" t="s">
        <v>283</v>
      </c>
      <c r="G7" s="44" t="s">
        <v>39</v>
      </c>
      <c r="H7" s="44" t="s">
        <v>283</v>
      </c>
      <c r="I7" s="45" t="s">
        <v>39</v>
      </c>
      <c r="K7" s="38" t="s">
        <v>284</v>
      </c>
      <c r="L7" s="38" t="s">
        <v>285</v>
      </c>
    </row>
    <row r="8" spans="1:13" ht="39" customHeight="1">
      <c r="A8" s="46" t="s">
        <v>40</v>
      </c>
      <c r="B8" s="75">
        <f>Master!D50</f>
        <v>0</v>
      </c>
      <c r="C8" s="76">
        <f>B8*10</f>
        <v>0</v>
      </c>
      <c r="D8" s="77">
        <f>Master!I50</f>
        <v>0</v>
      </c>
      <c r="E8" s="78">
        <f>D8*10</f>
        <v>0</v>
      </c>
      <c r="F8" s="75">
        <f>Master!F50</f>
        <v>0</v>
      </c>
      <c r="G8" s="76">
        <f>F8*5</f>
        <v>0</v>
      </c>
      <c r="H8" s="77">
        <f>Master!K50</f>
        <v>0</v>
      </c>
      <c r="I8" s="78">
        <f>H8*5</f>
        <v>0</v>
      </c>
      <c r="K8" s="38">
        <f>C8+G8</f>
        <v>0</v>
      </c>
      <c r="L8" s="38">
        <f>E8+I8</f>
        <v>0</v>
      </c>
    </row>
    <row r="9" spans="1:13" ht="39" customHeight="1">
      <c r="A9" s="46" t="s">
        <v>41</v>
      </c>
      <c r="B9" s="75">
        <f>Master!D51</f>
        <v>0</v>
      </c>
      <c r="C9" s="76">
        <f>B9*10</f>
        <v>0</v>
      </c>
      <c r="D9" s="77">
        <f>Master!I51</f>
        <v>0</v>
      </c>
      <c r="E9" s="78">
        <f>D9*10</f>
        <v>0</v>
      </c>
      <c r="F9" s="75">
        <f>Master!F51</f>
        <v>0</v>
      </c>
      <c r="G9" s="76">
        <f>F9*5</f>
        <v>0</v>
      </c>
      <c r="H9" s="77">
        <f>Master!K51</f>
        <v>0</v>
      </c>
      <c r="I9" s="78">
        <f>H9*5</f>
        <v>0</v>
      </c>
      <c r="K9" s="38">
        <f>C9+G9</f>
        <v>0</v>
      </c>
      <c r="L9" s="38">
        <f>E9+I9</f>
        <v>0</v>
      </c>
    </row>
    <row r="10" spans="1:13" ht="39" customHeight="1">
      <c r="A10" s="46" t="s">
        <v>42</v>
      </c>
      <c r="B10" s="75">
        <f>Master!D52</f>
        <v>0</v>
      </c>
      <c r="C10" s="76">
        <f>B10*10</f>
        <v>0</v>
      </c>
      <c r="D10" s="77">
        <f>Master!I52</f>
        <v>0</v>
      </c>
      <c r="E10" s="78">
        <f>D10*10</f>
        <v>0</v>
      </c>
      <c r="F10" s="75">
        <f>Master!F52</f>
        <v>0</v>
      </c>
      <c r="G10" s="76">
        <f>F10*5</f>
        <v>0</v>
      </c>
      <c r="H10" s="77">
        <f>Master!K52</f>
        <v>0</v>
      </c>
      <c r="I10" s="78">
        <f>H10*5</f>
        <v>0</v>
      </c>
      <c r="K10" s="38">
        <f>C10+G10</f>
        <v>0</v>
      </c>
      <c r="L10" s="38">
        <f>E10+I10</f>
        <v>0</v>
      </c>
    </row>
    <row r="11" spans="1:13" ht="39" customHeight="1">
      <c r="A11" s="46" t="s">
        <v>43</v>
      </c>
      <c r="B11" s="75">
        <f>Master!D53</f>
        <v>0</v>
      </c>
      <c r="C11" s="76">
        <f>B11*10</f>
        <v>0</v>
      </c>
      <c r="D11" s="77">
        <f>Master!I53</f>
        <v>0</v>
      </c>
      <c r="E11" s="78">
        <f>D11*10</f>
        <v>0</v>
      </c>
      <c r="F11" s="75">
        <f>Master!F53</f>
        <v>0</v>
      </c>
      <c r="G11" s="76">
        <f>F11*5</f>
        <v>0</v>
      </c>
      <c r="H11" s="77">
        <f>Master!K53</f>
        <v>0</v>
      </c>
      <c r="I11" s="78">
        <f>H11*5</f>
        <v>0</v>
      </c>
      <c r="K11" s="38">
        <f>C11+G11</f>
        <v>0</v>
      </c>
      <c r="L11" s="38">
        <f>E11+I11</f>
        <v>0</v>
      </c>
    </row>
    <row r="12" spans="1:13" ht="39" customHeight="1" thickBot="1">
      <c r="A12" s="47" t="s">
        <v>36</v>
      </c>
      <c r="B12" s="79">
        <f t="shared" ref="B12:I12" si="0">SUM(B8:B11)</f>
        <v>0</v>
      </c>
      <c r="C12" s="80">
        <f t="shared" si="0"/>
        <v>0</v>
      </c>
      <c r="D12" s="80">
        <f t="shared" si="0"/>
        <v>0</v>
      </c>
      <c r="E12" s="81">
        <f t="shared" si="0"/>
        <v>0</v>
      </c>
      <c r="F12" s="79">
        <f t="shared" si="0"/>
        <v>0</v>
      </c>
      <c r="G12" s="80">
        <f t="shared" si="0"/>
        <v>0</v>
      </c>
      <c r="H12" s="80">
        <f t="shared" si="0"/>
        <v>0</v>
      </c>
      <c r="I12" s="81">
        <f t="shared" si="0"/>
        <v>0</v>
      </c>
      <c r="J12" s="39"/>
      <c r="K12" s="40">
        <f>SUM(K8:K11)</f>
        <v>0</v>
      </c>
      <c r="L12" s="40">
        <f>SUM(L8:L11)</f>
        <v>0</v>
      </c>
      <c r="M12" s="39"/>
    </row>
    <row r="13" spans="1:13">
      <c r="A13" s="41"/>
      <c r="B13" s="41"/>
      <c r="C13" s="41"/>
      <c r="D13" s="41"/>
      <c r="E13" s="41"/>
      <c r="F13" s="41"/>
      <c r="G13" s="41"/>
      <c r="H13" s="41"/>
      <c r="I13" s="41"/>
    </row>
    <row r="14" spans="1:13">
      <c r="A14" s="41"/>
      <c r="B14" s="41"/>
      <c r="C14" s="41"/>
      <c r="D14" s="41"/>
      <c r="E14" s="41"/>
      <c r="F14" s="41"/>
      <c r="G14" s="41"/>
      <c r="H14" s="41"/>
      <c r="I14" s="41"/>
    </row>
    <row r="15" spans="1:13">
      <c r="A15" s="41"/>
      <c r="B15" s="41"/>
      <c r="C15" s="41"/>
      <c r="D15" s="41"/>
      <c r="E15" s="41"/>
      <c r="F15" s="41"/>
      <c r="G15" s="41"/>
      <c r="H15" s="41"/>
      <c r="I15" s="41"/>
    </row>
    <row r="16" spans="1:13" ht="18.75">
      <c r="A16" s="41"/>
      <c r="B16" s="41"/>
      <c r="C16" s="41"/>
      <c r="D16" s="41"/>
      <c r="E16" s="41"/>
      <c r="F16" s="41"/>
      <c r="G16" s="41"/>
      <c r="H16" s="919" t="str">
        <f>Master!E2</f>
        <v>ç/kkukpk;Z]</v>
      </c>
      <c r="I16" s="919"/>
    </row>
    <row r="17" spans="1:9" ht="15" customHeight="1">
      <c r="A17" s="41"/>
      <c r="B17" s="41"/>
      <c r="C17" s="41"/>
      <c r="D17" s="41"/>
      <c r="E17" s="41"/>
      <c r="F17" s="41"/>
      <c r="G17" s="41"/>
      <c r="H17" s="920">
        <f>Master!F2</f>
        <v>0</v>
      </c>
      <c r="I17" s="920"/>
    </row>
    <row r="18" spans="1:9" ht="15" customHeight="1">
      <c r="A18" s="41"/>
      <c r="B18" s="41"/>
      <c r="C18" s="41"/>
      <c r="D18" s="41"/>
      <c r="E18" s="41"/>
      <c r="F18" s="41"/>
      <c r="G18" s="42"/>
      <c r="H18" s="920"/>
      <c r="I18" s="920"/>
    </row>
    <row r="19" spans="1:9" ht="15" customHeight="1">
      <c r="A19" s="41"/>
      <c r="B19" s="41"/>
      <c r="C19" s="41"/>
      <c r="D19" s="41"/>
      <c r="E19" s="41"/>
      <c r="F19" s="41"/>
      <c r="G19" s="42"/>
      <c r="H19" s="920"/>
      <c r="I19" s="920"/>
    </row>
  </sheetData>
  <mergeCells count="13">
    <mergeCell ref="H6:I6"/>
    <mergeCell ref="H16:I16"/>
    <mergeCell ref="H17:I19"/>
    <mergeCell ref="H1:I1"/>
    <mergeCell ref="A2:I2"/>
    <mergeCell ref="A3:I3"/>
    <mergeCell ref="A4:I4"/>
    <mergeCell ref="A5:A7"/>
    <mergeCell ref="B5:E5"/>
    <mergeCell ref="F5:I5"/>
    <mergeCell ref="B6:C6"/>
    <mergeCell ref="D6:E6"/>
    <mergeCell ref="F6:G6"/>
  </mergeCells>
  <pageMargins left="0.95" right="0.7" top="0.75" bottom="0.75" header="0.3" footer="0.3"/>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sheetPr>
    <tabColor rgb="FF92D050"/>
  </sheetPr>
  <dimension ref="A1:S73"/>
  <sheetViews>
    <sheetView workbookViewId="0">
      <selection activeCell="O53" sqref="O53:R55"/>
    </sheetView>
  </sheetViews>
  <sheetFormatPr defaultColWidth="0" defaultRowHeight="15" zeroHeight="1"/>
  <cols>
    <col min="1" max="1" width="5.85546875" style="95" bestFit="1" customWidth="1"/>
    <col min="2" max="2" width="20" style="95" customWidth="1"/>
    <col min="3" max="9" width="8.7109375" style="95" customWidth="1"/>
    <col min="10" max="10" width="5.85546875" style="95" bestFit="1" customWidth="1"/>
    <col min="11" max="11" width="19" style="95" customWidth="1"/>
    <col min="12" max="18" width="8.7109375" style="95" customWidth="1"/>
    <col min="19" max="19" width="3.5703125" style="95" customWidth="1"/>
    <col min="20" max="16384" width="9.140625" style="95" hidden="1"/>
  </cols>
  <sheetData>
    <row r="1" spans="1:19" ht="15.75">
      <c r="A1" s="48"/>
      <c r="B1" s="48"/>
      <c r="C1" s="48"/>
      <c r="D1" s="48"/>
      <c r="E1" s="48"/>
      <c r="F1" s="48"/>
      <c r="G1" s="1262">
        <f>Summary!$C$1</f>
        <v>12345</v>
      </c>
      <c r="H1" s="1262"/>
      <c r="I1" s="1262"/>
      <c r="J1" s="48"/>
      <c r="K1" s="48"/>
      <c r="L1" s="48"/>
      <c r="M1" s="48"/>
      <c r="N1" s="48"/>
      <c r="O1" s="48"/>
      <c r="P1" s="1262">
        <f>Summary!$C$1</f>
        <v>12345</v>
      </c>
      <c r="Q1" s="1262"/>
      <c r="R1" s="1262"/>
      <c r="S1" s="1251"/>
    </row>
    <row r="2" spans="1:19">
      <c r="A2" s="1263" t="s">
        <v>351</v>
      </c>
      <c r="B2" s="1263"/>
      <c r="C2" s="1263"/>
      <c r="D2" s="1263"/>
      <c r="E2" s="1263"/>
      <c r="F2" s="1263"/>
      <c r="G2" s="1263"/>
      <c r="H2" s="1263"/>
      <c r="I2" s="1263"/>
      <c r="J2" s="1263" t="s">
        <v>351</v>
      </c>
      <c r="K2" s="1263"/>
      <c r="L2" s="1263"/>
      <c r="M2" s="1263"/>
      <c r="N2" s="1263"/>
      <c r="O2" s="1263"/>
      <c r="P2" s="1263"/>
      <c r="Q2" s="1263"/>
      <c r="R2" s="1263"/>
      <c r="S2" s="1251"/>
    </row>
    <row r="3" spans="1:19" ht="11.25" customHeight="1">
      <c r="A3" s="1264" t="str">
        <f>Summary!$A$3</f>
        <v>Principal Govt. Sr. Sec. School Raimalwada</v>
      </c>
      <c r="B3" s="1264"/>
      <c r="C3" s="1264"/>
      <c r="D3" s="1264"/>
      <c r="E3" s="1264"/>
      <c r="F3" s="1264"/>
      <c r="G3" s="1264"/>
      <c r="H3" s="1264"/>
      <c r="I3" s="1264"/>
      <c r="J3" s="1264" t="str">
        <f>Summary!$A$3</f>
        <v>Principal Govt. Sr. Sec. School Raimalwada</v>
      </c>
      <c r="K3" s="1264"/>
      <c r="L3" s="1264"/>
      <c r="M3" s="1264"/>
      <c r="N3" s="1264"/>
      <c r="O3" s="1264"/>
      <c r="P3" s="1264"/>
      <c r="Q3" s="1264"/>
      <c r="R3" s="1264"/>
      <c r="S3" s="1251"/>
    </row>
    <row r="4" spans="1:19">
      <c r="A4" s="1252" t="s">
        <v>841</v>
      </c>
      <c r="B4" s="1252"/>
      <c r="C4" s="1252"/>
      <c r="D4" s="1252"/>
      <c r="E4" s="1252"/>
      <c r="F4" s="1252"/>
      <c r="G4" s="1252"/>
      <c r="H4" s="1252"/>
      <c r="I4" s="1252"/>
      <c r="J4" s="1253" t="s">
        <v>842</v>
      </c>
      <c r="K4" s="1253"/>
      <c r="L4" s="1253"/>
      <c r="M4" s="1253"/>
      <c r="N4" s="1253"/>
      <c r="O4" s="1253"/>
      <c r="P4" s="1253"/>
      <c r="Q4" s="1253"/>
      <c r="R4" s="1253"/>
      <c r="S4" s="1251"/>
    </row>
    <row r="5" spans="1:19" ht="15" customHeight="1" thickBot="1">
      <c r="A5" s="1254" t="str">
        <f>Summary!A5</f>
        <v>BUDGET HEAD : 2202 -सामान्य शिक्षा-02-109 -राजकीय माध्यमिक विद्यालय-07 -राष्ट्रीय माध्यमिक शिक्षा अभियान-01 -माध्यमिक शिक्षा अभियान- सामान्य व्यय (S.F. + C.A.)</v>
      </c>
      <c r="B5" s="1254"/>
      <c r="C5" s="1254"/>
      <c r="D5" s="1254"/>
      <c r="E5" s="1254"/>
      <c r="F5" s="1254"/>
      <c r="G5" s="1254"/>
      <c r="H5" s="1254"/>
      <c r="I5" s="1254"/>
      <c r="J5" s="1255" t="str">
        <f>Summary!A5</f>
        <v>BUDGET HEAD : 2202 -सामान्य शिक्षा-02-109 -राजकीय माध्यमिक विद्यालय-07 -राष्ट्रीय माध्यमिक शिक्षा अभियान-01 -माध्यमिक शिक्षा अभियान- सामान्य व्यय (S.F. + C.A.)</v>
      </c>
      <c r="K5" s="1255"/>
      <c r="L5" s="1255"/>
      <c r="M5" s="1255"/>
      <c r="N5" s="1255"/>
      <c r="O5" s="1255"/>
      <c r="P5" s="1255"/>
      <c r="Q5" s="1255"/>
      <c r="R5" s="1255"/>
      <c r="S5" s="1251"/>
    </row>
    <row r="6" spans="1:19" s="98" customFormat="1" ht="15.75" customHeight="1">
      <c r="A6" s="1256" t="s">
        <v>352</v>
      </c>
      <c r="B6" s="1258" t="s">
        <v>353</v>
      </c>
      <c r="C6" s="1" t="s">
        <v>66</v>
      </c>
      <c r="D6" s="1" t="s">
        <v>67</v>
      </c>
      <c r="E6" s="1" t="s">
        <v>67</v>
      </c>
      <c r="F6" s="1" t="s">
        <v>67</v>
      </c>
      <c r="G6" s="1" t="s">
        <v>67</v>
      </c>
      <c r="H6" s="1" t="s">
        <v>67</v>
      </c>
      <c r="I6" s="1260" t="s">
        <v>68</v>
      </c>
      <c r="J6" s="1256" t="s">
        <v>352</v>
      </c>
      <c r="K6" s="1258" t="s">
        <v>353</v>
      </c>
      <c r="L6" s="1" t="s">
        <v>66</v>
      </c>
      <c r="M6" s="1" t="s">
        <v>67</v>
      </c>
      <c r="N6" s="1" t="s">
        <v>67</v>
      </c>
      <c r="O6" s="1" t="s">
        <v>67</v>
      </c>
      <c r="P6" s="1" t="s">
        <v>67</v>
      </c>
      <c r="Q6" s="1" t="s">
        <v>67</v>
      </c>
      <c r="R6" s="1260" t="s">
        <v>68</v>
      </c>
      <c r="S6" s="1251"/>
    </row>
    <row r="7" spans="1:19" s="99" customFormat="1" ht="16.5" customHeight="1">
      <c r="A7" s="1257"/>
      <c r="B7" s="1259"/>
      <c r="C7" s="6">
        <f>Master!G288</f>
        <v>43555</v>
      </c>
      <c r="D7" s="6" t="str">
        <f>Master!H288</f>
        <v>2019-20</v>
      </c>
      <c r="E7" s="6" t="str">
        <f>Master!I288</f>
        <v>2020-21</v>
      </c>
      <c r="F7" s="6" t="str">
        <f>Master!J288</f>
        <v>2021-22</v>
      </c>
      <c r="G7" s="6" t="str">
        <f>Master!K288</f>
        <v>2022-23</v>
      </c>
      <c r="H7" s="6" t="str">
        <f>Master!L288</f>
        <v>2023-24</v>
      </c>
      <c r="I7" s="1261"/>
      <c r="J7" s="1257"/>
      <c r="K7" s="1259"/>
      <c r="L7" s="6">
        <f>C7</f>
        <v>43555</v>
      </c>
      <c r="M7" s="6" t="str">
        <f t="shared" ref="M7:Q7" si="0">D7</f>
        <v>2019-20</v>
      </c>
      <c r="N7" s="6" t="str">
        <f t="shared" si="0"/>
        <v>2020-21</v>
      </c>
      <c r="O7" s="6" t="str">
        <f t="shared" si="0"/>
        <v>2021-22</v>
      </c>
      <c r="P7" s="6" t="str">
        <f t="shared" si="0"/>
        <v>2022-23</v>
      </c>
      <c r="Q7" s="6" t="str">
        <f t="shared" si="0"/>
        <v>2023-24</v>
      </c>
      <c r="R7" s="1261"/>
      <c r="S7" s="1251"/>
    </row>
    <row r="8" spans="1:19" s="99" customFormat="1" ht="13.5" customHeight="1">
      <c r="A8" s="101">
        <v>1</v>
      </c>
      <c r="B8" s="406" t="str">
        <f>IF(Master!D289="","",Master!D289)</f>
        <v/>
      </c>
      <c r="C8" s="406" t="str">
        <f>IF(Master!D289="","",Master!G289)</f>
        <v/>
      </c>
      <c r="D8" s="406" t="str">
        <f>IF(Master!D289="","",Master!H289)</f>
        <v/>
      </c>
      <c r="E8" s="406" t="str">
        <f>IF(Master!D289="","",Master!I289)</f>
        <v/>
      </c>
      <c r="F8" s="406" t="str">
        <f>IF(Master!D289="","",Master!J289)</f>
        <v/>
      </c>
      <c r="G8" s="406" t="str">
        <f>IF(Master!D289="","",Master!K289)</f>
        <v/>
      </c>
      <c r="H8" s="406" t="str">
        <f>IF(Master!D289="","",Master!L289)</f>
        <v/>
      </c>
      <c r="I8" s="443" t="str">
        <f t="shared" ref="I8" si="1">IF(AND(B8=""),"",SUM(C8:H8))</f>
        <v/>
      </c>
      <c r="J8" s="101">
        <v>1</v>
      </c>
      <c r="K8" s="406" t="str">
        <f>IF(Master!D333="","",Master!D333)</f>
        <v/>
      </c>
      <c r="L8" s="406" t="str">
        <f>IF(Master!$D333="","",Master!G333)</f>
        <v/>
      </c>
      <c r="M8" s="406" t="str">
        <f>IF(Master!$D333="","",Master!H333)</f>
        <v/>
      </c>
      <c r="N8" s="406" t="str">
        <f>IF(Master!$D333="","",Master!I333)</f>
        <v/>
      </c>
      <c r="O8" s="406" t="str">
        <f>IF(Master!$D333="","",Master!J333)</f>
        <v/>
      </c>
      <c r="P8" s="406" t="str">
        <f>IF(Master!$D333="","",Master!K333)</f>
        <v/>
      </c>
      <c r="Q8" s="406" t="str">
        <f>IF(Master!$D333="","",Master!L333)</f>
        <v/>
      </c>
      <c r="R8" s="443" t="str">
        <f t="shared" ref="R8" si="2">IF(AND(K8=""),"",SUM(L8:Q8))</f>
        <v/>
      </c>
      <c r="S8" s="1251"/>
    </row>
    <row r="9" spans="1:19" s="99" customFormat="1" ht="13.5" customHeight="1">
      <c r="A9" s="101">
        <v>2</v>
      </c>
      <c r="B9" s="406" t="str">
        <f>IF(Master!D290="","",Master!D290)</f>
        <v/>
      </c>
      <c r="C9" s="406" t="str">
        <f>IF(Master!D290="","",Master!G290)</f>
        <v/>
      </c>
      <c r="D9" s="406" t="str">
        <f>IF(Master!D290="","",Master!H290)</f>
        <v/>
      </c>
      <c r="E9" s="406" t="str">
        <f>IF(Master!D290="","",Master!I290)</f>
        <v/>
      </c>
      <c r="F9" s="406" t="str">
        <f>IF(Master!D290="","",Master!J290)</f>
        <v/>
      </c>
      <c r="G9" s="406" t="str">
        <f>IF(Master!D290="","",Master!K290)</f>
        <v/>
      </c>
      <c r="H9" s="406" t="str">
        <f>IF(Master!D290="","",Master!L290)</f>
        <v/>
      </c>
      <c r="I9" s="443" t="str">
        <f t="shared" ref="I9:I47" si="3">IF(AND(B9=""),"",SUM(C9:H9))</f>
        <v/>
      </c>
      <c r="J9" s="101">
        <v>2</v>
      </c>
      <c r="K9" s="406" t="str">
        <f>IF(Master!D334="","",Master!D334)</f>
        <v/>
      </c>
      <c r="L9" s="406" t="str">
        <f>IF(Master!$D334="","",Master!G334)</f>
        <v/>
      </c>
      <c r="M9" s="406" t="str">
        <f>IF(Master!$D334="","",Master!H334)</f>
        <v/>
      </c>
      <c r="N9" s="406" t="str">
        <f>IF(Master!$D334="","",Master!I334)</f>
        <v/>
      </c>
      <c r="O9" s="406" t="str">
        <f>IF(Master!$D334="","",Master!J334)</f>
        <v/>
      </c>
      <c r="P9" s="406" t="str">
        <f>IF(Master!$D334="","",Master!K334)</f>
        <v/>
      </c>
      <c r="Q9" s="406" t="str">
        <f>IF(Master!$D334="","",Master!L334)</f>
        <v/>
      </c>
      <c r="R9" s="443" t="str">
        <f t="shared" ref="R9:R47" si="4">IF(AND(K9=""),"",SUM(L9:Q9))</f>
        <v/>
      </c>
      <c r="S9" s="1251"/>
    </row>
    <row r="10" spans="1:19" s="99" customFormat="1" ht="13.5" customHeight="1">
      <c r="A10" s="101">
        <v>3</v>
      </c>
      <c r="B10" s="406" t="str">
        <f>IF(Master!D291="","",Master!D291)</f>
        <v/>
      </c>
      <c r="C10" s="406" t="str">
        <f>IF(Master!D291="","",Master!G291)</f>
        <v/>
      </c>
      <c r="D10" s="406" t="str">
        <f>IF(Master!D291="","",Master!H291)</f>
        <v/>
      </c>
      <c r="E10" s="406" t="str">
        <f>IF(Master!D291="","",Master!I291)</f>
        <v/>
      </c>
      <c r="F10" s="406" t="str">
        <f>IF(Master!D291="","",Master!J291)</f>
        <v/>
      </c>
      <c r="G10" s="406" t="str">
        <f>IF(Master!D291="","",Master!K291)</f>
        <v/>
      </c>
      <c r="H10" s="406" t="str">
        <f>IF(Master!D291="","",Master!L291)</f>
        <v/>
      </c>
      <c r="I10" s="443" t="str">
        <f t="shared" si="3"/>
        <v/>
      </c>
      <c r="J10" s="101">
        <v>3</v>
      </c>
      <c r="K10" s="406" t="str">
        <f>IF(Master!D335="","",Master!D335)</f>
        <v/>
      </c>
      <c r="L10" s="406" t="str">
        <f>IF(Master!$D335="","",Master!G335)</f>
        <v/>
      </c>
      <c r="M10" s="406" t="str">
        <f>IF(Master!$D335="","",Master!H335)</f>
        <v/>
      </c>
      <c r="N10" s="406" t="str">
        <f>IF(Master!$D335="","",Master!I335)</f>
        <v/>
      </c>
      <c r="O10" s="406" t="str">
        <f>IF(Master!$D335="","",Master!J335)</f>
        <v/>
      </c>
      <c r="P10" s="406" t="str">
        <f>IF(Master!$D335="","",Master!K335)</f>
        <v/>
      </c>
      <c r="Q10" s="406" t="str">
        <f>IF(Master!$D335="","",Master!L335)</f>
        <v/>
      </c>
      <c r="R10" s="443" t="str">
        <f t="shared" si="4"/>
        <v/>
      </c>
      <c r="S10" s="1251"/>
    </row>
    <row r="11" spans="1:19" s="99" customFormat="1" ht="13.5" customHeight="1">
      <c r="A11" s="101">
        <v>4</v>
      </c>
      <c r="B11" s="406" t="str">
        <f>IF(Master!D292="","",Master!D292)</f>
        <v/>
      </c>
      <c r="C11" s="406" t="str">
        <f>IF(Master!D292="","",Master!G292)</f>
        <v/>
      </c>
      <c r="D11" s="406" t="str">
        <f>IF(Master!D292="","",Master!H292)</f>
        <v/>
      </c>
      <c r="E11" s="406" t="str">
        <f>IF(Master!D292="","",Master!I292)</f>
        <v/>
      </c>
      <c r="F11" s="406" t="str">
        <f>IF(Master!D292="","",Master!J292)</f>
        <v/>
      </c>
      <c r="G11" s="406" t="str">
        <f>IF(Master!D292="","",Master!K292)</f>
        <v/>
      </c>
      <c r="H11" s="406" t="str">
        <f>IF(Master!D292="","",Master!L292)</f>
        <v/>
      </c>
      <c r="I11" s="443" t="str">
        <f t="shared" si="3"/>
        <v/>
      </c>
      <c r="J11" s="101">
        <v>4</v>
      </c>
      <c r="K11" s="406" t="str">
        <f>IF(Master!D336="","",Master!D336)</f>
        <v/>
      </c>
      <c r="L11" s="406" t="str">
        <f>IF(Master!$D336="","",Master!G336)</f>
        <v/>
      </c>
      <c r="M11" s="406" t="str">
        <f>IF(Master!$D336="","",Master!H336)</f>
        <v/>
      </c>
      <c r="N11" s="406" t="str">
        <f>IF(Master!$D336="","",Master!I336)</f>
        <v/>
      </c>
      <c r="O11" s="406" t="str">
        <f>IF(Master!$D336="","",Master!J336)</f>
        <v/>
      </c>
      <c r="P11" s="406" t="str">
        <f>IF(Master!$D336="","",Master!K336)</f>
        <v/>
      </c>
      <c r="Q11" s="406" t="str">
        <f>IF(Master!$D336="","",Master!L336)</f>
        <v/>
      </c>
      <c r="R11" s="443" t="str">
        <f t="shared" si="4"/>
        <v/>
      </c>
      <c r="S11" s="1251"/>
    </row>
    <row r="12" spans="1:19" s="99" customFormat="1" ht="13.5" customHeight="1">
      <c r="A12" s="101">
        <v>5</v>
      </c>
      <c r="B12" s="406" t="str">
        <f>IF(Master!D293="","",Master!D293)</f>
        <v/>
      </c>
      <c r="C12" s="406" t="str">
        <f>IF(Master!D293="","",Master!G293)</f>
        <v/>
      </c>
      <c r="D12" s="406" t="str">
        <f>IF(Master!D293="","",Master!H293)</f>
        <v/>
      </c>
      <c r="E12" s="406" t="str">
        <f>IF(Master!D293="","",Master!I293)</f>
        <v/>
      </c>
      <c r="F12" s="406" t="str">
        <f>IF(Master!D293="","",Master!J293)</f>
        <v/>
      </c>
      <c r="G12" s="406" t="str">
        <f>IF(Master!D293="","",Master!K293)</f>
        <v/>
      </c>
      <c r="H12" s="406" t="str">
        <f>IF(Master!D293="","",Master!L293)</f>
        <v/>
      </c>
      <c r="I12" s="443" t="str">
        <f t="shared" si="3"/>
        <v/>
      </c>
      <c r="J12" s="101">
        <v>5</v>
      </c>
      <c r="K12" s="406" t="str">
        <f>IF(Master!D337="","",Master!D337)</f>
        <v/>
      </c>
      <c r="L12" s="406" t="str">
        <f>IF(Master!$D337="","",Master!G337)</f>
        <v/>
      </c>
      <c r="M12" s="406" t="str">
        <f>IF(Master!$D337="","",Master!H337)</f>
        <v/>
      </c>
      <c r="N12" s="406" t="str">
        <f>IF(Master!$D337="","",Master!I337)</f>
        <v/>
      </c>
      <c r="O12" s="406" t="str">
        <f>IF(Master!$D337="","",Master!J337)</f>
        <v/>
      </c>
      <c r="P12" s="406" t="str">
        <f>IF(Master!$D337="","",Master!K337)</f>
        <v/>
      </c>
      <c r="Q12" s="406" t="str">
        <f>IF(Master!$D337="","",Master!L337)</f>
        <v/>
      </c>
      <c r="R12" s="443" t="str">
        <f t="shared" si="4"/>
        <v/>
      </c>
      <c r="S12" s="1251"/>
    </row>
    <row r="13" spans="1:19" s="99" customFormat="1" ht="13.5" customHeight="1">
      <c r="A13" s="101">
        <v>6</v>
      </c>
      <c r="B13" s="406" t="str">
        <f>IF(Master!D294="","",Master!D294)</f>
        <v/>
      </c>
      <c r="C13" s="406" t="str">
        <f>IF(Master!D294="","",Master!G294)</f>
        <v/>
      </c>
      <c r="D13" s="406" t="str">
        <f>IF(Master!D294="","",Master!H294)</f>
        <v/>
      </c>
      <c r="E13" s="406" t="str">
        <f>IF(Master!D294="","",Master!I294)</f>
        <v/>
      </c>
      <c r="F13" s="406" t="str">
        <f>IF(Master!D294="","",Master!J294)</f>
        <v/>
      </c>
      <c r="G13" s="406" t="str">
        <f>IF(Master!D294="","",Master!K294)</f>
        <v/>
      </c>
      <c r="H13" s="406" t="str">
        <f>IF(Master!D294="","",Master!L294)</f>
        <v/>
      </c>
      <c r="I13" s="443" t="str">
        <f t="shared" si="3"/>
        <v/>
      </c>
      <c r="J13" s="101">
        <v>6</v>
      </c>
      <c r="K13" s="406" t="str">
        <f>IF(Master!D338="","",Master!D338)</f>
        <v/>
      </c>
      <c r="L13" s="406" t="str">
        <f>IF(Master!$D338="","",Master!G338)</f>
        <v/>
      </c>
      <c r="M13" s="406" t="str">
        <f>IF(Master!$D338="","",Master!H338)</f>
        <v/>
      </c>
      <c r="N13" s="406" t="str">
        <f>IF(Master!$D338="","",Master!I338)</f>
        <v/>
      </c>
      <c r="O13" s="406" t="str">
        <f>IF(Master!$D338="","",Master!J338)</f>
        <v/>
      </c>
      <c r="P13" s="406" t="str">
        <f>IF(Master!$D338="","",Master!K338)</f>
        <v/>
      </c>
      <c r="Q13" s="406" t="str">
        <f>IF(Master!$D338="","",Master!L338)</f>
        <v/>
      </c>
      <c r="R13" s="443" t="str">
        <f t="shared" si="4"/>
        <v/>
      </c>
      <c r="S13" s="1251"/>
    </row>
    <row r="14" spans="1:19" s="99" customFormat="1" ht="13.5" customHeight="1">
      <c r="A14" s="101">
        <v>7</v>
      </c>
      <c r="B14" s="406" t="str">
        <f>IF(Master!D295="","",Master!D295)</f>
        <v/>
      </c>
      <c r="C14" s="406" t="str">
        <f>IF(Master!D295="","",Master!G295)</f>
        <v/>
      </c>
      <c r="D14" s="406" t="str">
        <f>IF(Master!D295="","",Master!H295)</f>
        <v/>
      </c>
      <c r="E14" s="406" t="str">
        <f>IF(Master!D295="","",Master!I295)</f>
        <v/>
      </c>
      <c r="F14" s="406" t="str">
        <f>IF(Master!D295="","",Master!J295)</f>
        <v/>
      </c>
      <c r="G14" s="406" t="str">
        <f>IF(Master!D295="","",Master!K295)</f>
        <v/>
      </c>
      <c r="H14" s="406" t="str">
        <f>IF(Master!D295="","",Master!L295)</f>
        <v/>
      </c>
      <c r="I14" s="443" t="str">
        <f t="shared" si="3"/>
        <v/>
      </c>
      <c r="J14" s="101">
        <v>7</v>
      </c>
      <c r="K14" s="406" t="str">
        <f>IF(Master!D339="","",Master!D339)</f>
        <v/>
      </c>
      <c r="L14" s="406" t="str">
        <f>IF(Master!$D339="","",Master!G339)</f>
        <v/>
      </c>
      <c r="M14" s="406" t="str">
        <f>IF(Master!$D339="","",Master!H339)</f>
        <v/>
      </c>
      <c r="N14" s="406" t="str">
        <f>IF(Master!$D339="","",Master!I339)</f>
        <v/>
      </c>
      <c r="O14" s="406" t="str">
        <f>IF(Master!$D339="","",Master!J339)</f>
        <v/>
      </c>
      <c r="P14" s="406" t="str">
        <f>IF(Master!$D339="","",Master!K339)</f>
        <v/>
      </c>
      <c r="Q14" s="406" t="str">
        <f>IF(Master!$D339="","",Master!L339)</f>
        <v/>
      </c>
      <c r="R14" s="443" t="str">
        <f t="shared" si="4"/>
        <v/>
      </c>
      <c r="S14" s="1251"/>
    </row>
    <row r="15" spans="1:19" s="99" customFormat="1" ht="13.5" customHeight="1">
      <c r="A15" s="101">
        <v>8</v>
      </c>
      <c r="B15" s="406" t="str">
        <f>IF(Master!D296="","",Master!D296)</f>
        <v/>
      </c>
      <c r="C15" s="406" t="str">
        <f>IF(Master!D296="","",Master!G296)</f>
        <v/>
      </c>
      <c r="D15" s="406" t="str">
        <f>IF(Master!D296="","",Master!H296)</f>
        <v/>
      </c>
      <c r="E15" s="406" t="str">
        <f>IF(Master!D296="","",Master!I296)</f>
        <v/>
      </c>
      <c r="F15" s="406" t="str">
        <f>IF(Master!D296="","",Master!J296)</f>
        <v/>
      </c>
      <c r="G15" s="406" t="str">
        <f>IF(Master!D296="","",Master!K296)</f>
        <v/>
      </c>
      <c r="H15" s="406" t="str">
        <f>IF(Master!D296="","",Master!L296)</f>
        <v/>
      </c>
      <c r="I15" s="443" t="str">
        <f t="shared" si="3"/>
        <v/>
      </c>
      <c r="J15" s="101">
        <v>8</v>
      </c>
      <c r="K15" s="406" t="str">
        <f>IF(Master!D340="","",Master!D340)</f>
        <v/>
      </c>
      <c r="L15" s="406" t="str">
        <f>IF(Master!$D340="","",Master!G340)</f>
        <v/>
      </c>
      <c r="M15" s="406" t="str">
        <f>IF(Master!$D340="","",Master!H340)</f>
        <v/>
      </c>
      <c r="N15" s="406" t="str">
        <f>IF(Master!$D340="","",Master!I340)</f>
        <v/>
      </c>
      <c r="O15" s="406" t="str">
        <f>IF(Master!$D340="","",Master!J340)</f>
        <v/>
      </c>
      <c r="P15" s="406" t="str">
        <f>IF(Master!$D340="","",Master!K340)</f>
        <v/>
      </c>
      <c r="Q15" s="406" t="str">
        <f>IF(Master!$D340="","",Master!L340)</f>
        <v/>
      </c>
      <c r="R15" s="443" t="str">
        <f t="shared" si="4"/>
        <v/>
      </c>
      <c r="S15" s="1251"/>
    </row>
    <row r="16" spans="1:19" s="99" customFormat="1" ht="13.5" customHeight="1">
      <c r="A16" s="101">
        <v>9</v>
      </c>
      <c r="B16" s="406" t="str">
        <f>IF(Master!D297="","",Master!D297)</f>
        <v/>
      </c>
      <c r="C16" s="406" t="str">
        <f>IF(Master!D297="","",Master!G297)</f>
        <v/>
      </c>
      <c r="D16" s="406" t="str">
        <f>IF(Master!D297="","",Master!H297)</f>
        <v/>
      </c>
      <c r="E16" s="406" t="str">
        <f>IF(Master!D297="","",Master!I297)</f>
        <v/>
      </c>
      <c r="F16" s="406" t="str">
        <f>IF(Master!D297="","",Master!J297)</f>
        <v/>
      </c>
      <c r="G16" s="406" t="str">
        <f>IF(Master!D297="","",Master!K297)</f>
        <v/>
      </c>
      <c r="H16" s="406" t="str">
        <f>IF(Master!D297="","",Master!L297)</f>
        <v/>
      </c>
      <c r="I16" s="443" t="str">
        <f t="shared" si="3"/>
        <v/>
      </c>
      <c r="J16" s="101">
        <v>9</v>
      </c>
      <c r="K16" s="406" t="str">
        <f>IF(Master!D341="","",Master!D341)</f>
        <v/>
      </c>
      <c r="L16" s="406" t="str">
        <f>IF(Master!$D341="","",Master!G341)</f>
        <v/>
      </c>
      <c r="M16" s="406" t="str">
        <f>IF(Master!$D341="","",Master!H341)</f>
        <v/>
      </c>
      <c r="N16" s="406" t="str">
        <f>IF(Master!$D341="","",Master!I341)</f>
        <v/>
      </c>
      <c r="O16" s="406" t="str">
        <f>IF(Master!$D341="","",Master!J341)</f>
        <v/>
      </c>
      <c r="P16" s="406" t="str">
        <f>IF(Master!$D341="","",Master!K341)</f>
        <v/>
      </c>
      <c r="Q16" s="406" t="str">
        <f>IF(Master!$D341="","",Master!L341)</f>
        <v/>
      </c>
      <c r="R16" s="443" t="str">
        <f t="shared" si="4"/>
        <v/>
      </c>
      <c r="S16" s="1251"/>
    </row>
    <row r="17" spans="1:19" s="99" customFormat="1" ht="13.5" customHeight="1">
      <c r="A17" s="101">
        <v>10</v>
      </c>
      <c r="B17" s="406" t="str">
        <f>IF(Master!D298="","",Master!D298)</f>
        <v/>
      </c>
      <c r="C17" s="406" t="str">
        <f>IF(Master!D298="","",Master!G298)</f>
        <v/>
      </c>
      <c r="D17" s="406" t="str">
        <f>IF(Master!D298="","",Master!H298)</f>
        <v/>
      </c>
      <c r="E17" s="406" t="str">
        <f>IF(Master!D298="","",Master!I298)</f>
        <v/>
      </c>
      <c r="F17" s="406" t="str">
        <f>IF(Master!D298="","",Master!J298)</f>
        <v/>
      </c>
      <c r="G17" s="406" t="str">
        <f>IF(Master!D298="","",Master!K298)</f>
        <v/>
      </c>
      <c r="H17" s="406" t="str">
        <f>IF(Master!D298="","",Master!L298)</f>
        <v/>
      </c>
      <c r="I17" s="443" t="str">
        <f t="shared" si="3"/>
        <v/>
      </c>
      <c r="J17" s="101">
        <v>10</v>
      </c>
      <c r="K17" s="406" t="str">
        <f>IF(Master!D342="","",Master!D342)</f>
        <v/>
      </c>
      <c r="L17" s="406" t="str">
        <f>IF(Master!$D342="","",Master!G342)</f>
        <v/>
      </c>
      <c r="M17" s="406" t="str">
        <f>IF(Master!$D342="","",Master!H342)</f>
        <v/>
      </c>
      <c r="N17" s="406" t="str">
        <f>IF(Master!$D342="","",Master!I342)</f>
        <v/>
      </c>
      <c r="O17" s="406" t="str">
        <f>IF(Master!$D342="","",Master!J342)</f>
        <v/>
      </c>
      <c r="P17" s="406" t="str">
        <f>IF(Master!$D342="","",Master!K342)</f>
        <v/>
      </c>
      <c r="Q17" s="406" t="str">
        <f>IF(Master!$D342="","",Master!L342)</f>
        <v/>
      </c>
      <c r="R17" s="443" t="str">
        <f t="shared" si="4"/>
        <v/>
      </c>
      <c r="S17" s="1251"/>
    </row>
    <row r="18" spans="1:19" s="99" customFormat="1" ht="13.5" customHeight="1">
      <c r="A18" s="101">
        <v>11</v>
      </c>
      <c r="B18" s="406" t="str">
        <f>IF(Master!D299="","",Master!D299)</f>
        <v/>
      </c>
      <c r="C18" s="406" t="str">
        <f>IF(Master!D299="","",Master!G299)</f>
        <v/>
      </c>
      <c r="D18" s="406" t="str">
        <f>IF(Master!D299="","",Master!H299)</f>
        <v/>
      </c>
      <c r="E18" s="406" t="str">
        <f>IF(Master!D299="","",Master!I299)</f>
        <v/>
      </c>
      <c r="F18" s="406" t="str">
        <f>IF(Master!D299="","",Master!J299)</f>
        <v/>
      </c>
      <c r="G18" s="406" t="str">
        <f>IF(Master!D299="","",Master!K299)</f>
        <v/>
      </c>
      <c r="H18" s="406" t="str">
        <f>IF(Master!D299="","",Master!L299)</f>
        <v/>
      </c>
      <c r="I18" s="443" t="str">
        <f t="shared" si="3"/>
        <v/>
      </c>
      <c r="J18" s="101">
        <v>11</v>
      </c>
      <c r="K18" s="406" t="str">
        <f>IF(Master!D343="","",Master!D343)</f>
        <v/>
      </c>
      <c r="L18" s="406" t="str">
        <f>IF(Master!$D343="","",Master!G343)</f>
        <v/>
      </c>
      <c r="M18" s="406" t="str">
        <f>IF(Master!$D343="","",Master!H343)</f>
        <v/>
      </c>
      <c r="N18" s="406" t="str">
        <f>IF(Master!$D343="","",Master!I343)</f>
        <v/>
      </c>
      <c r="O18" s="406" t="str">
        <f>IF(Master!$D343="","",Master!J343)</f>
        <v/>
      </c>
      <c r="P18" s="406" t="str">
        <f>IF(Master!$D343="","",Master!K343)</f>
        <v/>
      </c>
      <c r="Q18" s="406" t="str">
        <f>IF(Master!$D343="","",Master!L343)</f>
        <v/>
      </c>
      <c r="R18" s="443" t="str">
        <f t="shared" si="4"/>
        <v/>
      </c>
      <c r="S18" s="1251"/>
    </row>
    <row r="19" spans="1:19" s="99" customFormat="1" ht="13.5" customHeight="1">
      <c r="A19" s="101">
        <v>12</v>
      </c>
      <c r="B19" s="406" t="str">
        <f>IF(Master!D300="","",Master!D300)</f>
        <v/>
      </c>
      <c r="C19" s="406" t="str">
        <f>IF(Master!D300="","",Master!G300)</f>
        <v/>
      </c>
      <c r="D19" s="406" t="str">
        <f>IF(Master!D300="","",Master!H300)</f>
        <v/>
      </c>
      <c r="E19" s="406" t="str">
        <f>IF(Master!D300="","",Master!I300)</f>
        <v/>
      </c>
      <c r="F19" s="406" t="str">
        <f>IF(Master!D300="","",Master!J300)</f>
        <v/>
      </c>
      <c r="G19" s="406" t="str">
        <f>IF(Master!D300="","",Master!K300)</f>
        <v/>
      </c>
      <c r="H19" s="406" t="str">
        <f>IF(Master!D300="","",Master!L300)</f>
        <v/>
      </c>
      <c r="I19" s="443" t="str">
        <f t="shared" si="3"/>
        <v/>
      </c>
      <c r="J19" s="101">
        <v>12</v>
      </c>
      <c r="K19" s="406" t="str">
        <f>IF(Master!D344="","",Master!D344)</f>
        <v/>
      </c>
      <c r="L19" s="406" t="str">
        <f>IF(Master!$D344="","",Master!G344)</f>
        <v/>
      </c>
      <c r="M19" s="406" t="str">
        <f>IF(Master!$D344="","",Master!H344)</f>
        <v/>
      </c>
      <c r="N19" s="406" t="str">
        <f>IF(Master!$D344="","",Master!I344)</f>
        <v/>
      </c>
      <c r="O19" s="406" t="str">
        <f>IF(Master!$D344="","",Master!J344)</f>
        <v/>
      </c>
      <c r="P19" s="406" t="str">
        <f>IF(Master!$D344="","",Master!K344)</f>
        <v/>
      </c>
      <c r="Q19" s="406" t="str">
        <f>IF(Master!$D344="","",Master!L344)</f>
        <v/>
      </c>
      <c r="R19" s="443" t="str">
        <f t="shared" si="4"/>
        <v/>
      </c>
      <c r="S19" s="1251"/>
    </row>
    <row r="20" spans="1:19" s="99" customFormat="1" ht="13.5" customHeight="1">
      <c r="A20" s="101">
        <v>13</v>
      </c>
      <c r="B20" s="406" t="str">
        <f>IF(Master!D301="","",Master!D301)</f>
        <v/>
      </c>
      <c r="C20" s="406" t="str">
        <f>IF(Master!D301="","",Master!G301)</f>
        <v/>
      </c>
      <c r="D20" s="406" t="str">
        <f>IF(Master!D301="","",Master!H301)</f>
        <v/>
      </c>
      <c r="E20" s="406" t="str">
        <f>IF(Master!D301="","",Master!I301)</f>
        <v/>
      </c>
      <c r="F20" s="406" t="str">
        <f>IF(Master!D301="","",Master!J301)</f>
        <v/>
      </c>
      <c r="G20" s="406" t="str">
        <f>IF(Master!D301="","",Master!K301)</f>
        <v/>
      </c>
      <c r="H20" s="406" t="str">
        <f>IF(Master!D301="","",Master!L301)</f>
        <v/>
      </c>
      <c r="I20" s="443" t="str">
        <f t="shared" si="3"/>
        <v/>
      </c>
      <c r="J20" s="101">
        <v>13</v>
      </c>
      <c r="K20" s="406" t="str">
        <f>IF(Master!D345="","",Master!D345)</f>
        <v/>
      </c>
      <c r="L20" s="406" t="str">
        <f>IF(Master!$D345="","",Master!G345)</f>
        <v/>
      </c>
      <c r="M20" s="406" t="str">
        <f>IF(Master!$D345="","",Master!H345)</f>
        <v/>
      </c>
      <c r="N20" s="406" t="str">
        <f>IF(Master!$D345="","",Master!I345)</f>
        <v/>
      </c>
      <c r="O20" s="406" t="str">
        <f>IF(Master!$D345="","",Master!J345)</f>
        <v/>
      </c>
      <c r="P20" s="406" t="str">
        <f>IF(Master!$D345="","",Master!K345)</f>
        <v/>
      </c>
      <c r="Q20" s="406" t="str">
        <f>IF(Master!$D345="","",Master!L345)</f>
        <v/>
      </c>
      <c r="R20" s="443" t="str">
        <f t="shared" si="4"/>
        <v/>
      </c>
      <c r="S20" s="1251"/>
    </row>
    <row r="21" spans="1:19" s="99" customFormat="1" ht="13.5" customHeight="1">
      <c r="A21" s="101">
        <v>14</v>
      </c>
      <c r="B21" s="406" t="str">
        <f>IF(Master!D302="","",Master!D302)</f>
        <v/>
      </c>
      <c r="C21" s="406" t="str">
        <f>IF(Master!D302="","",Master!G302)</f>
        <v/>
      </c>
      <c r="D21" s="406" t="str">
        <f>IF(Master!D302="","",Master!H302)</f>
        <v/>
      </c>
      <c r="E21" s="406" t="str">
        <f>IF(Master!D302="","",Master!I302)</f>
        <v/>
      </c>
      <c r="F21" s="406" t="str">
        <f>IF(Master!D302="","",Master!J302)</f>
        <v/>
      </c>
      <c r="G21" s="406" t="str">
        <f>IF(Master!D302="","",Master!K302)</f>
        <v/>
      </c>
      <c r="H21" s="406" t="str">
        <f>IF(Master!D302="","",Master!L302)</f>
        <v/>
      </c>
      <c r="I21" s="443" t="str">
        <f t="shared" si="3"/>
        <v/>
      </c>
      <c r="J21" s="101">
        <v>14</v>
      </c>
      <c r="K21" s="406" t="str">
        <f>IF(Master!D346="","",Master!D346)</f>
        <v/>
      </c>
      <c r="L21" s="406" t="str">
        <f>IF(Master!$D346="","",Master!G346)</f>
        <v/>
      </c>
      <c r="M21" s="406" t="str">
        <f>IF(Master!$D346="","",Master!H346)</f>
        <v/>
      </c>
      <c r="N21" s="406" t="str">
        <f>IF(Master!$D346="","",Master!I346)</f>
        <v/>
      </c>
      <c r="O21" s="406" t="str">
        <f>IF(Master!$D346="","",Master!J346)</f>
        <v/>
      </c>
      <c r="P21" s="406" t="str">
        <f>IF(Master!$D346="","",Master!K346)</f>
        <v/>
      </c>
      <c r="Q21" s="406" t="str">
        <f>IF(Master!$D346="","",Master!L346)</f>
        <v/>
      </c>
      <c r="R21" s="443" t="str">
        <f t="shared" si="4"/>
        <v/>
      </c>
      <c r="S21" s="1251"/>
    </row>
    <row r="22" spans="1:19" s="99" customFormat="1" ht="13.5" customHeight="1">
      <c r="A22" s="101">
        <v>15</v>
      </c>
      <c r="B22" s="406" t="str">
        <f>IF(Master!D303="","",Master!D303)</f>
        <v/>
      </c>
      <c r="C22" s="406" t="str">
        <f>IF(Master!D303="","",Master!G303)</f>
        <v/>
      </c>
      <c r="D22" s="406" t="str">
        <f>IF(Master!D303="","",Master!H303)</f>
        <v/>
      </c>
      <c r="E22" s="406" t="str">
        <f>IF(Master!D303="","",Master!I303)</f>
        <v/>
      </c>
      <c r="F22" s="406" t="str">
        <f>IF(Master!D303="","",Master!J303)</f>
        <v/>
      </c>
      <c r="G22" s="406" t="str">
        <f>IF(Master!D303="","",Master!K303)</f>
        <v/>
      </c>
      <c r="H22" s="406" t="str">
        <f>IF(Master!D303="","",Master!L303)</f>
        <v/>
      </c>
      <c r="I22" s="443" t="str">
        <f t="shared" si="3"/>
        <v/>
      </c>
      <c r="J22" s="101">
        <v>15</v>
      </c>
      <c r="K22" s="406" t="str">
        <f>IF(Master!D347="","",Master!D347)</f>
        <v/>
      </c>
      <c r="L22" s="406" t="str">
        <f>IF(Master!$D347="","",Master!G347)</f>
        <v/>
      </c>
      <c r="M22" s="406" t="str">
        <f>IF(Master!$D347="","",Master!H347)</f>
        <v/>
      </c>
      <c r="N22" s="406" t="str">
        <f>IF(Master!$D347="","",Master!I347)</f>
        <v/>
      </c>
      <c r="O22" s="406" t="str">
        <f>IF(Master!$D347="","",Master!J347)</f>
        <v/>
      </c>
      <c r="P22" s="406" t="str">
        <f>IF(Master!$D347="","",Master!K347)</f>
        <v/>
      </c>
      <c r="Q22" s="406" t="str">
        <f>IF(Master!$D347="","",Master!L347)</f>
        <v/>
      </c>
      <c r="R22" s="443" t="str">
        <f t="shared" si="4"/>
        <v/>
      </c>
      <c r="S22" s="1251"/>
    </row>
    <row r="23" spans="1:19" s="99" customFormat="1" ht="13.5" customHeight="1">
      <c r="A23" s="101">
        <v>16</v>
      </c>
      <c r="B23" s="406" t="str">
        <f>IF(Master!D304="","",Master!D304)</f>
        <v/>
      </c>
      <c r="C23" s="406" t="str">
        <f>IF(Master!D304="","",Master!G304)</f>
        <v/>
      </c>
      <c r="D23" s="406" t="str">
        <f>IF(Master!D304="","",Master!H304)</f>
        <v/>
      </c>
      <c r="E23" s="406" t="str">
        <f>IF(Master!D304="","",Master!I304)</f>
        <v/>
      </c>
      <c r="F23" s="406" t="str">
        <f>IF(Master!D304="","",Master!J304)</f>
        <v/>
      </c>
      <c r="G23" s="406" t="str">
        <f>IF(Master!D304="","",Master!K304)</f>
        <v/>
      </c>
      <c r="H23" s="406" t="str">
        <f>IF(Master!D304="","",Master!L304)</f>
        <v/>
      </c>
      <c r="I23" s="443" t="str">
        <f t="shared" si="3"/>
        <v/>
      </c>
      <c r="J23" s="101">
        <v>16</v>
      </c>
      <c r="K23" s="406" t="str">
        <f>IF(Master!D348="","",Master!D348)</f>
        <v/>
      </c>
      <c r="L23" s="406" t="str">
        <f>IF(Master!$D348="","",Master!G348)</f>
        <v/>
      </c>
      <c r="M23" s="406" t="str">
        <f>IF(Master!$D348="","",Master!H348)</f>
        <v/>
      </c>
      <c r="N23" s="406" t="str">
        <f>IF(Master!$D348="","",Master!I348)</f>
        <v/>
      </c>
      <c r="O23" s="406" t="str">
        <f>IF(Master!$D348="","",Master!J348)</f>
        <v/>
      </c>
      <c r="P23" s="406" t="str">
        <f>IF(Master!$D348="","",Master!K348)</f>
        <v/>
      </c>
      <c r="Q23" s="406" t="str">
        <f>IF(Master!$D348="","",Master!L348)</f>
        <v/>
      </c>
      <c r="R23" s="443" t="str">
        <f t="shared" si="4"/>
        <v/>
      </c>
      <c r="S23" s="1251"/>
    </row>
    <row r="24" spans="1:19" s="99" customFormat="1" ht="13.5" customHeight="1">
      <c r="A24" s="101">
        <v>17</v>
      </c>
      <c r="B24" s="406" t="str">
        <f>IF(Master!D305="","",Master!D305)</f>
        <v/>
      </c>
      <c r="C24" s="406" t="str">
        <f>IF(Master!D305="","",Master!G305)</f>
        <v/>
      </c>
      <c r="D24" s="406" t="str">
        <f>IF(Master!D305="","",Master!H305)</f>
        <v/>
      </c>
      <c r="E24" s="406" t="str">
        <f>IF(Master!D305="","",Master!I305)</f>
        <v/>
      </c>
      <c r="F24" s="406" t="str">
        <f>IF(Master!D305="","",Master!J305)</f>
        <v/>
      </c>
      <c r="G24" s="406" t="str">
        <f>IF(Master!D305="","",Master!K305)</f>
        <v/>
      </c>
      <c r="H24" s="406" t="str">
        <f>IF(Master!D305="","",Master!L305)</f>
        <v/>
      </c>
      <c r="I24" s="443" t="str">
        <f t="shared" si="3"/>
        <v/>
      </c>
      <c r="J24" s="101">
        <v>17</v>
      </c>
      <c r="K24" s="406" t="str">
        <f>IF(Master!D349="","",Master!D349)</f>
        <v/>
      </c>
      <c r="L24" s="406" t="str">
        <f>IF(Master!$D349="","",Master!G349)</f>
        <v/>
      </c>
      <c r="M24" s="406" t="str">
        <f>IF(Master!$D349="","",Master!H349)</f>
        <v/>
      </c>
      <c r="N24" s="406" t="str">
        <f>IF(Master!$D349="","",Master!I349)</f>
        <v/>
      </c>
      <c r="O24" s="406" t="str">
        <f>IF(Master!$D349="","",Master!J349)</f>
        <v/>
      </c>
      <c r="P24" s="406" t="str">
        <f>IF(Master!$D349="","",Master!K349)</f>
        <v/>
      </c>
      <c r="Q24" s="406" t="str">
        <f>IF(Master!$D349="","",Master!L349)</f>
        <v/>
      </c>
      <c r="R24" s="443" t="str">
        <f t="shared" si="4"/>
        <v/>
      </c>
      <c r="S24" s="1251"/>
    </row>
    <row r="25" spans="1:19" s="99" customFormat="1" ht="13.5" customHeight="1">
      <c r="A25" s="101">
        <v>18</v>
      </c>
      <c r="B25" s="406" t="str">
        <f>IF(Master!D306="","",Master!D306)</f>
        <v/>
      </c>
      <c r="C25" s="406" t="str">
        <f>IF(Master!D306="","",Master!G306)</f>
        <v/>
      </c>
      <c r="D25" s="406" t="str">
        <f>IF(Master!D306="","",Master!H306)</f>
        <v/>
      </c>
      <c r="E25" s="406" t="str">
        <f>IF(Master!D306="","",Master!I306)</f>
        <v/>
      </c>
      <c r="F25" s="406" t="str">
        <f>IF(Master!D306="","",Master!J306)</f>
        <v/>
      </c>
      <c r="G25" s="406" t="str">
        <f>IF(Master!D306="","",Master!K306)</f>
        <v/>
      </c>
      <c r="H25" s="406" t="str">
        <f>IF(Master!D306="","",Master!L306)</f>
        <v/>
      </c>
      <c r="I25" s="443" t="str">
        <f t="shared" si="3"/>
        <v/>
      </c>
      <c r="J25" s="101">
        <v>18</v>
      </c>
      <c r="K25" s="406" t="str">
        <f>IF(Master!D350="","",Master!D350)</f>
        <v/>
      </c>
      <c r="L25" s="406" t="str">
        <f>IF(Master!$D350="","",Master!G350)</f>
        <v/>
      </c>
      <c r="M25" s="406" t="str">
        <f>IF(Master!$D350="","",Master!H350)</f>
        <v/>
      </c>
      <c r="N25" s="406" t="str">
        <f>IF(Master!$D350="","",Master!I350)</f>
        <v/>
      </c>
      <c r="O25" s="406" t="str">
        <f>IF(Master!$D350="","",Master!J350)</f>
        <v/>
      </c>
      <c r="P25" s="406" t="str">
        <f>IF(Master!$D350="","",Master!K350)</f>
        <v/>
      </c>
      <c r="Q25" s="406" t="str">
        <f>IF(Master!$D350="","",Master!L350)</f>
        <v/>
      </c>
      <c r="R25" s="443" t="str">
        <f t="shared" si="4"/>
        <v/>
      </c>
      <c r="S25" s="1251"/>
    </row>
    <row r="26" spans="1:19" s="99" customFormat="1" ht="13.5" customHeight="1">
      <c r="A26" s="101">
        <v>19</v>
      </c>
      <c r="B26" s="406" t="str">
        <f>IF(Master!D307="","",Master!D307)</f>
        <v/>
      </c>
      <c r="C26" s="406" t="str">
        <f>IF(Master!D307="","",Master!G307)</f>
        <v/>
      </c>
      <c r="D26" s="406" t="str">
        <f>IF(Master!D307="","",Master!H307)</f>
        <v/>
      </c>
      <c r="E26" s="406" t="str">
        <f>IF(Master!D307="","",Master!I307)</f>
        <v/>
      </c>
      <c r="F26" s="406" t="str">
        <f>IF(Master!D307="","",Master!J307)</f>
        <v/>
      </c>
      <c r="G26" s="406" t="str">
        <f>IF(Master!D307="","",Master!K307)</f>
        <v/>
      </c>
      <c r="H26" s="406" t="str">
        <f>IF(Master!D307="","",Master!L307)</f>
        <v/>
      </c>
      <c r="I26" s="443" t="str">
        <f t="shared" si="3"/>
        <v/>
      </c>
      <c r="J26" s="101">
        <v>19</v>
      </c>
      <c r="K26" s="406" t="str">
        <f>IF(Master!D351="","",Master!D351)</f>
        <v/>
      </c>
      <c r="L26" s="406" t="str">
        <f>IF(Master!$D351="","",Master!G351)</f>
        <v/>
      </c>
      <c r="M26" s="406" t="str">
        <f>IF(Master!$D351="","",Master!H351)</f>
        <v/>
      </c>
      <c r="N26" s="406" t="str">
        <f>IF(Master!$D351="","",Master!I351)</f>
        <v/>
      </c>
      <c r="O26" s="406" t="str">
        <f>IF(Master!$D351="","",Master!J351)</f>
        <v/>
      </c>
      <c r="P26" s="406" t="str">
        <f>IF(Master!$D351="","",Master!K351)</f>
        <v/>
      </c>
      <c r="Q26" s="406" t="str">
        <f>IF(Master!$D351="","",Master!L351)</f>
        <v/>
      </c>
      <c r="R26" s="443" t="str">
        <f t="shared" si="4"/>
        <v/>
      </c>
      <c r="S26" s="1251"/>
    </row>
    <row r="27" spans="1:19" s="99" customFormat="1" ht="13.5" customHeight="1">
      <c r="A27" s="101">
        <v>20</v>
      </c>
      <c r="B27" s="406" t="str">
        <f>IF(Master!D308="","",Master!D308)</f>
        <v/>
      </c>
      <c r="C27" s="406" t="str">
        <f>IF(Master!D308="","",Master!G308)</f>
        <v/>
      </c>
      <c r="D27" s="406" t="str">
        <f>IF(Master!D308="","",Master!H308)</f>
        <v/>
      </c>
      <c r="E27" s="406" t="str">
        <f>IF(Master!D308="","",Master!I308)</f>
        <v/>
      </c>
      <c r="F27" s="406" t="str">
        <f>IF(Master!D308="","",Master!J308)</f>
        <v/>
      </c>
      <c r="G27" s="406" t="str">
        <f>IF(Master!D308="","",Master!K308)</f>
        <v/>
      </c>
      <c r="H27" s="406" t="str">
        <f>IF(Master!D308="","",Master!L308)</f>
        <v/>
      </c>
      <c r="I27" s="443" t="str">
        <f t="shared" si="3"/>
        <v/>
      </c>
      <c r="J27" s="101">
        <v>20</v>
      </c>
      <c r="K27" s="406" t="str">
        <f>IF(Master!D352="","",Master!D352)</f>
        <v/>
      </c>
      <c r="L27" s="406" t="str">
        <f>IF(Master!$D352="","",Master!G352)</f>
        <v/>
      </c>
      <c r="M27" s="406" t="str">
        <f>IF(Master!$D352="","",Master!H352)</f>
        <v/>
      </c>
      <c r="N27" s="406" t="str">
        <f>IF(Master!$D352="","",Master!I352)</f>
        <v/>
      </c>
      <c r="O27" s="406" t="str">
        <f>IF(Master!$D352="","",Master!J352)</f>
        <v/>
      </c>
      <c r="P27" s="406" t="str">
        <f>IF(Master!$D352="","",Master!K352)</f>
        <v/>
      </c>
      <c r="Q27" s="406" t="str">
        <f>IF(Master!$D352="","",Master!L352)</f>
        <v/>
      </c>
      <c r="R27" s="443" t="str">
        <f t="shared" si="4"/>
        <v/>
      </c>
      <c r="S27" s="1251"/>
    </row>
    <row r="28" spans="1:19" s="99" customFormat="1" ht="13.5" customHeight="1">
      <c r="A28" s="101">
        <v>21</v>
      </c>
      <c r="B28" s="406" t="str">
        <f>IF(Master!D309="","",Master!D309)</f>
        <v/>
      </c>
      <c r="C28" s="406" t="str">
        <f>IF(Master!D309="","",Master!G309)</f>
        <v/>
      </c>
      <c r="D28" s="406" t="str">
        <f>IF(Master!D309="","",Master!H309)</f>
        <v/>
      </c>
      <c r="E28" s="406" t="str">
        <f>IF(Master!D309="","",Master!I309)</f>
        <v/>
      </c>
      <c r="F28" s="406" t="str">
        <f>IF(Master!D309="","",Master!J309)</f>
        <v/>
      </c>
      <c r="G28" s="406" t="str">
        <f>IF(Master!D309="","",Master!K309)</f>
        <v/>
      </c>
      <c r="H28" s="406" t="str">
        <f>IF(Master!D309="","",Master!L309)</f>
        <v/>
      </c>
      <c r="I28" s="443" t="str">
        <f t="shared" si="3"/>
        <v/>
      </c>
      <c r="J28" s="101">
        <v>21</v>
      </c>
      <c r="K28" s="406" t="str">
        <f>IF(Master!D353="","",Master!D353)</f>
        <v/>
      </c>
      <c r="L28" s="406" t="str">
        <f>IF(Master!$D353="","",Master!G353)</f>
        <v/>
      </c>
      <c r="M28" s="406" t="str">
        <f>IF(Master!$D353="","",Master!H353)</f>
        <v/>
      </c>
      <c r="N28" s="406" t="str">
        <f>IF(Master!$D353="","",Master!I353)</f>
        <v/>
      </c>
      <c r="O28" s="406" t="str">
        <f>IF(Master!$D353="","",Master!J353)</f>
        <v/>
      </c>
      <c r="P28" s="406" t="str">
        <f>IF(Master!$D353="","",Master!K353)</f>
        <v/>
      </c>
      <c r="Q28" s="406" t="str">
        <f>IF(Master!$D353="","",Master!L353)</f>
        <v/>
      </c>
      <c r="R28" s="443" t="str">
        <f t="shared" si="4"/>
        <v/>
      </c>
      <c r="S28" s="1251"/>
    </row>
    <row r="29" spans="1:19" s="99" customFormat="1" ht="13.5" customHeight="1">
      <c r="A29" s="285">
        <v>22</v>
      </c>
      <c r="B29" s="406" t="str">
        <f>IF(Master!D310="","",Master!D310)</f>
        <v/>
      </c>
      <c r="C29" s="406" t="str">
        <f>IF(Master!D310="","",Master!G310)</f>
        <v/>
      </c>
      <c r="D29" s="406" t="str">
        <f>IF(Master!D310="","",Master!H310)</f>
        <v/>
      </c>
      <c r="E29" s="406" t="str">
        <f>IF(Master!D310="","",Master!I310)</f>
        <v/>
      </c>
      <c r="F29" s="406" t="str">
        <f>IF(Master!D310="","",Master!J310)</f>
        <v/>
      </c>
      <c r="G29" s="406" t="str">
        <f>IF(Master!D310="","",Master!K310)</f>
        <v/>
      </c>
      <c r="H29" s="406" t="str">
        <f>IF(Master!D310="","",Master!L310)</f>
        <v/>
      </c>
      <c r="I29" s="443" t="str">
        <f t="shared" si="3"/>
        <v/>
      </c>
      <c r="J29" s="285">
        <v>22</v>
      </c>
      <c r="K29" s="406" t="str">
        <f>IF(Master!D354="","",Master!D354)</f>
        <v/>
      </c>
      <c r="L29" s="406" t="str">
        <f>IF(Master!$D354="","",Master!G354)</f>
        <v/>
      </c>
      <c r="M29" s="406" t="str">
        <f>IF(Master!$D354="","",Master!H354)</f>
        <v/>
      </c>
      <c r="N29" s="406" t="str">
        <f>IF(Master!$D354="","",Master!I354)</f>
        <v/>
      </c>
      <c r="O29" s="406" t="str">
        <f>IF(Master!$D354="","",Master!J354)</f>
        <v/>
      </c>
      <c r="P29" s="406" t="str">
        <f>IF(Master!$D354="","",Master!K354)</f>
        <v/>
      </c>
      <c r="Q29" s="406" t="str">
        <f>IF(Master!$D354="","",Master!L354)</f>
        <v/>
      </c>
      <c r="R29" s="443" t="str">
        <f t="shared" si="4"/>
        <v/>
      </c>
      <c r="S29" s="1251"/>
    </row>
    <row r="30" spans="1:19" s="99" customFormat="1" ht="13.5" customHeight="1">
      <c r="A30" s="356">
        <v>23</v>
      </c>
      <c r="B30" s="406" t="str">
        <f>IF(Master!D311="","",Master!D311)</f>
        <v/>
      </c>
      <c r="C30" s="406" t="str">
        <f>IF(Master!D311="","",Master!G311)</f>
        <v/>
      </c>
      <c r="D30" s="406" t="str">
        <f>IF(Master!D311="","",Master!H311)</f>
        <v/>
      </c>
      <c r="E30" s="406" t="str">
        <f>IF(Master!D311="","",Master!I311)</f>
        <v/>
      </c>
      <c r="F30" s="406" t="str">
        <f>IF(Master!D311="","",Master!J311)</f>
        <v/>
      </c>
      <c r="G30" s="406" t="str">
        <f>IF(Master!D311="","",Master!K311)</f>
        <v/>
      </c>
      <c r="H30" s="406" t="str">
        <f>IF(Master!D311="","",Master!L311)</f>
        <v/>
      </c>
      <c r="I30" s="443" t="str">
        <f t="shared" si="3"/>
        <v/>
      </c>
      <c r="J30" s="356">
        <v>23</v>
      </c>
      <c r="K30" s="406" t="str">
        <f>IF(Master!D355="","",Master!D355)</f>
        <v/>
      </c>
      <c r="L30" s="406" t="str">
        <f>IF(Master!$D355="","",Master!G355)</f>
        <v/>
      </c>
      <c r="M30" s="406" t="str">
        <f>IF(Master!$D355="","",Master!H355)</f>
        <v/>
      </c>
      <c r="N30" s="406" t="str">
        <f>IF(Master!$D355="","",Master!I355)</f>
        <v/>
      </c>
      <c r="O30" s="406" t="str">
        <f>IF(Master!$D355="","",Master!J355)</f>
        <v/>
      </c>
      <c r="P30" s="406" t="str">
        <f>IF(Master!$D355="","",Master!K355)</f>
        <v/>
      </c>
      <c r="Q30" s="406" t="str">
        <f>IF(Master!$D355="","",Master!L355)</f>
        <v/>
      </c>
      <c r="R30" s="443" t="str">
        <f t="shared" si="4"/>
        <v/>
      </c>
      <c r="S30" s="1251"/>
    </row>
    <row r="31" spans="1:19" s="99" customFormat="1" ht="13.5" customHeight="1">
      <c r="A31" s="356">
        <v>24</v>
      </c>
      <c r="B31" s="406" t="str">
        <f>IF(Master!D312="","",Master!D312)</f>
        <v/>
      </c>
      <c r="C31" s="406" t="str">
        <f>IF(Master!D312="","",Master!G312)</f>
        <v/>
      </c>
      <c r="D31" s="406" t="str">
        <f>IF(Master!D312="","",Master!H312)</f>
        <v/>
      </c>
      <c r="E31" s="406" t="str">
        <f>IF(Master!D312="","",Master!I312)</f>
        <v/>
      </c>
      <c r="F31" s="406" t="str">
        <f>IF(Master!D312="","",Master!J312)</f>
        <v/>
      </c>
      <c r="G31" s="406" t="str">
        <f>IF(Master!D312="","",Master!K312)</f>
        <v/>
      </c>
      <c r="H31" s="406" t="str">
        <f>IF(Master!D312="","",Master!L312)</f>
        <v/>
      </c>
      <c r="I31" s="443" t="str">
        <f t="shared" si="3"/>
        <v/>
      </c>
      <c r="J31" s="356">
        <v>24</v>
      </c>
      <c r="K31" s="406" t="str">
        <f>IF(Master!D356="","",Master!D356)</f>
        <v/>
      </c>
      <c r="L31" s="406" t="str">
        <f>IF(Master!$D356="","",Master!G356)</f>
        <v/>
      </c>
      <c r="M31" s="406" t="str">
        <f>IF(Master!$D356="","",Master!H356)</f>
        <v/>
      </c>
      <c r="N31" s="406" t="str">
        <f>IF(Master!$D356="","",Master!I356)</f>
        <v/>
      </c>
      <c r="O31" s="406" t="str">
        <f>IF(Master!$D356="","",Master!J356)</f>
        <v/>
      </c>
      <c r="P31" s="406" t="str">
        <f>IF(Master!$D356="","",Master!K356)</f>
        <v/>
      </c>
      <c r="Q31" s="406" t="str">
        <f>IF(Master!$D356="","",Master!L356)</f>
        <v/>
      </c>
      <c r="R31" s="443" t="str">
        <f t="shared" si="4"/>
        <v/>
      </c>
      <c r="S31" s="1251"/>
    </row>
    <row r="32" spans="1:19" s="99" customFormat="1" ht="13.5" customHeight="1">
      <c r="A32" s="356">
        <v>25</v>
      </c>
      <c r="B32" s="406" t="str">
        <f>IF(Master!D313="","",Master!D313)</f>
        <v/>
      </c>
      <c r="C32" s="406" t="str">
        <f>IF(Master!D313="","",Master!G313)</f>
        <v/>
      </c>
      <c r="D32" s="406" t="str">
        <f>IF(Master!D313="","",Master!H313)</f>
        <v/>
      </c>
      <c r="E32" s="406" t="str">
        <f>IF(Master!D313="","",Master!I313)</f>
        <v/>
      </c>
      <c r="F32" s="406" t="str">
        <f>IF(Master!D313="","",Master!J313)</f>
        <v/>
      </c>
      <c r="G32" s="406" t="str">
        <f>IF(Master!D313="","",Master!K313)</f>
        <v/>
      </c>
      <c r="H32" s="406" t="str">
        <f>IF(Master!D313="","",Master!L313)</f>
        <v/>
      </c>
      <c r="I32" s="443" t="str">
        <f t="shared" si="3"/>
        <v/>
      </c>
      <c r="J32" s="356">
        <v>25</v>
      </c>
      <c r="K32" s="406" t="str">
        <f>IF(Master!D357="","",Master!D357)</f>
        <v/>
      </c>
      <c r="L32" s="406" t="str">
        <f>IF(Master!$D357="","",Master!G357)</f>
        <v/>
      </c>
      <c r="M32" s="406" t="str">
        <f>IF(Master!$D357="","",Master!H357)</f>
        <v/>
      </c>
      <c r="N32" s="406" t="str">
        <f>IF(Master!$D357="","",Master!I357)</f>
        <v/>
      </c>
      <c r="O32" s="406" t="str">
        <f>IF(Master!$D357="","",Master!J357)</f>
        <v/>
      </c>
      <c r="P32" s="406" t="str">
        <f>IF(Master!$D357="","",Master!K357)</f>
        <v/>
      </c>
      <c r="Q32" s="406" t="str">
        <f>IF(Master!$D357="","",Master!L357)</f>
        <v/>
      </c>
      <c r="R32" s="443" t="str">
        <f t="shared" si="4"/>
        <v/>
      </c>
      <c r="S32" s="1251"/>
    </row>
    <row r="33" spans="1:19" s="99" customFormat="1" ht="13.5" customHeight="1">
      <c r="A33" s="356">
        <v>26</v>
      </c>
      <c r="B33" s="406" t="str">
        <f>IF(Master!D314="","",Master!D314)</f>
        <v/>
      </c>
      <c r="C33" s="406" t="str">
        <f>IF(Master!D314="","",Master!G314)</f>
        <v/>
      </c>
      <c r="D33" s="406" t="str">
        <f>IF(Master!D314="","",Master!H314)</f>
        <v/>
      </c>
      <c r="E33" s="406" t="str">
        <f>IF(Master!D314="","",Master!I314)</f>
        <v/>
      </c>
      <c r="F33" s="406" t="str">
        <f>IF(Master!D314="","",Master!J314)</f>
        <v/>
      </c>
      <c r="G33" s="406" t="str">
        <f>IF(Master!D314="","",Master!K314)</f>
        <v/>
      </c>
      <c r="H33" s="406" t="str">
        <f>IF(Master!D314="","",Master!L314)</f>
        <v/>
      </c>
      <c r="I33" s="443" t="str">
        <f t="shared" si="3"/>
        <v/>
      </c>
      <c r="J33" s="356">
        <v>26</v>
      </c>
      <c r="K33" s="406" t="str">
        <f>IF(Master!D358="","",Master!D358)</f>
        <v/>
      </c>
      <c r="L33" s="406" t="str">
        <f>IF(Master!$D358="","",Master!G358)</f>
        <v/>
      </c>
      <c r="M33" s="406" t="str">
        <f>IF(Master!$D358="","",Master!H358)</f>
        <v/>
      </c>
      <c r="N33" s="406" t="str">
        <f>IF(Master!$D358="","",Master!I358)</f>
        <v/>
      </c>
      <c r="O33" s="406" t="str">
        <f>IF(Master!$D358="","",Master!J358)</f>
        <v/>
      </c>
      <c r="P33" s="406" t="str">
        <f>IF(Master!$D358="","",Master!K358)</f>
        <v/>
      </c>
      <c r="Q33" s="406" t="str">
        <f>IF(Master!$D358="","",Master!L358)</f>
        <v/>
      </c>
      <c r="R33" s="443" t="str">
        <f t="shared" si="4"/>
        <v/>
      </c>
      <c r="S33" s="1251"/>
    </row>
    <row r="34" spans="1:19" s="99" customFormat="1" ht="13.5" customHeight="1">
      <c r="A34" s="356">
        <v>27</v>
      </c>
      <c r="B34" s="406" t="str">
        <f>IF(Master!D315="","",Master!D315)</f>
        <v/>
      </c>
      <c r="C34" s="406" t="str">
        <f>IF(Master!D315="","",Master!G315)</f>
        <v/>
      </c>
      <c r="D34" s="406" t="str">
        <f>IF(Master!D315="","",Master!H315)</f>
        <v/>
      </c>
      <c r="E34" s="406" t="str">
        <f>IF(Master!D315="","",Master!I315)</f>
        <v/>
      </c>
      <c r="F34" s="406" t="str">
        <f>IF(Master!D315="","",Master!J315)</f>
        <v/>
      </c>
      <c r="G34" s="406" t="str">
        <f>IF(Master!D315="","",Master!K315)</f>
        <v/>
      </c>
      <c r="H34" s="406" t="str">
        <f>IF(Master!D315="","",Master!L315)</f>
        <v/>
      </c>
      <c r="I34" s="443" t="str">
        <f t="shared" si="3"/>
        <v/>
      </c>
      <c r="J34" s="356">
        <v>27</v>
      </c>
      <c r="K34" s="406" t="str">
        <f>IF(Master!D359="","",Master!D359)</f>
        <v/>
      </c>
      <c r="L34" s="406" t="str">
        <f>IF(Master!$D359="","",Master!G359)</f>
        <v/>
      </c>
      <c r="M34" s="406" t="str">
        <f>IF(Master!$D359="","",Master!H359)</f>
        <v/>
      </c>
      <c r="N34" s="406" t="str">
        <f>IF(Master!$D359="","",Master!I359)</f>
        <v/>
      </c>
      <c r="O34" s="406" t="str">
        <f>IF(Master!$D359="","",Master!J359)</f>
        <v/>
      </c>
      <c r="P34" s="406" t="str">
        <f>IF(Master!$D359="","",Master!K359)</f>
        <v/>
      </c>
      <c r="Q34" s="406" t="str">
        <f>IF(Master!$D359="","",Master!L359)</f>
        <v/>
      </c>
      <c r="R34" s="443" t="str">
        <f t="shared" si="4"/>
        <v/>
      </c>
      <c r="S34" s="1251"/>
    </row>
    <row r="35" spans="1:19" s="99" customFormat="1" ht="13.5" customHeight="1">
      <c r="A35" s="356">
        <v>28</v>
      </c>
      <c r="B35" s="406" t="str">
        <f>IF(Master!D316="","",Master!D316)</f>
        <v/>
      </c>
      <c r="C35" s="406" t="str">
        <f>IF(Master!D316="","",Master!G316)</f>
        <v/>
      </c>
      <c r="D35" s="406" t="str">
        <f>IF(Master!D316="","",Master!H316)</f>
        <v/>
      </c>
      <c r="E35" s="406" t="str">
        <f>IF(Master!D316="","",Master!I316)</f>
        <v/>
      </c>
      <c r="F35" s="406" t="str">
        <f>IF(Master!D316="","",Master!J316)</f>
        <v/>
      </c>
      <c r="G35" s="406" t="str">
        <f>IF(Master!D316="","",Master!K316)</f>
        <v/>
      </c>
      <c r="H35" s="406" t="str">
        <f>IF(Master!D316="","",Master!L316)</f>
        <v/>
      </c>
      <c r="I35" s="443" t="str">
        <f t="shared" si="3"/>
        <v/>
      </c>
      <c r="J35" s="356">
        <v>28</v>
      </c>
      <c r="K35" s="406" t="str">
        <f>IF(Master!D360="","",Master!D360)</f>
        <v/>
      </c>
      <c r="L35" s="406" t="str">
        <f>IF(Master!$D360="","",Master!G360)</f>
        <v/>
      </c>
      <c r="M35" s="406" t="str">
        <f>IF(Master!$D360="","",Master!H360)</f>
        <v/>
      </c>
      <c r="N35" s="406" t="str">
        <f>IF(Master!$D360="","",Master!I360)</f>
        <v/>
      </c>
      <c r="O35" s="406" t="str">
        <f>IF(Master!$D360="","",Master!J360)</f>
        <v/>
      </c>
      <c r="P35" s="406" t="str">
        <f>IF(Master!$D360="","",Master!K360)</f>
        <v/>
      </c>
      <c r="Q35" s="406" t="str">
        <f>IF(Master!$D360="","",Master!L360)</f>
        <v/>
      </c>
      <c r="R35" s="443" t="str">
        <f t="shared" si="4"/>
        <v/>
      </c>
      <c r="S35" s="1251"/>
    </row>
    <row r="36" spans="1:19" s="99" customFormat="1" ht="13.5" customHeight="1">
      <c r="A36" s="356">
        <v>29</v>
      </c>
      <c r="B36" s="406" t="str">
        <f>IF(Master!D317="","",Master!D317)</f>
        <v/>
      </c>
      <c r="C36" s="406" t="str">
        <f>IF(Master!D317="","",Master!G317)</f>
        <v/>
      </c>
      <c r="D36" s="406" t="str">
        <f>IF(Master!D317="","",Master!H317)</f>
        <v/>
      </c>
      <c r="E36" s="406" t="str">
        <f>IF(Master!D317="","",Master!I317)</f>
        <v/>
      </c>
      <c r="F36" s="406" t="str">
        <f>IF(Master!D317="","",Master!J317)</f>
        <v/>
      </c>
      <c r="G36" s="406" t="str">
        <f>IF(Master!D317="","",Master!K317)</f>
        <v/>
      </c>
      <c r="H36" s="406" t="str">
        <f>IF(Master!D317="","",Master!L317)</f>
        <v/>
      </c>
      <c r="I36" s="443" t="str">
        <f t="shared" si="3"/>
        <v/>
      </c>
      <c r="J36" s="356">
        <v>29</v>
      </c>
      <c r="K36" s="406" t="str">
        <f>IF(Master!D361="","",Master!D361)</f>
        <v/>
      </c>
      <c r="L36" s="406" t="str">
        <f>IF(Master!$D361="","",Master!G361)</f>
        <v/>
      </c>
      <c r="M36" s="406" t="str">
        <f>IF(Master!$D361="","",Master!H361)</f>
        <v/>
      </c>
      <c r="N36" s="406" t="str">
        <f>IF(Master!$D361="","",Master!I361)</f>
        <v/>
      </c>
      <c r="O36" s="406" t="str">
        <f>IF(Master!$D361="","",Master!J361)</f>
        <v/>
      </c>
      <c r="P36" s="406" t="str">
        <f>IF(Master!$D361="","",Master!K361)</f>
        <v/>
      </c>
      <c r="Q36" s="406" t="str">
        <f>IF(Master!$D361="","",Master!L361)</f>
        <v/>
      </c>
      <c r="R36" s="443" t="str">
        <f t="shared" si="4"/>
        <v/>
      </c>
      <c r="S36" s="1251"/>
    </row>
    <row r="37" spans="1:19" s="99" customFormat="1" ht="13.5" customHeight="1">
      <c r="A37" s="356">
        <v>30</v>
      </c>
      <c r="B37" s="406" t="str">
        <f>IF(Master!D318="","",Master!D318)</f>
        <v/>
      </c>
      <c r="C37" s="406" t="str">
        <f>IF(Master!D318="","",Master!G318)</f>
        <v/>
      </c>
      <c r="D37" s="406" t="str">
        <f>IF(Master!D318="","",Master!H318)</f>
        <v/>
      </c>
      <c r="E37" s="406" t="str">
        <f>IF(Master!D318="","",Master!I318)</f>
        <v/>
      </c>
      <c r="F37" s="406" t="str">
        <f>IF(Master!D318="","",Master!J318)</f>
        <v/>
      </c>
      <c r="G37" s="406" t="str">
        <f>IF(Master!D318="","",Master!K318)</f>
        <v/>
      </c>
      <c r="H37" s="406" t="str">
        <f>IF(Master!D318="","",Master!L318)</f>
        <v/>
      </c>
      <c r="I37" s="443" t="str">
        <f t="shared" si="3"/>
        <v/>
      </c>
      <c r="J37" s="356">
        <v>30</v>
      </c>
      <c r="K37" s="406" t="str">
        <f>IF(Master!D362="","",Master!D362)</f>
        <v/>
      </c>
      <c r="L37" s="406" t="str">
        <f>IF(Master!$D362="","",Master!G362)</f>
        <v/>
      </c>
      <c r="M37" s="406" t="str">
        <f>IF(Master!$D362="","",Master!H362)</f>
        <v/>
      </c>
      <c r="N37" s="406" t="str">
        <f>IF(Master!$D362="","",Master!I362)</f>
        <v/>
      </c>
      <c r="O37" s="406" t="str">
        <f>IF(Master!$D362="","",Master!J362)</f>
        <v/>
      </c>
      <c r="P37" s="406" t="str">
        <f>IF(Master!$D362="","",Master!K362)</f>
        <v/>
      </c>
      <c r="Q37" s="406" t="str">
        <f>IF(Master!$D362="","",Master!L362)</f>
        <v/>
      </c>
      <c r="R37" s="443" t="str">
        <f t="shared" si="4"/>
        <v/>
      </c>
      <c r="S37" s="1251"/>
    </row>
    <row r="38" spans="1:19" s="99" customFormat="1" ht="13.5" customHeight="1">
      <c r="A38" s="356">
        <v>31</v>
      </c>
      <c r="B38" s="406" t="str">
        <f>IF(Master!D319="","",Master!D319)</f>
        <v/>
      </c>
      <c r="C38" s="406" t="str">
        <f>IF(Master!D319="","",Master!G319)</f>
        <v/>
      </c>
      <c r="D38" s="406" t="str">
        <f>IF(Master!D319="","",Master!H319)</f>
        <v/>
      </c>
      <c r="E38" s="406" t="str">
        <f>IF(Master!D319="","",Master!I319)</f>
        <v/>
      </c>
      <c r="F38" s="406" t="str">
        <f>IF(Master!D319="","",Master!J319)</f>
        <v/>
      </c>
      <c r="G38" s="406" t="str">
        <f>IF(Master!D319="","",Master!K319)</f>
        <v/>
      </c>
      <c r="H38" s="406" t="str">
        <f>IF(Master!D319="","",Master!L319)</f>
        <v/>
      </c>
      <c r="I38" s="443" t="str">
        <f t="shared" si="3"/>
        <v/>
      </c>
      <c r="J38" s="356">
        <v>31</v>
      </c>
      <c r="K38" s="406" t="str">
        <f>IF(Master!D363="","",Master!D363)</f>
        <v/>
      </c>
      <c r="L38" s="406" t="str">
        <f>IF(Master!$D363="","",Master!G363)</f>
        <v/>
      </c>
      <c r="M38" s="406" t="str">
        <f>IF(Master!$D363="","",Master!H363)</f>
        <v/>
      </c>
      <c r="N38" s="406" t="str">
        <f>IF(Master!$D363="","",Master!I363)</f>
        <v/>
      </c>
      <c r="O38" s="406" t="str">
        <f>IF(Master!$D363="","",Master!J363)</f>
        <v/>
      </c>
      <c r="P38" s="406" t="str">
        <f>IF(Master!$D363="","",Master!K363)</f>
        <v/>
      </c>
      <c r="Q38" s="406" t="str">
        <f>IF(Master!$D363="","",Master!L363)</f>
        <v/>
      </c>
      <c r="R38" s="443" t="str">
        <f t="shared" si="4"/>
        <v/>
      </c>
      <c r="S38" s="1251"/>
    </row>
    <row r="39" spans="1:19" s="99" customFormat="1" ht="13.5" customHeight="1">
      <c r="A39" s="356">
        <v>32</v>
      </c>
      <c r="B39" s="406" t="str">
        <f>IF(Master!D320="","",Master!D320)</f>
        <v/>
      </c>
      <c r="C39" s="406" t="str">
        <f>IF(Master!D320="","",Master!G320)</f>
        <v/>
      </c>
      <c r="D39" s="406" t="str">
        <f>IF(Master!D320="","",Master!H320)</f>
        <v/>
      </c>
      <c r="E39" s="406" t="str">
        <f>IF(Master!D320="","",Master!I320)</f>
        <v/>
      </c>
      <c r="F39" s="406" t="str">
        <f>IF(Master!D320="","",Master!J320)</f>
        <v/>
      </c>
      <c r="G39" s="406" t="str">
        <f>IF(Master!D320="","",Master!K320)</f>
        <v/>
      </c>
      <c r="H39" s="406" t="str">
        <f>IF(Master!D320="","",Master!L320)</f>
        <v/>
      </c>
      <c r="I39" s="443" t="str">
        <f t="shared" si="3"/>
        <v/>
      </c>
      <c r="J39" s="356">
        <v>32</v>
      </c>
      <c r="K39" s="406" t="str">
        <f>IF(Master!D364="","",Master!D364)</f>
        <v/>
      </c>
      <c r="L39" s="406" t="str">
        <f>IF(Master!$D364="","",Master!G364)</f>
        <v/>
      </c>
      <c r="M39" s="406" t="str">
        <f>IF(Master!$D364="","",Master!H364)</f>
        <v/>
      </c>
      <c r="N39" s="406" t="str">
        <f>IF(Master!$D364="","",Master!I364)</f>
        <v/>
      </c>
      <c r="O39" s="406" t="str">
        <f>IF(Master!$D364="","",Master!J364)</f>
        <v/>
      </c>
      <c r="P39" s="406" t="str">
        <f>IF(Master!$D364="","",Master!K364)</f>
        <v/>
      </c>
      <c r="Q39" s="406" t="str">
        <f>IF(Master!$D364="","",Master!L364)</f>
        <v/>
      </c>
      <c r="R39" s="443" t="str">
        <f t="shared" si="4"/>
        <v/>
      </c>
      <c r="S39" s="1251"/>
    </row>
    <row r="40" spans="1:19" s="99" customFormat="1" ht="13.5" customHeight="1">
      <c r="A40" s="356">
        <v>33</v>
      </c>
      <c r="B40" s="406" t="str">
        <f>IF(Master!D321="","",Master!D321)</f>
        <v/>
      </c>
      <c r="C40" s="406" t="str">
        <f>IF(Master!D321="","",Master!G321)</f>
        <v/>
      </c>
      <c r="D40" s="406" t="str">
        <f>IF(Master!D321="","",Master!H321)</f>
        <v/>
      </c>
      <c r="E40" s="406" t="str">
        <f>IF(Master!D321="","",Master!I321)</f>
        <v/>
      </c>
      <c r="F40" s="406" t="str">
        <f>IF(Master!D321="","",Master!J321)</f>
        <v/>
      </c>
      <c r="G40" s="406" t="str">
        <f>IF(Master!D321="","",Master!K321)</f>
        <v/>
      </c>
      <c r="H40" s="406" t="str">
        <f>IF(Master!D321="","",Master!L321)</f>
        <v/>
      </c>
      <c r="I40" s="443" t="str">
        <f t="shared" si="3"/>
        <v/>
      </c>
      <c r="J40" s="356">
        <v>33</v>
      </c>
      <c r="K40" s="406" t="str">
        <f>IF(Master!D365="","",Master!D365)</f>
        <v/>
      </c>
      <c r="L40" s="406" t="str">
        <f>IF(Master!$D365="","",Master!G365)</f>
        <v/>
      </c>
      <c r="M40" s="406" t="str">
        <f>IF(Master!$D365="","",Master!H365)</f>
        <v/>
      </c>
      <c r="N40" s="406" t="str">
        <f>IF(Master!$D365="","",Master!I365)</f>
        <v/>
      </c>
      <c r="O40" s="406" t="str">
        <f>IF(Master!$D365="","",Master!J365)</f>
        <v/>
      </c>
      <c r="P40" s="406" t="str">
        <f>IF(Master!$D365="","",Master!K365)</f>
        <v/>
      </c>
      <c r="Q40" s="406" t="str">
        <f>IF(Master!$D365="","",Master!L365)</f>
        <v/>
      </c>
      <c r="R40" s="443" t="str">
        <f t="shared" si="4"/>
        <v/>
      </c>
      <c r="S40" s="1251"/>
    </row>
    <row r="41" spans="1:19" s="99" customFormat="1" ht="13.5" customHeight="1">
      <c r="A41" s="356">
        <v>34</v>
      </c>
      <c r="B41" s="406" t="str">
        <f>IF(Master!D322="","",Master!D322)</f>
        <v/>
      </c>
      <c r="C41" s="406" t="str">
        <f>IF(Master!D322="","",Master!G322)</f>
        <v/>
      </c>
      <c r="D41" s="406" t="str">
        <f>IF(Master!D322="","",Master!H322)</f>
        <v/>
      </c>
      <c r="E41" s="406" t="str">
        <f>IF(Master!D322="","",Master!I322)</f>
        <v/>
      </c>
      <c r="F41" s="406" t="str">
        <f>IF(Master!D322="","",Master!J322)</f>
        <v/>
      </c>
      <c r="G41" s="406" t="str">
        <f>IF(Master!D322="","",Master!K322)</f>
        <v/>
      </c>
      <c r="H41" s="406" t="str">
        <f>IF(Master!D322="","",Master!L322)</f>
        <v/>
      </c>
      <c r="I41" s="443" t="str">
        <f t="shared" si="3"/>
        <v/>
      </c>
      <c r="J41" s="356">
        <v>34</v>
      </c>
      <c r="K41" s="406" t="str">
        <f>IF(Master!D366="","",Master!D366)</f>
        <v/>
      </c>
      <c r="L41" s="406" t="str">
        <f>IF(Master!$D366="","",Master!G366)</f>
        <v/>
      </c>
      <c r="M41" s="406" t="str">
        <f>IF(Master!$D366="","",Master!H366)</f>
        <v/>
      </c>
      <c r="N41" s="406" t="str">
        <f>IF(Master!$D366="","",Master!I366)</f>
        <v/>
      </c>
      <c r="O41" s="406" t="str">
        <f>IF(Master!$D366="","",Master!J366)</f>
        <v/>
      </c>
      <c r="P41" s="406" t="str">
        <f>IF(Master!$D366="","",Master!K366)</f>
        <v/>
      </c>
      <c r="Q41" s="406" t="str">
        <f>IF(Master!$D366="","",Master!L366)</f>
        <v/>
      </c>
      <c r="R41" s="443" t="str">
        <f t="shared" si="4"/>
        <v/>
      </c>
      <c r="S41" s="1251"/>
    </row>
    <row r="42" spans="1:19" s="99" customFormat="1" ht="13.5" customHeight="1">
      <c r="A42" s="356">
        <v>35</v>
      </c>
      <c r="B42" s="406" t="str">
        <f>IF(Master!D323="","",Master!D323)</f>
        <v/>
      </c>
      <c r="C42" s="406" t="str">
        <f>IF(Master!D323="","",Master!G323)</f>
        <v/>
      </c>
      <c r="D42" s="406" t="str">
        <f>IF(Master!D323="","",Master!H323)</f>
        <v/>
      </c>
      <c r="E42" s="406" t="str">
        <f>IF(Master!D323="","",Master!I323)</f>
        <v/>
      </c>
      <c r="F42" s="406" t="str">
        <f>IF(Master!D323="","",Master!J323)</f>
        <v/>
      </c>
      <c r="G42" s="406" t="str">
        <f>IF(Master!D323="","",Master!K323)</f>
        <v/>
      </c>
      <c r="H42" s="406" t="str">
        <f>IF(Master!D323="","",Master!L323)</f>
        <v/>
      </c>
      <c r="I42" s="443" t="str">
        <f t="shared" si="3"/>
        <v/>
      </c>
      <c r="J42" s="356">
        <v>35</v>
      </c>
      <c r="K42" s="406" t="str">
        <f>IF(Master!D367="","",Master!D367)</f>
        <v/>
      </c>
      <c r="L42" s="406" t="str">
        <f>IF(Master!$D367="","",Master!G367)</f>
        <v/>
      </c>
      <c r="M42" s="406" t="str">
        <f>IF(Master!$D367="","",Master!H367)</f>
        <v/>
      </c>
      <c r="N42" s="406" t="str">
        <f>IF(Master!$D367="","",Master!I367)</f>
        <v/>
      </c>
      <c r="O42" s="406" t="str">
        <f>IF(Master!$D367="","",Master!J367)</f>
        <v/>
      </c>
      <c r="P42" s="406" t="str">
        <f>IF(Master!$D367="","",Master!K367)</f>
        <v/>
      </c>
      <c r="Q42" s="406" t="str">
        <f>IF(Master!$D367="","",Master!L367)</f>
        <v/>
      </c>
      <c r="R42" s="443" t="str">
        <f t="shared" si="4"/>
        <v/>
      </c>
      <c r="S42" s="1251"/>
    </row>
    <row r="43" spans="1:19" s="99" customFormat="1" ht="13.5" customHeight="1">
      <c r="A43" s="356">
        <v>36</v>
      </c>
      <c r="B43" s="406" t="str">
        <f>IF(Master!D324="","",Master!D324)</f>
        <v/>
      </c>
      <c r="C43" s="406" t="str">
        <f>IF(Master!D324="","",Master!G324)</f>
        <v/>
      </c>
      <c r="D43" s="406" t="str">
        <f>IF(Master!D324="","",Master!H324)</f>
        <v/>
      </c>
      <c r="E43" s="406" t="str">
        <f>IF(Master!D324="","",Master!I324)</f>
        <v/>
      </c>
      <c r="F43" s="406" t="str">
        <f>IF(Master!D324="","",Master!J324)</f>
        <v/>
      </c>
      <c r="G43" s="406" t="str">
        <f>IF(Master!D324="","",Master!K324)</f>
        <v/>
      </c>
      <c r="H43" s="406" t="str">
        <f>IF(Master!D324="","",Master!L324)</f>
        <v/>
      </c>
      <c r="I43" s="443" t="str">
        <f t="shared" si="3"/>
        <v/>
      </c>
      <c r="J43" s="356">
        <v>36</v>
      </c>
      <c r="K43" s="406" t="str">
        <f>IF(Master!D368="","",Master!D368)</f>
        <v/>
      </c>
      <c r="L43" s="406" t="str">
        <f>IF(Master!$D368="","",Master!G368)</f>
        <v/>
      </c>
      <c r="M43" s="406" t="str">
        <f>IF(Master!$D368="","",Master!H368)</f>
        <v/>
      </c>
      <c r="N43" s="406" t="str">
        <f>IF(Master!$D368="","",Master!I368)</f>
        <v/>
      </c>
      <c r="O43" s="406" t="str">
        <f>IF(Master!$D368="","",Master!J368)</f>
        <v/>
      </c>
      <c r="P43" s="406" t="str">
        <f>IF(Master!$D368="","",Master!K368)</f>
        <v/>
      </c>
      <c r="Q43" s="406" t="str">
        <f>IF(Master!$D368="","",Master!L368)</f>
        <v/>
      </c>
      <c r="R43" s="443" t="str">
        <f t="shared" si="4"/>
        <v/>
      </c>
      <c r="S43" s="1251"/>
    </row>
    <row r="44" spans="1:19" s="99" customFormat="1" ht="13.5" customHeight="1">
      <c r="A44" s="356">
        <v>37</v>
      </c>
      <c r="B44" s="406" t="str">
        <f>IF(Master!D325="","",Master!D325)</f>
        <v/>
      </c>
      <c r="C44" s="406" t="str">
        <f>IF(Master!D325="","",Master!G325)</f>
        <v/>
      </c>
      <c r="D44" s="406" t="str">
        <f>IF(Master!D325="","",Master!H325)</f>
        <v/>
      </c>
      <c r="E44" s="406" t="str">
        <f>IF(Master!D325="","",Master!I325)</f>
        <v/>
      </c>
      <c r="F44" s="406" t="str">
        <f>IF(Master!D325="","",Master!J325)</f>
        <v/>
      </c>
      <c r="G44" s="406" t="str">
        <f>IF(Master!D325="","",Master!K325)</f>
        <v/>
      </c>
      <c r="H44" s="406" t="str">
        <f>IF(Master!D325="","",Master!L325)</f>
        <v/>
      </c>
      <c r="I44" s="443" t="str">
        <f t="shared" si="3"/>
        <v/>
      </c>
      <c r="J44" s="356">
        <v>37</v>
      </c>
      <c r="K44" s="406" t="str">
        <f>IF(Master!D369="","",Master!D369)</f>
        <v/>
      </c>
      <c r="L44" s="406" t="str">
        <f>IF(Master!$D369="","",Master!G369)</f>
        <v/>
      </c>
      <c r="M44" s="406" t="str">
        <f>IF(Master!$D369="","",Master!H369)</f>
        <v/>
      </c>
      <c r="N44" s="406" t="str">
        <f>IF(Master!$D369="","",Master!I369)</f>
        <v/>
      </c>
      <c r="O44" s="406" t="str">
        <f>IF(Master!$D369="","",Master!J369)</f>
        <v/>
      </c>
      <c r="P44" s="406" t="str">
        <f>IF(Master!$D369="","",Master!K369)</f>
        <v/>
      </c>
      <c r="Q44" s="406" t="str">
        <f>IF(Master!$D369="","",Master!L369)</f>
        <v/>
      </c>
      <c r="R44" s="443" t="str">
        <f t="shared" si="4"/>
        <v/>
      </c>
      <c r="S44" s="1251"/>
    </row>
    <row r="45" spans="1:19" s="99" customFormat="1" ht="13.5" customHeight="1">
      <c r="A45" s="356">
        <v>38</v>
      </c>
      <c r="B45" s="406" t="str">
        <f>IF(Master!D326="","",Master!D326)</f>
        <v/>
      </c>
      <c r="C45" s="406" t="str">
        <f>IF(Master!D326="","",Master!G326)</f>
        <v/>
      </c>
      <c r="D45" s="406" t="str">
        <f>IF(Master!D326="","",Master!H326)</f>
        <v/>
      </c>
      <c r="E45" s="406" t="str">
        <f>IF(Master!D326="","",Master!I326)</f>
        <v/>
      </c>
      <c r="F45" s="406" t="str">
        <f>IF(Master!D326="","",Master!J326)</f>
        <v/>
      </c>
      <c r="G45" s="406" t="str">
        <f>IF(Master!D326="","",Master!K326)</f>
        <v/>
      </c>
      <c r="H45" s="406" t="str">
        <f>IF(Master!D326="","",Master!L326)</f>
        <v/>
      </c>
      <c r="I45" s="443" t="str">
        <f t="shared" si="3"/>
        <v/>
      </c>
      <c r="J45" s="356">
        <v>38</v>
      </c>
      <c r="K45" s="406" t="str">
        <f>IF(Master!D370="","",Master!D370)</f>
        <v/>
      </c>
      <c r="L45" s="406" t="str">
        <f>IF(Master!$D370="","",Master!G370)</f>
        <v/>
      </c>
      <c r="M45" s="406" t="str">
        <f>IF(Master!$D370="","",Master!H370)</f>
        <v/>
      </c>
      <c r="N45" s="406" t="str">
        <f>IF(Master!$D370="","",Master!I370)</f>
        <v/>
      </c>
      <c r="O45" s="406" t="str">
        <f>IF(Master!$D370="","",Master!J370)</f>
        <v/>
      </c>
      <c r="P45" s="406" t="str">
        <f>IF(Master!$D370="","",Master!K370)</f>
        <v/>
      </c>
      <c r="Q45" s="406" t="str">
        <f>IF(Master!$D370="","",Master!L370)</f>
        <v/>
      </c>
      <c r="R45" s="443" t="str">
        <f t="shared" si="4"/>
        <v/>
      </c>
      <c r="S45" s="1251"/>
    </row>
    <row r="46" spans="1:19" s="99" customFormat="1" ht="13.5" customHeight="1">
      <c r="A46" s="356">
        <v>39</v>
      </c>
      <c r="B46" s="406" t="str">
        <f>IF(Master!D327="","",Master!D327)</f>
        <v/>
      </c>
      <c r="C46" s="406" t="str">
        <f>IF(Master!D327="","",Master!G327)</f>
        <v/>
      </c>
      <c r="D46" s="406" t="str">
        <f>IF(Master!D327="","",Master!H327)</f>
        <v/>
      </c>
      <c r="E46" s="406" t="str">
        <f>IF(Master!D327="","",Master!I327)</f>
        <v/>
      </c>
      <c r="F46" s="406" t="str">
        <f>IF(Master!D327="","",Master!J327)</f>
        <v/>
      </c>
      <c r="G46" s="406" t="str">
        <f>IF(Master!D327="","",Master!K327)</f>
        <v/>
      </c>
      <c r="H46" s="406" t="str">
        <f>IF(Master!D327="","",Master!L327)</f>
        <v/>
      </c>
      <c r="I46" s="443" t="str">
        <f t="shared" si="3"/>
        <v/>
      </c>
      <c r="J46" s="356">
        <v>39</v>
      </c>
      <c r="K46" s="406" t="str">
        <f>IF(Master!D371="","",Master!D371)</f>
        <v/>
      </c>
      <c r="L46" s="406" t="str">
        <f>IF(Master!$D371="","",Master!G371)</f>
        <v/>
      </c>
      <c r="M46" s="406" t="str">
        <f>IF(Master!$D371="","",Master!H371)</f>
        <v/>
      </c>
      <c r="N46" s="406" t="str">
        <f>IF(Master!$D371="","",Master!I371)</f>
        <v/>
      </c>
      <c r="O46" s="406" t="str">
        <f>IF(Master!$D371="","",Master!J371)</f>
        <v/>
      </c>
      <c r="P46" s="406" t="str">
        <f>IF(Master!$D371="","",Master!K371)</f>
        <v/>
      </c>
      <c r="Q46" s="406" t="str">
        <f>IF(Master!$D371="","",Master!L371)</f>
        <v/>
      </c>
      <c r="R46" s="443" t="str">
        <f t="shared" si="4"/>
        <v/>
      </c>
      <c r="S46" s="1251"/>
    </row>
    <row r="47" spans="1:19" s="99" customFormat="1" ht="13.5" customHeight="1">
      <c r="A47" s="356">
        <v>40</v>
      </c>
      <c r="B47" s="406" t="str">
        <f>IF(Master!D328="","",Master!D328)</f>
        <v/>
      </c>
      <c r="C47" s="406" t="str">
        <f>IF(Master!D328="","",Master!G328)</f>
        <v/>
      </c>
      <c r="D47" s="406" t="str">
        <f>IF(Master!D328="","",Master!H328)</f>
        <v/>
      </c>
      <c r="E47" s="406" t="str">
        <f>IF(Master!D328="","",Master!I328)</f>
        <v/>
      </c>
      <c r="F47" s="406" t="str">
        <f>IF(Master!D328="","",Master!J328)</f>
        <v/>
      </c>
      <c r="G47" s="406" t="str">
        <f>IF(Master!D328="","",Master!K328)</f>
        <v/>
      </c>
      <c r="H47" s="406" t="str">
        <f>IF(Master!D328="","",Master!L328)</f>
        <v/>
      </c>
      <c r="I47" s="443" t="str">
        <f t="shared" si="3"/>
        <v/>
      </c>
      <c r="J47" s="356">
        <v>40</v>
      </c>
      <c r="K47" s="406" t="str">
        <f>IF(Master!D372="","",Master!D372)</f>
        <v/>
      </c>
      <c r="L47" s="406" t="str">
        <f>IF(Master!$D372="","",Master!G372)</f>
        <v/>
      </c>
      <c r="M47" s="406" t="str">
        <f>IF(Master!$D372="","",Master!H372)</f>
        <v/>
      </c>
      <c r="N47" s="406" t="str">
        <f>IF(Master!$D372="","",Master!I372)</f>
        <v/>
      </c>
      <c r="O47" s="406" t="str">
        <f>IF(Master!$D372="","",Master!J372)</f>
        <v/>
      </c>
      <c r="P47" s="406" t="str">
        <f>IF(Master!$D372="","",Master!K372)</f>
        <v/>
      </c>
      <c r="Q47" s="406" t="str">
        <f>IF(Master!$D372="","",Master!L372)</f>
        <v/>
      </c>
      <c r="R47" s="443" t="str">
        <f t="shared" si="4"/>
        <v/>
      </c>
      <c r="S47" s="1251"/>
    </row>
    <row r="48" spans="1:19" ht="14.25" customHeight="1" thickBot="1">
      <c r="A48" s="96"/>
      <c r="B48" s="102" t="s">
        <v>354</v>
      </c>
      <c r="C48" s="100">
        <f>SUM(C8:C47)</f>
        <v>0</v>
      </c>
      <c r="D48" s="100">
        <f t="shared" ref="D48:I48" si="5">SUM(D8:D47)</f>
        <v>0</v>
      </c>
      <c r="E48" s="100">
        <f t="shared" si="5"/>
        <v>0</v>
      </c>
      <c r="F48" s="100">
        <f t="shared" si="5"/>
        <v>0</v>
      </c>
      <c r="G48" s="100">
        <f t="shared" si="5"/>
        <v>0</v>
      </c>
      <c r="H48" s="100">
        <f t="shared" si="5"/>
        <v>0</v>
      </c>
      <c r="I48" s="100">
        <f t="shared" si="5"/>
        <v>0</v>
      </c>
      <c r="J48" s="96"/>
      <c r="K48" s="102" t="s">
        <v>354</v>
      </c>
      <c r="L48" s="100">
        <f>SUM(L8:L47)</f>
        <v>0</v>
      </c>
      <c r="M48" s="100">
        <f t="shared" ref="M48:R48" si="6">SUM(M8:M47)</f>
        <v>0</v>
      </c>
      <c r="N48" s="100">
        <f t="shared" si="6"/>
        <v>0</v>
      </c>
      <c r="O48" s="100">
        <f t="shared" si="6"/>
        <v>0</v>
      </c>
      <c r="P48" s="100">
        <f t="shared" si="6"/>
        <v>0</v>
      </c>
      <c r="Q48" s="100">
        <f t="shared" si="6"/>
        <v>0</v>
      </c>
      <c r="R48" s="100">
        <f t="shared" si="6"/>
        <v>0</v>
      </c>
      <c r="S48" s="1251"/>
    </row>
    <row r="49" spans="1:19" ht="14.25" customHeight="1" thickBot="1">
      <c r="A49" s="96"/>
      <c r="B49" s="102" t="s">
        <v>355</v>
      </c>
      <c r="C49" s="100">
        <f t="shared" ref="C49:I49" si="7">ROUNDUP(C48,-2)</f>
        <v>0</v>
      </c>
      <c r="D49" s="100">
        <f t="shared" si="7"/>
        <v>0</v>
      </c>
      <c r="E49" s="100">
        <f t="shared" si="7"/>
        <v>0</v>
      </c>
      <c r="F49" s="100">
        <f t="shared" si="7"/>
        <v>0</v>
      </c>
      <c r="G49" s="100">
        <f t="shared" si="7"/>
        <v>0</v>
      </c>
      <c r="H49" s="100">
        <f t="shared" si="7"/>
        <v>0</v>
      </c>
      <c r="I49" s="100">
        <f t="shared" si="7"/>
        <v>0</v>
      </c>
      <c r="J49" s="96"/>
      <c r="K49" s="102" t="s">
        <v>356</v>
      </c>
      <c r="L49" s="100">
        <f t="shared" ref="L49:R49" si="8">ROUNDUP(L48,-2)</f>
        <v>0</v>
      </c>
      <c r="M49" s="100">
        <f t="shared" si="8"/>
        <v>0</v>
      </c>
      <c r="N49" s="100">
        <f t="shared" si="8"/>
        <v>0</v>
      </c>
      <c r="O49" s="100">
        <f t="shared" si="8"/>
        <v>0</v>
      </c>
      <c r="P49" s="100">
        <f t="shared" si="8"/>
        <v>0</v>
      </c>
      <c r="Q49" s="100">
        <f t="shared" si="8"/>
        <v>0</v>
      </c>
      <c r="R49" s="100">
        <f t="shared" si="8"/>
        <v>0</v>
      </c>
      <c r="S49" s="1251"/>
    </row>
    <row r="50" spans="1:19" ht="12" customHeight="1">
      <c r="A50" s="94"/>
      <c r="B50" s="97"/>
      <c r="C50" s="94"/>
      <c r="D50" s="94"/>
      <c r="E50" s="94"/>
      <c r="F50" s="94"/>
      <c r="G50" s="94"/>
      <c r="H50" s="94"/>
      <c r="I50" s="94"/>
      <c r="J50" s="94"/>
      <c r="K50" s="94"/>
      <c r="L50" s="94"/>
      <c r="M50" s="94"/>
      <c r="N50" s="94"/>
      <c r="O50" s="94"/>
      <c r="P50" s="94"/>
      <c r="Q50" s="94"/>
      <c r="R50" s="94"/>
      <c r="S50" s="1251"/>
    </row>
    <row r="51" spans="1:19" ht="12" customHeight="1">
      <c r="A51" s="94"/>
      <c r="B51" s="94"/>
      <c r="C51" s="94"/>
      <c r="D51" s="94"/>
      <c r="E51" s="94"/>
      <c r="F51" s="48"/>
      <c r="G51" s="48"/>
      <c r="H51" s="48"/>
      <c r="I51" s="48"/>
      <c r="J51" s="48"/>
      <c r="K51" s="48"/>
      <c r="L51" s="48"/>
      <c r="M51" s="48"/>
      <c r="N51" s="48"/>
      <c r="O51" s="48"/>
      <c r="P51" s="48"/>
      <c r="Q51" s="48"/>
      <c r="R51" s="48"/>
      <c r="S51" s="1251"/>
    </row>
    <row r="52" spans="1:19" ht="12" customHeight="1">
      <c r="A52" s="94"/>
      <c r="B52" s="94"/>
      <c r="C52" s="94"/>
      <c r="D52" s="94"/>
      <c r="E52" s="94"/>
      <c r="F52" s="919" t="str">
        <f>Master!E2</f>
        <v>ç/kkukpk;Z]</v>
      </c>
      <c r="G52" s="919"/>
      <c r="H52" s="919"/>
      <c r="I52" s="919"/>
      <c r="J52" s="48"/>
      <c r="K52" s="48"/>
      <c r="L52" s="48"/>
      <c r="M52" s="48"/>
      <c r="N52" s="48"/>
      <c r="O52" s="919" t="str">
        <f>F52</f>
        <v>ç/kkukpk;Z]</v>
      </c>
      <c r="P52" s="919"/>
      <c r="Q52" s="919"/>
      <c r="R52" s="919"/>
      <c r="S52" s="1251"/>
    </row>
    <row r="53" spans="1:19" ht="12" customHeight="1">
      <c r="A53" s="94"/>
      <c r="B53" s="94"/>
      <c r="C53" s="94"/>
      <c r="D53" s="94"/>
      <c r="E53" s="94"/>
      <c r="F53" s="920" t="str">
        <f>Master!H2</f>
        <v>jkmekfo jk;eyok³k</v>
      </c>
      <c r="G53" s="920"/>
      <c r="H53" s="920"/>
      <c r="I53" s="920"/>
      <c r="J53" s="48"/>
      <c r="K53" s="48"/>
      <c r="L53" s="48"/>
      <c r="M53" s="48"/>
      <c r="N53" s="48"/>
      <c r="O53" s="920" t="str">
        <f>Master!H2</f>
        <v>jkmekfo jk;eyok³k</v>
      </c>
      <c r="P53" s="920"/>
      <c r="Q53" s="920"/>
      <c r="R53" s="920"/>
      <c r="S53" s="1251"/>
    </row>
    <row r="54" spans="1:19" ht="12" customHeight="1">
      <c r="A54" s="94"/>
      <c r="B54" s="94"/>
      <c r="C54" s="94"/>
      <c r="D54" s="94"/>
      <c r="E54" s="94"/>
      <c r="F54" s="920"/>
      <c r="G54" s="920"/>
      <c r="H54" s="920"/>
      <c r="I54" s="920"/>
      <c r="J54" s="48"/>
      <c r="K54" s="48"/>
      <c r="L54" s="48"/>
      <c r="M54" s="48"/>
      <c r="N54" s="48"/>
      <c r="O54" s="920"/>
      <c r="P54" s="920"/>
      <c r="Q54" s="920"/>
      <c r="R54" s="920"/>
      <c r="S54" s="1251"/>
    </row>
    <row r="55" spans="1:19" ht="15" hidden="1" customHeight="1">
      <c r="A55" s="94"/>
      <c r="B55" s="94"/>
      <c r="C55" s="94"/>
      <c r="D55" s="94"/>
      <c r="E55" s="94"/>
      <c r="F55" s="920"/>
      <c r="G55" s="920"/>
      <c r="H55" s="920"/>
      <c r="I55" s="920"/>
      <c r="J55" s="48"/>
      <c r="K55" s="48"/>
      <c r="L55" s="48"/>
      <c r="M55" s="48"/>
      <c r="N55" s="48"/>
      <c r="O55" s="920"/>
      <c r="P55" s="920"/>
      <c r="Q55" s="920"/>
      <c r="R55" s="920"/>
    </row>
    <row r="56" spans="1:19" hidden="1">
      <c r="F56" s="103"/>
      <c r="G56" s="103"/>
      <c r="H56" s="103"/>
      <c r="I56" s="103"/>
      <c r="J56" s="103"/>
      <c r="K56" s="103"/>
      <c r="L56" s="103"/>
      <c r="M56" s="103"/>
      <c r="N56" s="103"/>
      <c r="O56" s="103"/>
      <c r="P56" s="103"/>
      <c r="Q56" s="103"/>
      <c r="R56" s="103"/>
    </row>
    <row r="57" spans="1:19" hidden="1"/>
    <row r="58" spans="1:19" hidden="1"/>
    <row r="59" spans="1:19" hidden="1"/>
    <row r="60" spans="1:19" hidden="1"/>
    <row r="61" spans="1:19" hidden="1"/>
    <row r="62" spans="1:19" hidden="1"/>
    <row r="63" spans="1:19" hidden="1"/>
    <row r="64" spans="1:19" hidden="1"/>
    <row r="65" hidden="1"/>
    <row r="66" hidden="1"/>
    <row r="67" hidden="1"/>
    <row r="68" hidden="1"/>
    <row r="69" hidden="1"/>
    <row r="70" hidden="1"/>
    <row r="71" hidden="1"/>
    <row r="72" hidden="1"/>
    <row r="73" hidden="1"/>
  </sheetData>
  <sheetProtection password="E8FA" sheet="1" objects="1" scenarios="1" formatColumns="0" formatRows="0"/>
  <mergeCells count="21">
    <mergeCell ref="P1:R1"/>
    <mergeCell ref="A2:I2"/>
    <mergeCell ref="J2:R2"/>
    <mergeCell ref="A3:I3"/>
    <mergeCell ref="J3:R3"/>
    <mergeCell ref="S1:S54"/>
    <mergeCell ref="F52:I52"/>
    <mergeCell ref="O52:R52"/>
    <mergeCell ref="F53:I55"/>
    <mergeCell ref="O53:R55"/>
    <mergeCell ref="A4:I4"/>
    <mergeCell ref="J4:R4"/>
    <mergeCell ref="A5:I5"/>
    <mergeCell ref="J5:R5"/>
    <mergeCell ref="A6:A7"/>
    <mergeCell ref="B6:B7"/>
    <mergeCell ref="I6:I7"/>
    <mergeCell ref="J6:J7"/>
    <mergeCell ref="K6:K7"/>
    <mergeCell ref="R6:R7"/>
    <mergeCell ref="G1:I1"/>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dimension ref="A1:U43"/>
  <sheetViews>
    <sheetView workbookViewId="0">
      <selection activeCell="L33" sqref="L33"/>
    </sheetView>
  </sheetViews>
  <sheetFormatPr defaultRowHeight="15"/>
  <cols>
    <col min="1" max="1" width="10.5703125" customWidth="1"/>
    <col min="2" max="2" width="7.140625" customWidth="1"/>
    <col min="3" max="3" width="5.85546875" customWidth="1"/>
    <col min="4" max="4" width="6.140625" customWidth="1"/>
    <col min="5" max="5" width="3.7109375" customWidth="1"/>
    <col min="6" max="6" width="2.7109375" customWidth="1"/>
    <col min="7" max="7" width="4.7109375" bestFit="1" customWidth="1"/>
    <col min="8" max="8" width="3" customWidth="1"/>
    <col min="9" max="9" width="3.7109375" customWidth="1"/>
    <col min="10" max="10" width="2.42578125" customWidth="1"/>
    <col min="11" max="11" width="7.140625" customWidth="1"/>
    <col min="12" max="12" width="3.7109375" customWidth="1"/>
    <col min="13" max="13" width="2.7109375" customWidth="1"/>
    <col min="14" max="14" width="4.7109375" bestFit="1" customWidth="1"/>
    <col min="15" max="15" width="3" customWidth="1"/>
    <col min="16" max="16" width="3.7109375" customWidth="1"/>
    <col min="17" max="17" width="2.42578125" customWidth="1"/>
    <col min="18" max="18" width="7.140625" customWidth="1"/>
    <col min="19" max="19" width="7.85546875" customWidth="1"/>
    <col min="20" max="20" width="7.28515625" customWidth="1"/>
    <col min="21" max="21" width="9.85546875" customWidth="1"/>
  </cols>
  <sheetData>
    <row r="1" spans="1:21" ht="23.25">
      <c r="A1" s="1291" t="str">
        <f>Summary!$A$2</f>
        <v>ç/kkukpk;Z] jkmekfo jk;eyok³k ¼vkWfQl vkbZ-Mh- la[;k %&amp;12345½</v>
      </c>
      <c r="B1" s="1291"/>
      <c r="C1" s="1291"/>
      <c r="D1" s="1291"/>
      <c r="E1" s="1291"/>
      <c r="F1" s="1291"/>
      <c r="G1" s="1291"/>
      <c r="H1" s="1291"/>
      <c r="I1" s="1291"/>
      <c r="J1" s="1291"/>
      <c r="K1" s="1291"/>
      <c r="L1" s="1291"/>
      <c r="M1" s="1291"/>
      <c r="N1" s="1291"/>
      <c r="O1" s="1291"/>
      <c r="P1" s="1291"/>
      <c r="Q1" s="1291"/>
      <c r="R1" s="1291"/>
      <c r="S1" s="1291"/>
      <c r="T1" s="1291"/>
      <c r="U1" s="1291"/>
    </row>
    <row r="2" spans="1:21" ht="18.75">
      <c r="A2" s="966" t="s">
        <v>387</v>
      </c>
      <c r="B2" s="966"/>
      <c r="C2" s="966"/>
      <c r="D2" s="966"/>
      <c r="E2" s="966"/>
      <c r="F2" s="966"/>
      <c r="G2" s="966"/>
      <c r="H2" s="966"/>
      <c r="I2" s="966"/>
      <c r="J2" s="966"/>
      <c r="K2" s="966"/>
      <c r="L2" s="966"/>
      <c r="M2" s="966"/>
      <c r="N2" s="966"/>
      <c r="O2" s="966"/>
      <c r="P2" s="966"/>
      <c r="Q2" s="966"/>
      <c r="R2" s="966"/>
      <c r="S2" s="966"/>
      <c r="T2" s="966"/>
      <c r="U2" s="966"/>
    </row>
    <row r="3" spans="1:21" ht="19.5" thickBot="1">
      <c r="A3" s="1292" t="s">
        <v>374</v>
      </c>
      <c r="B3" s="1292"/>
      <c r="C3" s="1292"/>
      <c r="D3" s="1292"/>
      <c r="E3" s="1292"/>
      <c r="F3" s="1292"/>
      <c r="G3" s="1292"/>
      <c r="H3" s="1292"/>
      <c r="I3" s="1292"/>
      <c r="J3" s="1292"/>
      <c r="K3" s="1292"/>
      <c r="L3" s="1292"/>
      <c r="M3" s="1292"/>
      <c r="N3" s="1292"/>
      <c r="O3" s="1292"/>
      <c r="P3" s="1292"/>
      <c r="Q3" s="1292"/>
      <c r="R3" s="1292"/>
      <c r="S3" s="1292"/>
      <c r="T3" s="1292"/>
      <c r="U3" s="1292"/>
    </row>
    <row r="4" spans="1:21" ht="20.25" customHeight="1">
      <c r="A4" s="1281" t="s">
        <v>375</v>
      </c>
      <c r="B4" s="1282" t="s">
        <v>386</v>
      </c>
      <c r="C4" s="1282"/>
      <c r="D4" s="1282" t="s">
        <v>376</v>
      </c>
      <c r="E4" s="1284" t="s">
        <v>547</v>
      </c>
      <c r="F4" s="1285"/>
      <c r="G4" s="1285"/>
      <c r="H4" s="1285"/>
      <c r="I4" s="1285"/>
      <c r="J4" s="1285"/>
      <c r="K4" s="1286"/>
      <c r="L4" s="1284" t="s">
        <v>548</v>
      </c>
      <c r="M4" s="1285"/>
      <c r="N4" s="1285"/>
      <c r="O4" s="1285"/>
      <c r="P4" s="1285"/>
      <c r="Q4" s="1285"/>
      <c r="R4" s="1286"/>
      <c r="S4" s="1282" t="s">
        <v>377</v>
      </c>
      <c r="T4" s="1282"/>
      <c r="U4" s="1290"/>
    </row>
    <row r="5" spans="1:21" ht="15.75">
      <c r="A5" s="1276"/>
      <c r="B5" s="1283"/>
      <c r="C5" s="1283"/>
      <c r="D5" s="1283"/>
      <c r="E5" s="1287"/>
      <c r="F5" s="1288"/>
      <c r="G5" s="1288"/>
      <c r="H5" s="1288"/>
      <c r="I5" s="1288"/>
      <c r="J5" s="1288"/>
      <c r="K5" s="1289"/>
      <c r="L5" s="1287"/>
      <c r="M5" s="1288"/>
      <c r="N5" s="1288"/>
      <c r="O5" s="1288"/>
      <c r="P5" s="1288"/>
      <c r="Q5" s="1288"/>
      <c r="R5" s="1289"/>
      <c r="S5" s="168" t="s">
        <v>378</v>
      </c>
      <c r="T5" s="168" t="s">
        <v>39</v>
      </c>
      <c r="U5" s="169" t="s">
        <v>379</v>
      </c>
    </row>
    <row r="6" spans="1:21">
      <c r="A6" s="142">
        <v>1</v>
      </c>
      <c r="B6" s="1269">
        <v>2</v>
      </c>
      <c r="C6" s="1269"/>
      <c r="D6" s="143">
        <v>3</v>
      </c>
      <c r="E6" s="1270">
        <v>4</v>
      </c>
      <c r="F6" s="1271"/>
      <c r="G6" s="1271"/>
      <c r="H6" s="1271"/>
      <c r="I6" s="1271"/>
      <c r="J6" s="1271"/>
      <c r="K6" s="1272"/>
      <c r="L6" s="1273">
        <v>5</v>
      </c>
      <c r="M6" s="1274"/>
      <c r="N6" s="1274"/>
      <c r="O6" s="1274"/>
      <c r="P6" s="1274"/>
      <c r="Q6" s="1274"/>
      <c r="R6" s="1275"/>
      <c r="S6" s="143">
        <v>6</v>
      </c>
      <c r="T6" s="143">
        <v>7</v>
      </c>
      <c r="U6" s="144">
        <v>8</v>
      </c>
    </row>
    <row r="7" spans="1:21" ht="15.75">
      <c r="A7" s="1276" t="s">
        <v>380</v>
      </c>
      <c r="B7" s="168" t="s">
        <v>385</v>
      </c>
      <c r="C7" s="145">
        <f>Namankan!I12+Namankan!I13+Namankan!I14</f>
        <v>0</v>
      </c>
      <c r="D7" s="146">
        <v>75</v>
      </c>
      <c r="E7" s="147">
        <f t="shared" ref="E7:E12" si="0">C7</f>
        <v>0</v>
      </c>
      <c r="F7" s="148" t="s">
        <v>309</v>
      </c>
      <c r="G7" s="148">
        <f t="shared" ref="G7:G12" si="1">D7</f>
        <v>75</v>
      </c>
      <c r="H7" s="148" t="s">
        <v>309</v>
      </c>
      <c r="I7" s="148">
        <v>10</v>
      </c>
      <c r="J7" s="148" t="s">
        <v>381</v>
      </c>
      <c r="K7" s="149">
        <f t="shared" ref="K7:K12" si="2">E7*G7*I7</f>
        <v>0</v>
      </c>
      <c r="L7" s="147">
        <f t="shared" ref="L7:L12" si="3">IF(C7&lt;=0,0,(E7+5))</f>
        <v>0</v>
      </c>
      <c r="M7" s="148" t="s">
        <v>309</v>
      </c>
      <c r="N7" s="148">
        <f>D7</f>
        <v>75</v>
      </c>
      <c r="O7" s="148" t="s">
        <v>309</v>
      </c>
      <c r="P7" s="148">
        <v>10</v>
      </c>
      <c r="Q7" s="148" t="s">
        <v>381</v>
      </c>
      <c r="R7" s="149">
        <f t="shared" ref="R7:R12" si="4">L7*N7*P7</f>
        <v>0</v>
      </c>
      <c r="S7" s="150"/>
      <c r="T7" s="150"/>
      <c r="U7" s="151"/>
    </row>
    <row r="8" spans="1:21" ht="15.75">
      <c r="A8" s="1276"/>
      <c r="B8" s="168" t="s">
        <v>384</v>
      </c>
      <c r="C8" s="145">
        <f>Namankan!J12+Namankan!J13+Namankan!J14</f>
        <v>0</v>
      </c>
      <c r="D8" s="145">
        <v>125</v>
      </c>
      <c r="E8" s="147">
        <f t="shared" si="0"/>
        <v>0</v>
      </c>
      <c r="F8" s="148" t="s">
        <v>309</v>
      </c>
      <c r="G8" s="148">
        <f t="shared" si="1"/>
        <v>125</v>
      </c>
      <c r="H8" s="148" t="s">
        <v>309</v>
      </c>
      <c r="I8" s="148">
        <v>10</v>
      </c>
      <c r="J8" s="148" t="s">
        <v>381</v>
      </c>
      <c r="K8" s="149">
        <f t="shared" si="2"/>
        <v>0</v>
      </c>
      <c r="L8" s="147">
        <f t="shared" si="3"/>
        <v>0</v>
      </c>
      <c r="M8" s="148" t="s">
        <v>309</v>
      </c>
      <c r="N8" s="148">
        <f>D8</f>
        <v>125</v>
      </c>
      <c r="O8" s="148" t="s">
        <v>309</v>
      </c>
      <c r="P8" s="148">
        <v>10</v>
      </c>
      <c r="Q8" s="148" t="s">
        <v>381</v>
      </c>
      <c r="R8" s="149">
        <f t="shared" si="4"/>
        <v>0</v>
      </c>
      <c r="S8" s="150"/>
      <c r="T8" s="150"/>
      <c r="U8" s="151"/>
    </row>
    <row r="9" spans="1:21" ht="15.75">
      <c r="A9" s="1276" t="s">
        <v>382</v>
      </c>
      <c r="B9" s="168" t="s">
        <v>385</v>
      </c>
      <c r="C9" s="145">
        <f>Namankan!I15+Namankan!I16</f>
        <v>0</v>
      </c>
      <c r="D9" s="145">
        <v>225</v>
      </c>
      <c r="E9" s="147">
        <f t="shared" si="0"/>
        <v>0</v>
      </c>
      <c r="F9" s="148" t="s">
        <v>309</v>
      </c>
      <c r="G9" s="148">
        <f t="shared" si="1"/>
        <v>225</v>
      </c>
      <c r="H9" s="148" t="s">
        <v>309</v>
      </c>
      <c r="I9" s="148">
        <v>10</v>
      </c>
      <c r="J9" s="148" t="s">
        <v>381</v>
      </c>
      <c r="K9" s="149">
        <f t="shared" si="2"/>
        <v>0</v>
      </c>
      <c r="L9" s="147">
        <f t="shared" si="3"/>
        <v>0</v>
      </c>
      <c r="M9" s="148" t="s">
        <v>309</v>
      </c>
      <c r="N9" s="148">
        <f>D9</f>
        <v>225</v>
      </c>
      <c r="O9" s="148" t="s">
        <v>309</v>
      </c>
      <c r="P9" s="148">
        <v>10</v>
      </c>
      <c r="Q9" s="148" t="s">
        <v>381</v>
      </c>
      <c r="R9" s="149">
        <f t="shared" si="4"/>
        <v>0</v>
      </c>
      <c r="S9" s="150"/>
      <c r="T9" s="150"/>
      <c r="U9" s="151"/>
    </row>
    <row r="10" spans="1:21" ht="15.75">
      <c r="A10" s="1277"/>
      <c r="B10" s="170" t="s">
        <v>384</v>
      </c>
      <c r="C10" s="152">
        <f>Namankan!J15+Namankan!J16</f>
        <v>0</v>
      </c>
      <c r="D10" s="152">
        <v>225</v>
      </c>
      <c r="E10" s="147">
        <f t="shared" si="0"/>
        <v>0</v>
      </c>
      <c r="F10" s="148" t="s">
        <v>309</v>
      </c>
      <c r="G10" s="148">
        <f t="shared" si="1"/>
        <v>225</v>
      </c>
      <c r="H10" s="148" t="s">
        <v>309</v>
      </c>
      <c r="I10" s="148">
        <v>10</v>
      </c>
      <c r="J10" s="148" t="s">
        <v>381</v>
      </c>
      <c r="K10" s="149">
        <f t="shared" si="2"/>
        <v>0</v>
      </c>
      <c r="L10" s="147">
        <f t="shared" si="3"/>
        <v>0</v>
      </c>
      <c r="M10" s="148" t="s">
        <v>309</v>
      </c>
      <c r="N10" s="148">
        <v>100</v>
      </c>
      <c r="O10" s="148" t="s">
        <v>309</v>
      </c>
      <c r="P10" s="148">
        <v>10</v>
      </c>
      <c r="Q10" s="148" t="s">
        <v>381</v>
      </c>
      <c r="R10" s="149">
        <f t="shared" si="4"/>
        <v>0</v>
      </c>
      <c r="S10" s="153"/>
      <c r="T10" s="153"/>
      <c r="U10" s="154"/>
    </row>
    <row r="11" spans="1:21" ht="15.75">
      <c r="A11" s="1276" t="s">
        <v>383</v>
      </c>
      <c r="B11" s="168" t="s">
        <v>385</v>
      </c>
      <c r="C11" s="145">
        <f>Namankan!I17+Namankan!I18</f>
        <v>0</v>
      </c>
      <c r="D11" s="145">
        <v>230</v>
      </c>
      <c r="E11" s="147">
        <f t="shared" si="0"/>
        <v>0</v>
      </c>
      <c r="F11" s="148" t="s">
        <v>309</v>
      </c>
      <c r="G11" s="148">
        <f t="shared" si="1"/>
        <v>230</v>
      </c>
      <c r="H11" s="148" t="s">
        <v>309</v>
      </c>
      <c r="I11" s="148">
        <v>10</v>
      </c>
      <c r="J11" s="148" t="s">
        <v>381</v>
      </c>
      <c r="K11" s="149">
        <f t="shared" si="2"/>
        <v>0</v>
      </c>
      <c r="L11" s="147">
        <f t="shared" si="3"/>
        <v>0</v>
      </c>
      <c r="M11" s="148" t="s">
        <v>309</v>
      </c>
      <c r="N11" s="148">
        <f>D11</f>
        <v>230</v>
      </c>
      <c r="O11" s="148" t="s">
        <v>309</v>
      </c>
      <c r="P11" s="148">
        <v>10</v>
      </c>
      <c r="Q11" s="148" t="s">
        <v>381</v>
      </c>
      <c r="R11" s="149">
        <f t="shared" si="4"/>
        <v>0</v>
      </c>
      <c r="S11" s="150"/>
      <c r="T11" s="150"/>
      <c r="U11" s="151"/>
    </row>
    <row r="12" spans="1:21" ht="16.5" thickBot="1">
      <c r="A12" s="1277"/>
      <c r="B12" s="170" t="s">
        <v>384</v>
      </c>
      <c r="C12" s="152">
        <f>Namankan!J17+Namankan!J18</f>
        <v>0</v>
      </c>
      <c r="D12" s="152">
        <v>230</v>
      </c>
      <c r="E12" s="147">
        <f t="shared" si="0"/>
        <v>0</v>
      </c>
      <c r="F12" s="148" t="s">
        <v>309</v>
      </c>
      <c r="G12" s="148">
        <f t="shared" si="1"/>
        <v>230</v>
      </c>
      <c r="H12" s="148" t="s">
        <v>309</v>
      </c>
      <c r="I12" s="148">
        <v>10</v>
      </c>
      <c r="J12" s="148" t="s">
        <v>381</v>
      </c>
      <c r="K12" s="149">
        <f t="shared" si="2"/>
        <v>0</v>
      </c>
      <c r="L12" s="147">
        <f t="shared" si="3"/>
        <v>0</v>
      </c>
      <c r="M12" s="148" t="s">
        <v>309</v>
      </c>
      <c r="N12" s="148">
        <v>100</v>
      </c>
      <c r="O12" s="148" t="s">
        <v>309</v>
      </c>
      <c r="P12" s="148">
        <v>10</v>
      </c>
      <c r="Q12" s="148" t="s">
        <v>381</v>
      </c>
      <c r="R12" s="149">
        <f t="shared" si="4"/>
        <v>0</v>
      </c>
      <c r="S12" s="153"/>
      <c r="T12" s="153"/>
      <c r="U12" s="154"/>
    </row>
    <row r="13" spans="1:21" ht="21" thickBot="1">
      <c r="A13" s="1265" t="s">
        <v>36</v>
      </c>
      <c r="B13" s="1266"/>
      <c r="C13" s="1266"/>
      <c r="D13" s="1267"/>
      <c r="E13" s="155"/>
      <c r="F13" s="156"/>
      <c r="G13" s="156"/>
      <c r="H13" s="156"/>
      <c r="I13" s="157"/>
      <c r="J13" s="157"/>
      <c r="K13" s="158">
        <f>SUM(K7:K12)</f>
        <v>0</v>
      </c>
      <c r="L13" s="159"/>
      <c r="M13" s="157"/>
      <c r="N13" s="157"/>
      <c r="O13" s="157"/>
      <c r="P13" s="157"/>
      <c r="Q13" s="157"/>
      <c r="R13" s="158">
        <f>SUM(R7:R12)</f>
        <v>0</v>
      </c>
      <c r="S13" s="160"/>
      <c r="T13" s="160"/>
      <c r="U13" s="161"/>
    </row>
    <row r="14" spans="1:21" ht="20.25">
      <c r="A14" s="1278" t="str">
        <f>Summary!$A$2</f>
        <v>ç/kkukpk;Z] jkmekfo jk;eyok³k ¼vkWfQl vkbZ-Mh- la[;k %&amp;12345½</v>
      </c>
      <c r="B14" s="1278"/>
      <c r="C14" s="1278"/>
      <c r="D14" s="1278"/>
      <c r="E14" s="1278"/>
      <c r="F14" s="1278"/>
      <c r="G14" s="1278"/>
      <c r="H14" s="1278"/>
      <c r="I14" s="1278"/>
      <c r="J14" s="1278"/>
      <c r="K14" s="1278"/>
      <c r="L14" s="1278"/>
      <c r="M14" s="1278"/>
      <c r="N14" s="1278"/>
      <c r="O14" s="1278"/>
      <c r="P14" s="1278"/>
      <c r="Q14" s="1278"/>
      <c r="R14" s="1278"/>
      <c r="S14" s="1278"/>
      <c r="T14" s="1278"/>
      <c r="U14" s="1278"/>
    </row>
    <row r="15" spans="1:21" ht="20.25">
      <c r="A15" s="1279" t="s">
        <v>387</v>
      </c>
      <c r="B15" s="1279"/>
      <c r="C15" s="1279"/>
      <c r="D15" s="1279"/>
      <c r="E15" s="1279"/>
      <c r="F15" s="1279"/>
      <c r="G15" s="1279"/>
      <c r="H15" s="1279"/>
      <c r="I15" s="1279"/>
      <c r="J15" s="1279"/>
      <c r="K15" s="1279"/>
      <c r="L15" s="1279"/>
      <c r="M15" s="1279"/>
      <c r="N15" s="1279"/>
      <c r="O15" s="1279"/>
      <c r="P15" s="1279"/>
      <c r="Q15" s="1279"/>
      <c r="R15" s="1279"/>
      <c r="S15" s="1279"/>
      <c r="T15" s="1279"/>
      <c r="U15" s="1279"/>
    </row>
    <row r="16" spans="1:21" ht="21" thickBot="1">
      <c r="A16" s="1280" t="s">
        <v>388</v>
      </c>
      <c r="B16" s="1280"/>
      <c r="C16" s="1280"/>
      <c r="D16" s="1280"/>
      <c r="E16" s="1280"/>
      <c r="F16" s="1280"/>
      <c r="G16" s="1280"/>
      <c r="H16" s="1280"/>
      <c r="I16" s="1280"/>
      <c r="J16" s="1280"/>
      <c r="K16" s="1280"/>
      <c r="L16" s="1280"/>
      <c r="M16" s="1280"/>
      <c r="N16" s="1280"/>
      <c r="O16" s="1280"/>
      <c r="P16" s="1280"/>
      <c r="Q16" s="1280"/>
      <c r="R16" s="1280"/>
      <c r="S16" s="1280"/>
      <c r="T16" s="1280"/>
      <c r="U16" s="1280"/>
    </row>
    <row r="17" spans="1:21" ht="20.25" customHeight="1">
      <c r="A17" s="1281" t="s">
        <v>375</v>
      </c>
      <c r="B17" s="1282" t="s">
        <v>386</v>
      </c>
      <c r="C17" s="1282"/>
      <c r="D17" s="1282" t="s">
        <v>376</v>
      </c>
      <c r="E17" s="1284" t="s">
        <v>547</v>
      </c>
      <c r="F17" s="1285"/>
      <c r="G17" s="1285"/>
      <c r="H17" s="1285"/>
      <c r="I17" s="1285"/>
      <c r="J17" s="1285"/>
      <c r="K17" s="1286"/>
      <c r="L17" s="1284" t="s">
        <v>548</v>
      </c>
      <c r="M17" s="1285"/>
      <c r="N17" s="1285"/>
      <c r="O17" s="1285"/>
      <c r="P17" s="1285"/>
      <c r="Q17" s="1285"/>
      <c r="R17" s="1286"/>
      <c r="S17" s="1282" t="s">
        <v>377</v>
      </c>
      <c r="T17" s="1282"/>
      <c r="U17" s="1290"/>
    </row>
    <row r="18" spans="1:21" ht="15.75">
      <c r="A18" s="1276"/>
      <c r="B18" s="1283"/>
      <c r="C18" s="1283"/>
      <c r="D18" s="1283"/>
      <c r="E18" s="1287"/>
      <c r="F18" s="1288"/>
      <c r="G18" s="1288"/>
      <c r="H18" s="1288"/>
      <c r="I18" s="1288"/>
      <c r="J18" s="1288"/>
      <c r="K18" s="1289"/>
      <c r="L18" s="1287"/>
      <c r="M18" s="1288"/>
      <c r="N18" s="1288"/>
      <c r="O18" s="1288"/>
      <c r="P18" s="1288"/>
      <c r="Q18" s="1288"/>
      <c r="R18" s="1289"/>
      <c r="S18" s="168" t="s">
        <v>378</v>
      </c>
      <c r="T18" s="168" t="s">
        <v>39</v>
      </c>
      <c r="U18" s="169" t="s">
        <v>379</v>
      </c>
    </row>
    <row r="19" spans="1:21">
      <c r="A19" s="142">
        <v>1</v>
      </c>
      <c r="B19" s="1269">
        <v>2</v>
      </c>
      <c r="C19" s="1269"/>
      <c r="D19" s="143">
        <v>3</v>
      </c>
      <c r="E19" s="1270">
        <v>4</v>
      </c>
      <c r="F19" s="1271"/>
      <c r="G19" s="1271"/>
      <c r="H19" s="1271"/>
      <c r="I19" s="1271"/>
      <c r="J19" s="1271"/>
      <c r="K19" s="1272"/>
      <c r="L19" s="1273">
        <v>5</v>
      </c>
      <c r="M19" s="1274"/>
      <c r="N19" s="1274"/>
      <c r="O19" s="1274"/>
      <c r="P19" s="1274"/>
      <c r="Q19" s="1274"/>
      <c r="R19" s="1275"/>
      <c r="S19" s="143">
        <v>6</v>
      </c>
      <c r="T19" s="143">
        <v>7</v>
      </c>
      <c r="U19" s="144">
        <v>8</v>
      </c>
    </row>
    <row r="20" spans="1:21" ht="15.75">
      <c r="A20" s="1276" t="s">
        <v>380</v>
      </c>
      <c r="B20" s="168" t="s">
        <v>385</v>
      </c>
      <c r="C20" s="145">
        <f>Namankan!F12+Namankan!F13+Namankan!F14</f>
        <v>0</v>
      </c>
      <c r="D20" s="146">
        <v>75</v>
      </c>
      <c r="E20" s="147">
        <f t="shared" ref="E20:E25" si="5">C20</f>
        <v>0</v>
      </c>
      <c r="F20" s="148" t="s">
        <v>309</v>
      </c>
      <c r="G20" s="148">
        <f t="shared" ref="G20:G25" si="6">D20</f>
        <v>75</v>
      </c>
      <c r="H20" s="148" t="s">
        <v>309</v>
      </c>
      <c r="I20" s="148">
        <v>10</v>
      </c>
      <c r="J20" s="148" t="s">
        <v>381</v>
      </c>
      <c r="K20" s="149">
        <f t="shared" ref="K20:K25" si="7">E20*G20*I20</f>
        <v>0</v>
      </c>
      <c r="L20" s="147">
        <f t="shared" ref="L20:L25" si="8">IF(C20&lt;=0,0,(E20+5))</f>
        <v>0</v>
      </c>
      <c r="M20" s="148" t="s">
        <v>309</v>
      </c>
      <c r="N20" s="148">
        <f>D20</f>
        <v>75</v>
      </c>
      <c r="O20" s="148" t="s">
        <v>309</v>
      </c>
      <c r="P20" s="148">
        <v>10</v>
      </c>
      <c r="Q20" s="148" t="s">
        <v>381</v>
      </c>
      <c r="R20" s="149">
        <f t="shared" ref="R20:R25" si="9">L20*N20*P20</f>
        <v>0</v>
      </c>
      <c r="S20" s="150"/>
      <c r="T20" s="150"/>
      <c r="U20" s="151"/>
    </row>
    <row r="21" spans="1:21" ht="15.75">
      <c r="A21" s="1276"/>
      <c r="B21" s="168" t="s">
        <v>384</v>
      </c>
      <c r="C21" s="145">
        <f>Namankan!G12+Namankan!G13+Namankan!G14</f>
        <v>0</v>
      </c>
      <c r="D21" s="145">
        <v>125</v>
      </c>
      <c r="E21" s="147">
        <f t="shared" si="5"/>
        <v>0</v>
      </c>
      <c r="F21" s="148" t="s">
        <v>309</v>
      </c>
      <c r="G21" s="148">
        <f t="shared" si="6"/>
        <v>125</v>
      </c>
      <c r="H21" s="148" t="s">
        <v>309</v>
      </c>
      <c r="I21" s="148">
        <v>10</v>
      </c>
      <c r="J21" s="148" t="s">
        <v>381</v>
      </c>
      <c r="K21" s="149">
        <f t="shared" si="7"/>
        <v>0</v>
      </c>
      <c r="L21" s="147">
        <f t="shared" si="8"/>
        <v>0</v>
      </c>
      <c r="M21" s="148" t="s">
        <v>309</v>
      </c>
      <c r="N21" s="148">
        <f>D21</f>
        <v>125</v>
      </c>
      <c r="O21" s="148" t="s">
        <v>309</v>
      </c>
      <c r="P21" s="148">
        <v>10</v>
      </c>
      <c r="Q21" s="148" t="s">
        <v>381</v>
      </c>
      <c r="R21" s="149">
        <f t="shared" si="9"/>
        <v>0</v>
      </c>
      <c r="S21" s="150"/>
      <c r="T21" s="150"/>
      <c r="U21" s="151"/>
    </row>
    <row r="22" spans="1:21" ht="15.75">
      <c r="A22" s="1276" t="s">
        <v>382</v>
      </c>
      <c r="B22" s="168" t="s">
        <v>385</v>
      </c>
      <c r="C22" s="145">
        <f>Namankan!F15+Namankan!F16</f>
        <v>0</v>
      </c>
      <c r="D22" s="145">
        <v>225</v>
      </c>
      <c r="E22" s="147">
        <f t="shared" si="5"/>
        <v>0</v>
      </c>
      <c r="F22" s="148" t="s">
        <v>309</v>
      </c>
      <c r="G22" s="148">
        <f t="shared" si="6"/>
        <v>225</v>
      </c>
      <c r="H22" s="148" t="s">
        <v>309</v>
      </c>
      <c r="I22" s="148">
        <v>10</v>
      </c>
      <c r="J22" s="148" t="s">
        <v>381</v>
      </c>
      <c r="K22" s="149">
        <f t="shared" si="7"/>
        <v>0</v>
      </c>
      <c r="L22" s="147">
        <f t="shared" si="8"/>
        <v>0</v>
      </c>
      <c r="M22" s="148" t="s">
        <v>309</v>
      </c>
      <c r="N22" s="148">
        <f>D22</f>
        <v>225</v>
      </c>
      <c r="O22" s="148" t="s">
        <v>309</v>
      </c>
      <c r="P22" s="148">
        <v>10</v>
      </c>
      <c r="Q22" s="148" t="s">
        <v>381</v>
      </c>
      <c r="R22" s="149">
        <f t="shared" si="9"/>
        <v>0</v>
      </c>
      <c r="S22" s="150"/>
      <c r="T22" s="150"/>
      <c r="U22" s="151"/>
    </row>
    <row r="23" spans="1:21" ht="15.75">
      <c r="A23" s="1277"/>
      <c r="B23" s="170" t="s">
        <v>384</v>
      </c>
      <c r="C23" s="152">
        <f>Namankan!G15+Namankan!G16</f>
        <v>0</v>
      </c>
      <c r="D23" s="152">
        <v>225</v>
      </c>
      <c r="E23" s="147">
        <f t="shared" si="5"/>
        <v>0</v>
      </c>
      <c r="F23" s="148" t="s">
        <v>309</v>
      </c>
      <c r="G23" s="148">
        <f t="shared" si="6"/>
        <v>225</v>
      </c>
      <c r="H23" s="148" t="s">
        <v>309</v>
      </c>
      <c r="I23" s="148">
        <v>10</v>
      </c>
      <c r="J23" s="148" t="s">
        <v>381</v>
      </c>
      <c r="K23" s="149">
        <f t="shared" si="7"/>
        <v>0</v>
      </c>
      <c r="L23" s="147">
        <f t="shared" si="8"/>
        <v>0</v>
      </c>
      <c r="M23" s="148" t="s">
        <v>309</v>
      </c>
      <c r="N23" s="148">
        <v>100</v>
      </c>
      <c r="O23" s="148" t="s">
        <v>309</v>
      </c>
      <c r="P23" s="148">
        <v>10</v>
      </c>
      <c r="Q23" s="148" t="s">
        <v>381</v>
      </c>
      <c r="R23" s="149">
        <f t="shared" si="9"/>
        <v>0</v>
      </c>
      <c r="S23" s="153"/>
      <c r="T23" s="153"/>
      <c r="U23" s="154"/>
    </row>
    <row r="24" spans="1:21" ht="15.75">
      <c r="A24" s="1276" t="s">
        <v>383</v>
      </c>
      <c r="B24" s="168" t="s">
        <v>385</v>
      </c>
      <c r="C24" s="145">
        <f>Namankan!F17+Namankan!F18</f>
        <v>0</v>
      </c>
      <c r="D24" s="145">
        <v>230</v>
      </c>
      <c r="E24" s="147">
        <f t="shared" si="5"/>
        <v>0</v>
      </c>
      <c r="F24" s="148" t="s">
        <v>309</v>
      </c>
      <c r="G24" s="148">
        <f t="shared" si="6"/>
        <v>230</v>
      </c>
      <c r="H24" s="148" t="s">
        <v>309</v>
      </c>
      <c r="I24" s="148">
        <v>10</v>
      </c>
      <c r="J24" s="148" t="s">
        <v>381</v>
      </c>
      <c r="K24" s="149">
        <f t="shared" si="7"/>
        <v>0</v>
      </c>
      <c r="L24" s="147">
        <f t="shared" si="8"/>
        <v>0</v>
      </c>
      <c r="M24" s="148" t="s">
        <v>309</v>
      </c>
      <c r="N24" s="148">
        <f>D24</f>
        <v>230</v>
      </c>
      <c r="O24" s="148" t="s">
        <v>309</v>
      </c>
      <c r="P24" s="148">
        <v>10</v>
      </c>
      <c r="Q24" s="148" t="s">
        <v>381</v>
      </c>
      <c r="R24" s="149">
        <f t="shared" si="9"/>
        <v>0</v>
      </c>
      <c r="S24" s="150"/>
      <c r="T24" s="150"/>
      <c r="U24" s="151"/>
    </row>
    <row r="25" spans="1:21" ht="16.5" thickBot="1">
      <c r="A25" s="1277"/>
      <c r="B25" s="170" t="s">
        <v>384</v>
      </c>
      <c r="C25" s="152">
        <f>Namankan!G17+Namankan!G18</f>
        <v>0</v>
      </c>
      <c r="D25" s="152">
        <v>230</v>
      </c>
      <c r="E25" s="147">
        <f t="shared" si="5"/>
        <v>0</v>
      </c>
      <c r="F25" s="148" t="s">
        <v>309</v>
      </c>
      <c r="G25" s="148">
        <f t="shared" si="6"/>
        <v>230</v>
      </c>
      <c r="H25" s="148" t="s">
        <v>309</v>
      </c>
      <c r="I25" s="148">
        <v>10</v>
      </c>
      <c r="J25" s="148" t="s">
        <v>381</v>
      </c>
      <c r="K25" s="149">
        <f t="shared" si="7"/>
        <v>0</v>
      </c>
      <c r="L25" s="147">
        <f t="shared" si="8"/>
        <v>0</v>
      </c>
      <c r="M25" s="148" t="s">
        <v>309</v>
      </c>
      <c r="N25" s="148">
        <v>100</v>
      </c>
      <c r="O25" s="148" t="s">
        <v>309</v>
      </c>
      <c r="P25" s="148">
        <v>10</v>
      </c>
      <c r="Q25" s="148" t="s">
        <v>381</v>
      </c>
      <c r="R25" s="149">
        <f t="shared" si="9"/>
        <v>0</v>
      </c>
      <c r="S25" s="153"/>
      <c r="T25" s="153"/>
      <c r="U25" s="154"/>
    </row>
    <row r="26" spans="1:21" ht="21" thickBot="1">
      <c r="A26" s="1265" t="s">
        <v>36</v>
      </c>
      <c r="B26" s="1266"/>
      <c r="C26" s="1266"/>
      <c r="D26" s="1267"/>
      <c r="E26" s="162"/>
      <c r="F26" s="163"/>
      <c r="G26" s="163"/>
      <c r="H26" s="163"/>
      <c r="I26" s="164"/>
      <c r="J26" s="164"/>
      <c r="K26" s="165">
        <f>SUM(K20:K25)</f>
        <v>0</v>
      </c>
      <c r="L26" s="166"/>
      <c r="M26" s="164"/>
      <c r="N26" s="164"/>
      <c r="O26" s="164"/>
      <c r="P26" s="164"/>
      <c r="Q26" s="164"/>
      <c r="R26" s="165">
        <f>SUM(R20:R25)</f>
        <v>0</v>
      </c>
      <c r="S26" s="160"/>
      <c r="T26" s="160"/>
      <c r="U26" s="161"/>
    </row>
    <row r="27" spans="1:21" ht="20.25">
      <c r="A27" s="1278" t="str">
        <f>Summary!$A$2</f>
        <v>ç/kkukpk;Z] jkmekfo jk;eyok³k ¼vkWfQl vkbZ-Mh- la[;k %&amp;12345½</v>
      </c>
      <c r="B27" s="1278"/>
      <c r="C27" s="1278"/>
      <c r="D27" s="1278"/>
      <c r="E27" s="1278"/>
      <c r="F27" s="1278"/>
      <c r="G27" s="1278"/>
      <c r="H27" s="1278"/>
      <c r="I27" s="1278"/>
      <c r="J27" s="1278"/>
      <c r="K27" s="1278"/>
      <c r="L27" s="1278"/>
      <c r="M27" s="1278"/>
      <c r="N27" s="1278"/>
      <c r="O27" s="1278"/>
      <c r="P27" s="1278"/>
      <c r="Q27" s="1278"/>
      <c r="R27" s="1278"/>
      <c r="S27" s="1278"/>
      <c r="T27" s="1278"/>
      <c r="U27" s="1278"/>
    </row>
    <row r="28" spans="1:21" ht="20.25">
      <c r="A28" s="1279" t="s">
        <v>373</v>
      </c>
      <c r="B28" s="1279"/>
      <c r="C28" s="1279"/>
      <c r="D28" s="1279"/>
      <c r="E28" s="1279"/>
      <c r="F28" s="1279"/>
      <c r="G28" s="1279"/>
      <c r="H28" s="1279"/>
      <c r="I28" s="1279"/>
      <c r="J28" s="1279"/>
      <c r="K28" s="1279"/>
      <c r="L28" s="1279"/>
      <c r="M28" s="1279"/>
      <c r="N28" s="1279"/>
      <c r="O28" s="1279"/>
      <c r="P28" s="1279"/>
      <c r="Q28" s="1279"/>
      <c r="R28" s="1279"/>
      <c r="S28" s="1279"/>
      <c r="T28" s="1279"/>
      <c r="U28" s="1279"/>
    </row>
    <row r="29" spans="1:21" ht="21" thickBot="1">
      <c r="A29" s="1280" t="s">
        <v>389</v>
      </c>
      <c r="B29" s="1280"/>
      <c r="C29" s="1280"/>
      <c r="D29" s="1280"/>
      <c r="E29" s="1280"/>
      <c r="F29" s="1280"/>
      <c r="G29" s="1280"/>
      <c r="H29" s="1280"/>
      <c r="I29" s="1280"/>
      <c r="J29" s="1280"/>
      <c r="K29" s="1280"/>
      <c r="L29" s="1280"/>
      <c r="M29" s="1280"/>
      <c r="N29" s="1280"/>
      <c r="O29" s="1280"/>
      <c r="P29" s="1280"/>
      <c r="Q29" s="1280"/>
      <c r="R29" s="1280"/>
      <c r="S29" s="1280"/>
      <c r="T29" s="1280"/>
      <c r="U29" s="1280"/>
    </row>
    <row r="30" spans="1:21" ht="20.25" customHeight="1">
      <c r="A30" s="1281" t="s">
        <v>375</v>
      </c>
      <c r="B30" s="1282" t="s">
        <v>386</v>
      </c>
      <c r="C30" s="1282"/>
      <c r="D30" s="1282" t="s">
        <v>376</v>
      </c>
      <c r="E30" s="1284" t="s">
        <v>547</v>
      </c>
      <c r="F30" s="1285"/>
      <c r="G30" s="1285"/>
      <c r="H30" s="1285"/>
      <c r="I30" s="1285"/>
      <c r="J30" s="1285"/>
      <c r="K30" s="1286"/>
      <c r="L30" s="1284" t="s">
        <v>548</v>
      </c>
      <c r="M30" s="1285"/>
      <c r="N30" s="1285"/>
      <c r="O30" s="1285"/>
      <c r="P30" s="1285"/>
      <c r="Q30" s="1285"/>
      <c r="R30" s="1286"/>
      <c r="S30" s="1282" t="s">
        <v>377</v>
      </c>
      <c r="T30" s="1282"/>
      <c r="U30" s="1290"/>
    </row>
    <row r="31" spans="1:21" ht="15.75">
      <c r="A31" s="1276"/>
      <c r="B31" s="1283"/>
      <c r="C31" s="1283"/>
      <c r="D31" s="1283"/>
      <c r="E31" s="1287"/>
      <c r="F31" s="1288"/>
      <c r="G31" s="1288"/>
      <c r="H31" s="1288"/>
      <c r="I31" s="1288"/>
      <c r="J31" s="1288"/>
      <c r="K31" s="1289"/>
      <c r="L31" s="1287"/>
      <c r="M31" s="1288"/>
      <c r="N31" s="1288"/>
      <c r="O31" s="1288"/>
      <c r="P31" s="1288"/>
      <c r="Q31" s="1288"/>
      <c r="R31" s="1289"/>
      <c r="S31" s="168" t="s">
        <v>378</v>
      </c>
      <c r="T31" s="168" t="s">
        <v>39</v>
      </c>
      <c r="U31" s="169" t="s">
        <v>379</v>
      </c>
    </row>
    <row r="32" spans="1:21">
      <c r="A32" s="142">
        <v>1</v>
      </c>
      <c r="B32" s="1269">
        <v>2</v>
      </c>
      <c r="C32" s="1269"/>
      <c r="D32" s="143">
        <v>3</v>
      </c>
      <c r="E32" s="1270">
        <v>4</v>
      </c>
      <c r="F32" s="1271"/>
      <c r="G32" s="1271"/>
      <c r="H32" s="1271"/>
      <c r="I32" s="1271"/>
      <c r="J32" s="1271"/>
      <c r="K32" s="1272"/>
      <c r="L32" s="1273">
        <v>5</v>
      </c>
      <c r="M32" s="1274"/>
      <c r="N32" s="1274"/>
      <c r="O32" s="1274"/>
      <c r="P32" s="1274"/>
      <c r="Q32" s="1274"/>
      <c r="R32" s="1275"/>
      <c r="S32" s="143">
        <v>6</v>
      </c>
      <c r="T32" s="143">
        <v>7</v>
      </c>
      <c r="U32" s="144">
        <v>8</v>
      </c>
    </row>
    <row r="33" spans="1:21" ht="15.75">
      <c r="A33" s="1276" t="s">
        <v>380</v>
      </c>
      <c r="B33" s="168" t="s">
        <v>385</v>
      </c>
      <c r="C33" s="145">
        <f>Namankan!L12+Namankan!L13+Namankan!L14+Namankan!O12+Namankan!O13+Namankan!O14</f>
        <v>0</v>
      </c>
      <c r="D33" s="146">
        <v>40</v>
      </c>
      <c r="E33" s="147">
        <f t="shared" ref="E33:E38" si="10">C33</f>
        <v>0</v>
      </c>
      <c r="F33" s="148" t="s">
        <v>309</v>
      </c>
      <c r="G33" s="148">
        <f t="shared" ref="G33:G38" si="11">D33</f>
        <v>40</v>
      </c>
      <c r="H33" s="148" t="s">
        <v>309</v>
      </c>
      <c r="I33" s="148">
        <v>10</v>
      </c>
      <c r="J33" s="148" t="s">
        <v>381</v>
      </c>
      <c r="K33" s="167">
        <f t="shared" ref="K33:K38" si="12">E33*G33*I33</f>
        <v>0</v>
      </c>
      <c r="L33" s="147">
        <f t="shared" ref="L33:L38" si="13">IF(C33&lt;=0,0,(E33+5))</f>
        <v>0</v>
      </c>
      <c r="M33" s="148" t="s">
        <v>309</v>
      </c>
      <c r="N33" s="148">
        <f t="shared" ref="N33:N38" si="14">D33</f>
        <v>40</v>
      </c>
      <c r="O33" s="148" t="s">
        <v>309</v>
      </c>
      <c r="P33" s="148">
        <v>10</v>
      </c>
      <c r="Q33" s="148" t="s">
        <v>381</v>
      </c>
      <c r="R33" s="149">
        <f t="shared" ref="R33:R38" si="15">L33*N33*P33</f>
        <v>0</v>
      </c>
      <c r="S33" s="150"/>
      <c r="T33" s="150"/>
      <c r="U33" s="151"/>
    </row>
    <row r="34" spans="1:21" ht="15.75">
      <c r="A34" s="1276"/>
      <c r="B34" s="168" t="s">
        <v>384</v>
      </c>
      <c r="C34" s="145">
        <f>Namankan!M12+Namankan!M13+Namankan!M14+Namankan!P12+Namankan!P13+Namankan!P14</f>
        <v>0</v>
      </c>
      <c r="D34" s="145">
        <v>40</v>
      </c>
      <c r="E34" s="147">
        <f t="shared" si="10"/>
        <v>0</v>
      </c>
      <c r="F34" s="148" t="s">
        <v>309</v>
      </c>
      <c r="G34" s="148">
        <f t="shared" si="11"/>
        <v>40</v>
      </c>
      <c r="H34" s="148" t="s">
        <v>309</v>
      </c>
      <c r="I34" s="148">
        <v>10</v>
      </c>
      <c r="J34" s="148" t="s">
        <v>381</v>
      </c>
      <c r="K34" s="167">
        <f t="shared" si="12"/>
        <v>0</v>
      </c>
      <c r="L34" s="147">
        <f t="shared" si="13"/>
        <v>0</v>
      </c>
      <c r="M34" s="148" t="s">
        <v>309</v>
      </c>
      <c r="N34" s="148">
        <f t="shared" si="14"/>
        <v>40</v>
      </c>
      <c r="O34" s="148" t="s">
        <v>309</v>
      </c>
      <c r="P34" s="148">
        <v>10</v>
      </c>
      <c r="Q34" s="148" t="s">
        <v>381</v>
      </c>
      <c r="R34" s="149">
        <f t="shared" si="15"/>
        <v>0</v>
      </c>
      <c r="S34" s="150"/>
      <c r="T34" s="150"/>
      <c r="U34" s="151"/>
    </row>
    <row r="35" spans="1:21" ht="15.75">
      <c r="A35" s="1276" t="s">
        <v>382</v>
      </c>
      <c r="B35" s="168" t="s">
        <v>385</v>
      </c>
      <c r="C35" s="145">
        <f>Namankan!L15+Namankan!L16+Namankan!O15+Namankan!O16</f>
        <v>0</v>
      </c>
      <c r="D35" s="145">
        <v>50</v>
      </c>
      <c r="E35" s="147">
        <f t="shared" si="10"/>
        <v>0</v>
      </c>
      <c r="F35" s="148" t="s">
        <v>309</v>
      </c>
      <c r="G35" s="148">
        <f t="shared" si="11"/>
        <v>50</v>
      </c>
      <c r="H35" s="148" t="s">
        <v>309</v>
      </c>
      <c r="I35" s="148">
        <v>10</v>
      </c>
      <c r="J35" s="148" t="s">
        <v>381</v>
      </c>
      <c r="K35" s="167">
        <f t="shared" si="12"/>
        <v>0</v>
      </c>
      <c r="L35" s="147">
        <f t="shared" si="13"/>
        <v>0</v>
      </c>
      <c r="M35" s="148" t="s">
        <v>309</v>
      </c>
      <c r="N35" s="148">
        <f t="shared" si="14"/>
        <v>50</v>
      </c>
      <c r="O35" s="148" t="s">
        <v>309</v>
      </c>
      <c r="P35" s="148">
        <v>10</v>
      </c>
      <c r="Q35" s="148" t="s">
        <v>381</v>
      </c>
      <c r="R35" s="149">
        <f t="shared" si="15"/>
        <v>0</v>
      </c>
      <c r="S35" s="150"/>
      <c r="T35" s="150"/>
      <c r="U35" s="151"/>
    </row>
    <row r="36" spans="1:21" ht="15.75">
      <c r="A36" s="1277"/>
      <c r="B36" s="170" t="s">
        <v>384</v>
      </c>
      <c r="C36" s="152">
        <f>Namankan!M15+Namankan!M16+Namankan!P15+Namankan!P16</f>
        <v>0</v>
      </c>
      <c r="D36" s="152">
        <v>50</v>
      </c>
      <c r="E36" s="147">
        <f t="shared" si="10"/>
        <v>0</v>
      </c>
      <c r="F36" s="148" t="s">
        <v>309</v>
      </c>
      <c r="G36" s="148">
        <f t="shared" si="11"/>
        <v>50</v>
      </c>
      <c r="H36" s="148" t="s">
        <v>309</v>
      </c>
      <c r="I36" s="148">
        <v>10</v>
      </c>
      <c r="J36" s="148" t="s">
        <v>381</v>
      </c>
      <c r="K36" s="167">
        <f t="shared" si="12"/>
        <v>0</v>
      </c>
      <c r="L36" s="147">
        <f t="shared" si="13"/>
        <v>0</v>
      </c>
      <c r="M36" s="148" t="s">
        <v>309</v>
      </c>
      <c r="N36" s="148">
        <f t="shared" si="14"/>
        <v>50</v>
      </c>
      <c r="O36" s="148" t="s">
        <v>309</v>
      </c>
      <c r="P36" s="148">
        <v>10</v>
      </c>
      <c r="Q36" s="148" t="s">
        <v>381</v>
      </c>
      <c r="R36" s="149">
        <f t="shared" si="15"/>
        <v>0</v>
      </c>
      <c r="S36" s="153"/>
      <c r="T36" s="153"/>
      <c r="U36" s="154"/>
    </row>
    <row r="37" spans="1:21" ht="15.75">
      <c r="A37" s="1276" t="s">
        <v>383</v>
      </c>
      <c r="B37" s="168" t="s">
        <v>385</v>
      </c>
      <c r="C37" s="145">
        <f>Namankan!L17+Namankan!L18+Namankan!O17+Namankan!O18</f>
        <v>0</v>
      </c>
      <c r="D37" s="145">
        <v>90</v>
      </c>
      <c r="E37" s="147">
        <f t="shared" si="10"/>
        <v>0</v>
      </c>
      <c r="F37" s="148" t="s">
        <v>309</v>
      </c>
      <c r="G37" s="148">
        <f t="shared" si="11"/>
        <v>90</v>
      </c>
      <c r="H37" s="148" t="s">
        <v>309</v>
      </c>
      <c r="I37" s="148">
        <v>10</v>
      </c>
      <c r="J37" s="148" t="s">
        <v>381</v>
      </c>
      <c r="K37" s="167">
        <f t="shared" si="12"/>
        <v>0</v>
      </c>
      <c r="L37" s="147">
        <f t="shared" si="13"/>
        <v>0</v>
      </c>
      <c r="M37" s="148" t="s">
        <v>309</v>
      </c>
      <c r="N37" s="148">
        <f t="shared" si="14"/>
        <v>90</v>
      </c>
      <c r="O37" s="148" t="s">
        <v>309</v>
      </c>
      <c r="P37" s="148">
        <v>10</v>
      </c>
      <c r="Q37" s="148" t="s">
        <v>381</v>
      </c>
      <c r="R37" s="149">
        <f t="shared" si="15"/>
        <v>0</v>
      </c>
      <c r="S37" s="150"/>
      <c r="T37" s="150"/>
      <c r="U37" s="151"/>
    </row>
    <row r="38" spans="1:21" ht="16.5" thickBot="1">
      <c r="A38" s="1277"/>
      <c r="B38" s="170" t="s">
        <v>384</v>
      </c>
      <c r="C38" s="152">
        <f>Namankan!M17+Namankan!M18+Namankan!P17+Namankan!P18</f>
        <v>0</v>
      </c>
      <c r="D38" s="152">
        <v>90</v>
      </c>
      <c r="E38" s="147">
        <f t="shared" si="10"/>
        <v>0</v>
      </c>
      <c r="F38" s="148" t="s">
        <v>309</v>
      </c>
      <c r="G38" s="148">
        <f t="shared" si="11"/>
        <v>90</v>
      </c>
      <c r="H38" s="148" t="s">
        <v>309</v>
      </c>
      <c r="I38" s="148">
        <v>10</v>
      </c>
      <c r="J38" s="148" t="s">
        <v>381</v>
      </c>
      <c r="K38" s="167">
        <f t="shared" si="12"/>
        <v>0</v>
      </c>
      <c r="L38" s="147">
        <f t="shared" si="13"/>
        <v>0</v>
      </c>
      <c r="M38" s="148" t="s">
        <v>309</v>
      </c>
      <c r="N38" s="148">
        <f t="shared" si="14"/>
        <v>90</v>
      </c>
      <c r="O38" s="148" t="s">
        <v>309</v>
      </c>
      <c r="P38" s="148">
        <v>10</v>
      </c>
      <c r="Q38" s="148" t="s">
        <v>381</v>
      </c>
      <c r="R38" s="149">
        <f t="shared" si="15"/>
        <v>0</v>
      </c>
      <c r="S38" s="153"/>
      <c r="T38" s="153"/>
      <c r="U38" s="154"/>
    </row>
    <row r="39" spans="1:21" ht="21" thickBot="1">
      <c r="A39" s="1265" t="s">
        <v>36</v>
      </c>
      <c r="B39" s="1266"/>
      <c r="C39" s="1266"/>
      <c r="D39" s="1267"/>
      <c r="E39" s="155"/>
      <c r="F39" s="156"/>
      <c r="G39" s="156"/>
      <c r="H39" s="156"/>
      <c r="I39" s="157"/>
      <c r="J39" s="157"/>
      <c r="K39" s="158">
        <f>SUM(K33:K38)</f>
        <v>0</v>
      </c>
      <c r="L39" s="159"/>
      <c r="M39" s="157"/>
      <c r="N39" s="157"/>
      <c r="O39" s="157"/>
      <c r="P39" s="157"/>
      <c r="Q39" s="157"/>
      <c r="R39" s="158">
        <f>SUM(R33:R38)</f>
        <v>0</v>
      </c>
      <c r="S39" s="160"/>
      <c r="T39" s="160"/>
      <c r="U39" s="161"/>
    </row>
    <row r="41" spans="1:21" ht="18.75">
      <c r="R41" s="1268" t="str">
        <f>Master!E2</f>
        <v>ç/kkukpk;Z]</v>
      </c>
      <c r="S41" s="1268"/>
      <c r="T41" s="1268"/>
      <c r="U41" s="1268"/>
    </row>
    <row r="42" spans="1:21" ht="15" customHeight="1">
      <c r="R42" s="920">
        <f>Master!F2</f>
        <v>0</v>
      </c>
      <c r="S42" s="920"/>
      <c r="T42" s="920"/>
      <c r="U42" s="920"/>
    </row>
    <row r="43" spans="1:21" ht="24" customHeight="1">
      <c r="R43" s="920"/>
      <c r="S43" s="920"/>
      <c r="T43" s="920"/>
      <c r="U43" s="920"/>
    </row>
  </sheetData>
  <mergeCells count="50">
    <mergeCell ref="A11:A12"/>
    <mergeCell ref="A1:U1"/>
    <mergeCell ref="A2:U2"/>
    <mergeCell ref="A3:U3"/>
    <mergeCell ref="A4:A5"/>
    <mergeCell ref="B4:C5"/>
    <mergeCell ref="D4:D5"/>
    <mergeCell ref="E4:K5"/>
    <mergeCell ref="L4:R5"/>
    <mergeCell ref="S4:U4"/>
    <mergeCell ref="B6:C6"/>
    <mergeCell ref="E6:K6"/>
    <mergeCell ref="L6:R6"/>
    <mergeCell ref="A7:A8"/>
    <mergeCell ref="A9:A10"/>
    <mergeCell ref="A24:A25"/>
    <mergeCell ref="A13:D13"/>
    <mergeCell ref="A14:U14"/>
    <mergeCell ref="A15:U15"/>
    <mergeCell ref="A16:U16"/>
    <mergeCell ref="A17:A18"/>
    <mergeCell ref="B17:C18"/>
    <mergeCell ref="D17:D18"/>
    <mergeCell ref="E17:K18"/>
    <mergeCell ref="L17:R18"/>
    <mergeCell ref="S17:U17"/>
    <mergeCell ref="B19:C19"/>
    <mergeCell ref="E19:K19"/>
    <mergeCell ref="L19:R19"/>
    <mergeCell ref="A20:A21"/>
    <mergeCell ref="A22:A23"/>
    <mergeCell ref="A26:D26"/>
    <mergeCell ref="A27:U27"/>
    <mergeCell ref="A28:U28"/>
    <mergeCell ref="A29:U29"/>
    <mergeCell ref="A30:A31"/>
    <mergeCell ref="B30:C31"/>
    <mergeCell ref="D30:D31"/>
    <mergeCell ref="E30:K31"/>
    <mergeCell ref="L30:R31"/>
    <mergeCell ref="S30:U30"/>
    <mergeCell ref="A39:D39"/>
    <mergeCell ref="R41:U41"/>
    <mergeCell ref="R42:U43"/>
    <mergeCell ref="B32:C32"/>
    <mergeCell ref="E32:K32"/>
    <mergeCell ref="L32:R32"/>
    <mergeCell ref="A33:A34"/>
    <mergeCell ref="A35:A36"/>
    <mergeCell ref="A37:A38"/>
  </mergeCells>
  <pageMargins left="0.45" right="0.2" top="0.75" bottom="0.5" header="0.3" footer="0.3"/>
  <pageSetup paperSize="9" scale="85" orientation="portrait" horizontalDpi="300" verticalDpi="300" r:id="rId1"/>
</worksheet>
</file>

<file path=xl/worksheets/sheet26.xml><?xml version="1.0" encoding="utf-8"?>
<worksheet xmlns="http://schemas.openxmlformats.org/spreadsheetml/2006/main" xmlns:r="http://schemas.openxmlformats.org/officeDocument/2006/relationships">
  <sheetPr>
    <tabColor theme="5" tint="-0.249977111117893"/>
  </sheetPr>
  <dimension ref="A1:I20"/>
  <sheetViews>
    <sheetView topLeftCell="A2" workbookViewId="0">
      <selection activeCell="F15" sqref="F15:G17"/>
    </sheetView>
  </sheetViews>
  <sheetFormatPr defaultColWidth="0" defaultRowHeight="15" zeroHeight="1"/>
  <cols>
    <col min="1" max="1" width="6.5703125" style="31" customWidth="1"/>
    <col min="2" max="3" width="19.5703125" style="31" customWidth="1"/>
    <col min="4" max="4" width="14.7109375" style="31" customWidth="1"/>
    <col min="5" max="5" width="15.140625" style="31" customWidth="1"/>
    <col min="6" max="6" width="16.28515625" style="31" customWidth="1"/>
    <col min="7" max="7" width="15.28515625" style="31" customWidth="1"/>
    <col min="8" max="8" width="15" style="29" customWidth="1"/>
    <col min="9" max="9" width="3.85546875" style="29" customWidth="1"/>
    <col min="10" max="16384" width="9.140625" style="29" hidden="1"/>
  </cols>
  <sheetData>
    <row r="1" spans="1:9" ht="16.5" thickBot="1">
      <c r="A1" s="104"/>
      <c r="B1" s="104"/>
      <c r="C1" s="104"/>
      <c r="D1" s="104"/>
      <c r="E1" s="104"/>
      <c r="F1" s="945">
        <f>Summary!$C$1</f>
        <v>12345</v>
      </c>
      <c r="G1" s="945"/>
      <c r="H1" s="62"/>
      <c r="I1" s="1293"/>
    </row>
    <row r="2" spans="1:9" ht="30">
      <c r="A2" s="1296" t="str">
        <f>Summary!$A$2</f>
        <v>ç/kkukpk;Z] jkmekfo jk;eyok³k ¼vkWfQl vkbZ-Mh- la[;k %&amp;12345½</v>
      </c>
      <c r="B2" s="1296"/>
      <c r="C2" s="1296"/>
      <c r="D2" s="1296"/>
      <c r="E2" s="1296"/>
      <c r="F2" s="1296"/>
      <c r="G2" s="1296"/>
      <c r="H2" s="287" t="str">
        <f>Master!$C$4</f>
        <v>ctV vuqeku fofÙk; o"kZ %</v>
      </c>
      <c r="I2" s="1293"/>
    </row>
    <row r="3" spans="1:9" ht="21" thickBot="1">
      <c r="A3" s="1296" t="s">
        <v>403</v>
      </c>
      <c r="B3" s="1296"/>
      <c r="C3" s="1296"/>
      <c r="D3" s="1296"/>
      <c r="E3" s="1296"/>
      <c r="F3" s="1296"/>
      <c r="G3" s="1296"/>
      <c r="H3" s="288" t="str">
        <f>Master!$E$4</f>
        <v>2023-24</v>
      </c>
      <c r="I3" s="1293"/>
    </row>
    <row r="4" spans="1:9" ht="16.5" customHeight="1">
      <c r="A4" s="938" t="s">
        <v>404</v>
      </c>
      <c r="B4" s="938"/>
      <c r="C4" s="938"/>
      <c r="D4" s="938"/>
      <c r="E4" s="938"/>
      <c r="F4" s="938"/>
      <c r="G4" s="938"/>
      <c r="H4" s="62"/>
      <c r="I4" s="1293"/>
    </row>
    <row r="5" spans="1:9" ht="37.5">
      <c r="A5" s="122" t="s">
        <v>322</v>
      </c>
      <c r="B5" s="122" t="s">
        <v>44</v>
      </c>
      <c r="C5" s="122" t="s">
        <v>64</v>
      </c>
      <c r="D5" s="122" t="s">
        <v>405</v>
      </c>
      <c r="E5" s="122" t="s">
        <v>406</v>
      </c>
      <c r="F5" s="122" t="s">
        <v>407</v>
      </c>
      <c r="G5" s="122" t="s">
        <v>408</v>
      </c>
      <c r="H5" s="172">
        <f>'Formet 8'!G217</f>
        <v>0.42</v>
      </c>
      <c r="I5" s="1293"/>
    </row>
    <row r="6" spans="1:9" ht="15.75">
      <c r="A6" s="119">
        <v>1</v>
      </c>
      <c r="B6" s="119">
        <v>2</v>
      </c>
      <c r="C6" s="119">
        <v>3</v>
      </c>
      <c r="D6" s="119">
        <v>4</v>
      </c>
      <c r="E6" s="119">
        <v>5</v>
      </c>
      <c r="F6" s="119">
        <v>6</v>
      </c>
      <c r="G6" s="119">
        <v>7</v>
      </c>
      <c r="H6" s="173"/>
      <c r="I6" s="1293"/>
    </row>
    <row r="7" spans="1:9" ht="27" customHeight="1">
      <c r="A7" s="174">
        <v>1</v>
      </c>
      <c r="B7" s="444" t="s">
        <v>540</v>
      </c>
      <c r="C7" s="444" t="s">
        <v>337</v>
      </c>
      <c r="D7" s="445" t="s">
        <v>337</v>
      </c>
      <c r="E7" s="446">
        <v>0</v>
      </c>
      <c r="F7" s="446">
        <v>0</v>
      </c>
      <c r="G7" s="446">
        <f>ROUND(E7/30*F7,0)+ROUND(E7/30*H7,0)</f>
        <v>0</v>
      </c>
      <c r="H7" s="447">
        <f>ROUND(F7*H5,0)</f>
        <v>0</v>
      </c>
      <c r="I7" s="1293"/>
    </row>
    <row r="8" spans="1:9" ht="27" customHeight="1">
      <c r="A8" s="174">
        <v>2</v>
      </c>
      <c r="B8" s="444" t="s">
        <v>540</v>
      </c>
      <c r="C8" s="444" t="s">
        <v>337</v>
      </c>
      <c r="D8" s="445" t="s">
        <v>337</v>
      </c>
      <c r="E8" s="446">
        <v>0</v>
      </c>
      <c r="F8" s="446">
        <v>0</v>
      </c>
      <c r="G8" s="446">
        <f>ROUND(E8/30*F8,0)+ROUND(E8/30*H8,0)</f>
        <v>0</v>
      </c>
      <c r="H8" s="447">
        <f>ROUND(F8*H6,0)</f>
        <v>0</v>
      </c>
      <c r="I8" s="1293"/>
    </row>
    <row r="9" spans="1:9" ht="27" customHeight="1">
      <c r="A9" s="174">
        <v>3</v>
      </c>
      <c r="B9" s="444" t="s">
        <v>540</v>
      </c>
      <c r="C9" s="444" t="s">
        <v>337</v>
      </c>
      <c r="D9" s="445" t="s">
        <v>337</v>
      </c>
      <c r="E9" s="446">
        <v>0</v>
      </c>
      <c r="F9" s="446">
        <v>0</v>
      </c>
      <c r="G9" s="446">
        <f>ROUND(E9/30*F9,0)+ROUND(E9/30*H9,0)</f>
        <v>0</v>
      </c>
      <c r="H9" s="447">
        <f>ROUND(F9*H7,0)</f>
        <v>0</v>
      </c>
      <c r="I9" s="1293"/>
    </row>
    <row r="10" spans="1:9" ht="27" customHeight="1">
      <c r="A10" s="174">
        <v>4</v>
      </c>
      <c r="B10" s="444" t="s">
        <v>540</v>
      </c>
      <c r="C10" s="444" t="s">
        <v>337</v>
      </c>
      <c r="D10" s="445" t="s">
        <v>337</v>
      </c>
      <c r="E10" s="446">
        <v>0</v>
      </c>
      <c r="F10" s="446">
        <v>0</v>
      </c>
      <c r="G10" s="446">
        <f>ROUND(E10/30*F10,0)+ROUND(E10/30*H10,0)</f>
        <v>0</v>
      </c>
      <c r="H10" s="447">
        <f>ROUND(F10*H8,0)</f>
        <v>0</v>
      </c>
      <c r="I10" s="1293"/>
    </row>
    <row r="11" spans="1:9" ht="27" customHeight="1">
      <c r="A11" s="174">
        <v>4</v>
      </c>
      <c r="B11" s="444" t="s">
        <v>540</v>
      </c>
      <c r="C11" s="444" t="s">
        <v>337</v>
      </c>
      <c r="D11" s="445" t="s">
        <v>337</v>
      </c>
      <c r="E11" s="446">
        <v>0</v>
      </c>
      <c r="F11" s="446">
        <v>0</v>
      </c>
      <c r="G11" s="446">
        <f>ROUND(E11/30*F11,0)+ROUND(E11/30*H11,0)</f>
        <v>0</v>
      </c>
      <c r="H11" s="447">
        <f>ROUND(F11*H9,0)</f>
        <v>0</v>
      </c>
      <c r="I11" s="1293"/>
    </row>
    <row r="12" spans="1:9">
      <c r="A12" s="104"/>
      <c r="B12" s="104"/>
      <c r="C12" s="104"/>
      <c r="D12" s="104"/>
      <c r="E12" s="104"/>
      <c r="F12" s="104"/>
      <c r="G12" s="104"/>
      <c r="H12" s="1294"/>
      <c r="I12" s="1293"/>
    </row>
    <row r="13" spans="1:9">
      <c r="A13" s="104"/>
      <c r="B13" s="104"/>
      <c r="C13" s="104"/>
      <c r="D13" s="104"/>
      <c r="E13" s="104"/>
      <c r="F13" s="104"/>
      <c r="G13" s="104"/>
      <c r="H13" s="1295"/>
      <c r="I13" s="1293"/>
    </row>
    <row r="14" spans="1:9" ht="18.75">
      <c r="A14" s="104"/>
      <c r="B14" s="104"/>
      <c r="C14" s="104"/>
      <c r="D14" s="104"/>
      <c r="E14" s="104"/>
      <c r="F14" s="919" t="str">
        <f>Master!E2</f>
        <v>ç/kkukpk;Z]</v>
      </c>
      <c r="G14" s="919"/>
      <c r="H14" s="1295"/>
      <c r="I14" s="1293"/>
    </row>
    <row r="15" spans="1:9" ht="24" customHeight="1">
      <c r="A15" s="104"/>
      <c r="B15" s="104"/>
      <c r="C15" s="104"/>
      <c r="D15" s="104"/>
      <c r="E15" s="175"/>
      <c r="F15" s="920" t="str">
        <f>Master!H2</f>
        <v>jkmekfo jk;eyok³k</v>
      </c>
      <c r="G15" s="920"/>
      <c r="H15" s="1295"/>
      <c r="I15" s="1293"/>
    </row>
    <row r="16" spans="1:9" ht="15" hidden="1" customHeight="1">
      <c r="A16" s="104"/>
      <c r="B16" s="104"/>
      <c r="C16" s="104"/>
      <c r="D16" s="104"/>
      <c r="E16" s="118"/>
      <c r="F16" s="920"/>
      <c r="G16" s="920"/>
      <c r="H16" s="118"/>
    </row>
    <row r="17" spans="1:8" ht="27" hidden="1" customHeight="1">
      <c r="A17" s="104"/>
      <c r="B17" s="104"/>
      <c r="C17" s="104"/>
      <c r="D17" s="104"/>
      <c r="E17" s="118"/>
      <c r="F17" s="920"/>
      <c r="G17" s="920"/>
      <c r="H17" s="118"/>
    </row>
    <row r="18" spans="1:8" ht="15" hidden="1" customHeight="1">
      <c r="A18" s="175"/>
      <c r="B18" s="175"/>
      <c r="C18" s="175"/>
      <c r="D18" s="175"/>
      <c r="E18" s="175"/>
      <c r="F18" s="118"/>
      <c r="G18" s="118"/>
      <c r="H18" s="118"/>
    </row>
    <row r="19" spans="1:8" hidden="1">
      <c r="A19" s="175"/>
      <c r="B19" s="175"/>
      <c r="C19" s="175"/>
      <c r="D19" s="175"/>
      <c r="E19" s="175"/>
      <c r="F19" s="175"/>
      <c r="G19" s="175"/>
      <c r="H19" s="62"/>
    </row>
    <row r="20" spans="1:8" hidden="1">
      <c r="A20" s="175"/>
      <c r="B20" s="175"/>
      <c r="C20" s="175"/>
      <c r="D20" s="175"/>
      <c r="E20" s="175"/>
      <c r="F20" s="175"/>
      <c r="G20" s="175"/>
      <c r="H20" s="62"/>
    </row>
  </sheetData>
  <sheetProtection password="E8FA" sheet="1" objects="1" scenarios="1" formatColumns="0" formatRows="0"/>
  <mergeCells count="8">
    <mergeCell ref="I1:I15"/>
    <mergeCell ref="H12:H15"/>
    <mergeCell ref="F1:G1"/>
    <mergeCell ref="A2:G2"/>
    <mergeCell ref="A3:G3"/>
    <mergeCell ref="F14:G14"/>
    <mergeCell ref="F15:G17"/>
    <mergeCell ref="A4:G4"/>
  </mergeCells>
  <pageMargins left="1.2" right="0.7" top="0.75" bottom="0.75" header="0.3" footer="0.3"/>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sheetPr>
    <tabColor rgb="FFFFFF00"/>
  </sheetPr>
  <dimension ref="A1:T18"/>
  <sheetViews>
    <sheetView topLeftCell="A6" workbookViewId="0">
      <selection activeCell="P16" sqref="P16:S18"/>
    </sheetView>
  </sheetViews>
  <sheetFormatPr defaultColWidth="0" defaultRowHeight="15" zeroHeight="1"/>
  <cols>
    <col min="1" max="1" width="4.7109375" style="30" customWidth="1"/>
    <col min="2" max="2" width="18.7109375" style="31" customWidth="1"/>
    <col min="3" max="3" width="6" style="31" customWidth="1"/>
    <col min="4" max="5" width="8.5703125" style="31" customWidth="1"/>
    <col min="6" max="6" width="5.140625" style="31" customWidth="1"/>
    <col min="7" max="7" width="9.42578125" style="31" bestFit="1" customWidth="1"/>
    <col min="8" max="16" width="5.28515625" style="31" customWidth="1"/>
    <col min="17" max="17" width="7.28515625" style="31" customWidth="1"/>
    <col min="18" max="18" width="10.5703125" style="31" customWidth="1"/>
    <col min="19" max="19" width="10.140625" style="31" customWidth="1"/>
    <col min="20" max="20" width="3.85546875" style="31" customWidth="1"/>
    <col min="21" max="16384" width="9.140625" style="31" hidden="1"/>
  </cols>
  <sheetData>
    <row r="1" spans="1:20" ht="15.75">
      <c r="A1" s="176"/>
      <c r="B1" s="104"/>
      <c r="C1" s="104"/>
      <c r="D1" s="104"/>
      <c r="E1" s="104"/>
      <c r="F1" s="104"/>
      <c r="G1" s="104"/>
      <c r="H1" s="104"/>
      <c r="I1" s="104"/>
      <c r="J1" s="104"/>
      <c r="K1" s="104"/>
      <c r="L1" s="104"/>
      <c r="M1" s="104"/>
      <c r="N1" s="104"/>
      <c r="O1" s="104"/>
      <c r="P1" s="104"/>
      <c r="Q1" s="945">
        <f>Summary!$C$1</f>
        <v>12345</v>
      </c>
      <c r="R1" s="945"/>
      <c r="S1" s="945"/>
      <c r="T1" s="1297"/>
    </row>
    <row r="2" spans="1:20" ht="20.25">
      <c r="A2" s="1302" t="str">
        <f>Summary!$A$2</f>
        <v>ç/kkukpk;Z] jkmekfo jk;eyok³k ¼vkWfQl vkbZ-Mh- la[;k %&amp;12345½</v>
      </c>
      <c r="B2" s="1302"/>
      <c r="C2" s="1302"/>
      <c r="D2" s="1302"/>
      <c r="E2" s="1302"/>
      <c r="F2" s="1302"/>
      <c r="G2" s="1302"/>
      <c r="H2" s="1302"/>
      <c r="I2" s="1302"/>
      <c r="J2" s="1302"/>
      <c r="K2" s="1302"/>
      <c r="L2" s="1302"/>
      <c r="M2" s="1302"/>
      <c r="N2" s="1302"/>
      <c r="O2" s="1302"/>
      <c r="P2" s="1302"/>
      <c r="Q2" s="1302"/>
      <c r="R2" s="1302"/>
      <c r="S2" s="1302"/>
      <c r="T2" s="1297"/>
    </row>
    <row r="3" spans="1:20" ht="20.25">
      <c r="A3" s="1302" t="s">
        <v>409</v>
      </c>
      <c r="B3" s="1302"/>
      <c r="C3" s="1302"/>
      <c r="D3" s="1302"/>
      <c r="E3" s="1302"/>
      <c r="F3" s="1302"/>
      <c r="G3" s="1302"/>
      <c r="H3" s="1302"/>
      <c r="I3" s="1302"/>
      <c r="J3" s="1302"/>
      <c r="K3" s="1302"/>
      <c r="L3" s="1302"/>
      <c r="M3" s="1302"/>
      <c r="N3" s="1302"/>
      <c r="O3" s="1302"/>
      <c r="P3" s="1302"/>
      <c r="Q3" s="1302"/>
      <c r="R3" s="1302"/>
      <c r="S3" s="1302"/>
      <c r="T3" s="1297"/>
    </row>
    <row r="4" spans="1:20" ht="20.25">
      <c r="A4" s="1302" t="s">
        <v>844</v>
      </c>
      <c r="B4" s="1302"/>
      <c r="C4" s="1302"/>
      <c r="D4" s="1302"/>
      <c r="E4" s="1302"/>
      <c r="F4" s="1302"/>
      <c r="G4" s="1302"/>
      <c r="H4" s="1302"/>
      <c r="I4" s="1302"/>
      <c r="J4" s="1302"/>
      <c r="K4" s="1302"/>
      <c r="L4" s="1302"/>
      <c r="M4" s="1302"/>
      <c r="N4" s="1302"/>
      <c r="O4" s="1302"/>
      <c r="P4" s="1302"/>
      <c r="Q4" s="1302"/>
      <c r="R4" s="1302"/>
      <c r="S4" s="1302"/>
      <c r="T4" s="1297"/>
    </row>
    <row r="5" spans="1:20" ht="19.5" customHeight="1">
      <c r="A5" s="1300" t="str">
        <f>abc!A4</f>
        <v>BUDGET HEAD : 2202 -सामान्य शिक्षा-02-109 -राजकीय माध्यमिक विद्यालय-07 -राष्ट्रीय माध्यमिक शिक्षा अभियान-01 -माध्यमिक शिक्षा अभियान- सामान्य व्यय (S.F. + C.A.)</v>
      </c>
      <c r="B5" s="1300"/>
      <c r="C5" s="1300"/>
      <c r="D5" s="1300"/>
      <c r="E5" s="1300"/>
      <c r="F5" s="1300"/>
      <c r="G5" s="1300"/>
      <c r="H5" s="1300"/>
      <c r="I5" s="1300"/>
      <c r="J5" s="1300"/>
      <c r="K5" s="1300"/>
      <c r="L5" s="1300"/>
      <c r="M5" s="1300"/>
      <c r="N5" s="1300"/>
      <c r="O5" s="1300"/>
      <c r="P5" s="1300"/>
      <c r="Q5" s="1300"/>
      <c r="R5" s="1300"/>
      <c r="S5" s="1300"/>
      <c r="T5" s="1297"/>
    </row>
    <row r="6" spans="1:20" ht="20.25" customHeight="1">
      <c r="A6" s="1138" t="s">
        <v>6</v>
      </c>
      <c r="B6" s="1138" t="s">
        <v>843</v>
      </c>
      <c r="C6" s="1138" t="s">
        <v>367</v>
      </c>
      <c r="D6" s="1138"/>
      <c r="E6" s="1138"/>
      <c r="F6" s="1138"/>
      <c r="G6" s="1138" t="s">
        <v>410</v>
      </c>
      <c r="H6" s="1138" t="s">
        <v>411</v>
      </c>
      <c r="I6" s="1138"/>
      <c r="J6" s="1138"/>
      <c r="K6" s="1138"/>
      <c r="L6" s="1138"/>
      <c r="M6" s="1138"/>
      <c r="N6" s="1138"/>
      <c r="O6" s="1138"/>
      <c r="P6" s="1138"/>
      <c r="Q6" s="1138"/>
      <c r="R6" s="1138" t="s">
        <v>412</v>
      </c>
      <c r="S6" s="1138" t="s">
        <v>413</v>
      </c>
      <c r="T6" s="1297"/>
    </row>
    <row r="7" spans="1:20" ht="40.5" customHeight="1">
      <c r="A7" s="1138"/>
      <c r="B7" s="1138"/>
      <c r="C7" s="1301" t="s">
        <v>414</v>
      </c>
      <c r="D7" s="1301" t="s">
        <v>415</v>
      </c>
      <c r="E7" s="1301" t="s">
        <v>416</v>
      </c>
      <c r="F7" s="1301" t="s">
        <v>417</v>
      </c>
      <c r="G7" s="1138"/>
      <c r="H7" s="1138" t="s">
        <v>414</v>
      </c>
      <c r="I7" s="1138"/>
      <c r="J7" s="1138"/>
      <c r="K7" s="1138" t="s">
        <v>415</v>
      </c>
      <c r="L7" s="1138"/>
      <c r="M7" s="1138"/>
      <c r="N7" s="1138" t="s">
        <v>416</v>
      </c>
      <c r="O7" s="1138"/>
      <c r="P7" s="1138"/>
      <c r="Q7" s="1301" t="s">
        <v>36</v>
      </c>
      <c r="R7" s="1138"/>
      <c r="S7" s="1138"/>
      <c r="T7" s="1297"/>
    </row>
    <row r="8" spans="1:20" ht="44.25" customHeight="1">
      <c r="A8" s="1138"/>
      <c r="B8" s="1138"/>
      <c r="C8" s="1301"/>
      <c r="D8" s="1301"/>
      <c r="E8" s="1301"/>
      <c r="F8" s="1301"/>
      <c r="G8" s="1138"/>
      <c r="H8" s="177" t="s">
        <v>418</v>
      </c>
      <c r="I8" s="177" t="s">
        <v>419</v>
      </c>
      <c r="J8" s="177" t="s">
        <v>417</v>
      </c>
      <c r="K8" s="177" t="s">
        <v>418</v>
      </c>
      <c r="L8" s="177" t="s">
        <v>419</v>
      </c>
      <c r="M8" s="177" t="s">
        <v>417</v>
      </c>
      <c r="N8" s="177" t="s">
        <v>418</v>
      </c>
      <c r="O8" s="177" t="s">
        <v>419</v>
      </c>
      <c r="P8" s="177" t="s">
        <v>417</v>
      </c>
      <c r="Q8" s="1301"/>
      <c r="R8" s="1138"/>
      <c r="S8" s="1138"/>
      <c r="T8" s="1297"/>
    </row>
    <row r="9" spans="1:20" ht="20.25" customHeight="1">
      <c r="A9" s="55">
        <v>1</v>
      </c>
      <c r="B9" s="55">
        <v>2</v>
      </c>
      <c r="C9" s="55">
        <v>3</v>
      </c>
      <c r="D9" s="55">
        <v>4</v>
      </c>
      <c r="E9" s="55">
        <v>5</v>
      </c>
      <c r="F9" s="55">
        <v>6</v>
      </c>
      <c r="G9" s="55">
        <v>7</v>
      </c>
      <c r="H9" s="55">
        <v>8</v>
      </c>
      <c r="I9" s="55">
        <v>9</v>
      </c>
      <c r="J9" s="55">
        <v>10</v>
      </c>
      <c r="K9" s="55">
        <v>11</v>
      </c>
      <c r="L9" s="55">
        <v>12</v>
      </c>
      <c r="M9" s="55">
        <v>13</v>
      </c>
      <c r="N9" s="55">
        <v>14</v>
      </c>
      <c r="O9" s="55">
        <v>15</v>
      </c>
      <c r="P9" s="55">
        <v>16</v>
      </c>
      <c r="Q9" s="55">
        <v>17</v>
      </c>
      <c r="R9" s="55">
        <v>18</v>
      </c>
      <c r="S9" s="55">
        <v>19</v>
      </c>
      <c r="T9" s="1297"/>
    </row>
    <row r="10" spans="1:20" s="95" customFormat="1" ht="47.25" customHeight="1">
      <c r="A10" s="105">
        <v>1</v>
      </c>
      <c r="B10" s="448" t="str">
        <f>$P$16</f>
        <v>jkmekfo jk;eyok³k</v>
      </c>
      <c r="C10" s="449">
        <f>'Format 1A'!F30</f>
        <v>0</v>
      </c>
      <c r="D10" s="449">
        <f>'[2](4) Format 1(A)'!F29</f>
        <v>0</v>
      </c>
      <c r="E10" s="449">
        <v>0</v>
      </c>
      <c r="F10" s="436">
        <f>SUM(C10:E10)</f>
        <v>0</v>
      </c>
      <c r="G10" s="449">
        <v>0</v>
      </c>
      <c r="H10" s="449">
        <f>'Formet 8'!V584</f>
        <v>0</v>
      </c>
      <c r="I10" s="449">
        <f>'Formet 8'!W584</f>
        <v>0</v>
      </c>
      <c r="J10" s="436">
        <f>SUM(H10:I10)</f>
        <v>0</v>
      </c>
      <c r="K10" s="449">
        <f>'Formet 8'!X584</f>
        <v>0</v>
      </c>
      <c r="L10" s="449">
        <f>'Formet 8'!Y584</f>
        <v>0</v>
      </c>
      <c r="M10" s="436">
        <f>SUM(K10:L10)</f>
        <v>0</v>
      </c>
      <c r="N10" s="449">
        <f>'Formet 8'!Z584</f>
        <v>0</v>
      </c>
      <c r="O10" s="449">
        <f>'Formet 8'!AA584</f>
        <v>0</v>
      </c>
      <c r="P10" s="436">
        <f>SUM(N10:O10)</f>
        <v>0</v>
      </c>
      <c r="Q10" s="436">
        <f>J10+M10+P10</f>
        <v>0</v>
      </c>
      <c r="R10" s="449">
        <f>H10*1800+I10*1800+(K10+N10)*1650+(L10+O10)*1950</f>
        <v>0</v>
      </c>
      <c r="S10" s="449">
        <f>G10-R10</f>
        <v>0</v>
      </c>
      <c r="T10" s="1297"/>
    </row>
    <row r="11" spans="1:20" ht="45.75" customHeight="1">
      <c r="A11" s="88"/>
      <c r="B11" s="141" t="s">
        <v>344</v>
      </c>
      <c r="C11" s="106">
        <f>SUM(C10:C10)</f>
        <v>0</v>
      </c>
      <c r="D11" s="106">
        <f t="shared" ref="D11:S11" si="0">SUM(D10:D10)</f>
        <v>0</v>
      </c>
      <c r="E11" s="106">
        <f t="shared" si="0"/>
        <v>0</v>
      </c>
      <c r="F11" s="106">
        <f t="shared" si="0"/>
        <v>0</v>
      </c>
      <c r="G11" s="106">
        <f t="shared" si="0"/>
        <v>0</v>
      </c>
      <c r="H11" s="106">
        <f t="shared" si="0"/>
        <v>0</v>
      </c>
      <c r="I11" s="106">
        <f t="shared" si="0"/>
        <v>0</v>
      </c>
      <c r="J11" s="106">
        <f t="shared" si="0"/>
        <v>0</v>
      </c>
      <c r="K11" s="106">
        <f t="shared" si="0"/>
        <v>0</v>
      </c>
      <c r="L11" s="106">
        <f t="shared" si="0"/>
        <v>0</v>
      </c>
      <c r="M11" s="106">
        <f t="shared" si="0"/>
        <v>0</v>
      </c>
      <c r="N11" s="106">
        <f t="shared" si="0"/>
        <v>0</v>
      </c>
      <c r="O11" s="106">
        <f t="shared" si="0"/>
        <v>0</v>
      </c>
      <c r="P11" s="106">
        <f t="shared" si="0"/>
        <v>0</v>
      </c>
      <c r="Q11" s="106">
        <f t="shared" si="0"/>
        <v>0</v>
      </c>
      <c r="R11" s="106">
        <f t="shared" si="0"/>
        <v>0</v>
      </c>
      <c r="S11" s="106">
        <f t="shared" si="0"/>
        <v>0</v>
      </c>
      <c r="T11" s="1297"/>
    </row>
    <row r="12" spans="1:20">
      <c r="A12" s="176"/>
      <c r="B12" s="104"/>
      <c r="C12" s="104"/>
      <c r="D12" s="104"/>
      <c r="E12" s="104"/>
      <c r="F12" s="104"/>
      <c r="G12" s="104"/>
      <c r="H12" s="104"/>
      <c r="I12" s="104"/>
      <c r="J12" s="104"/>
      <c r="K12" s="104"/>
      <c r="L12" s="104"/>
      <c r="M12" s="104"/>
      <c r="N12" s="104"/>
      <c r="O12" s="104"/>
      <c r="P12" s="104"/>
      <c r="Q12" s="104"/>
      <c r="R12" s="104"/>
      <c r="S12" s="104"/>
      <c r="T12" s="1297"/>
    </row>
    <row r="13" spans="1:20">
      <c r="A13" s="176"/>
      <c r="B13" s="104"/>
      <c r="C13" s="104"/>
      <c r="D13" s="104"/>
      <c r="E13" s="104"/>
      <c r="F13" s="104"/>
      <c r="G13" s="104"/>
      <c r="H13" s="104"/>
      <c r="I13" s="104"/>
      <c r="J13" s="104"/>
      <c r="K13" s="104"/>
      <c r="L13" s="104"/>
      <c r="M13" s="104"/>
      <c r="N13" s="104"/>
      <c r="O13" s="104"/>
      <c r="P13" s="104"/>
      <c r="Q13" s="104"/>
      <c r="R13" s="104"/>
      <c r="S13" s="104"/>
      <c r="T13" s="1297"/>
    </row>
    <row r="14" spans="1:20">
      <c r="A14" s="176"/>
      <c r="B14" s="104"/>
      <c r="C14" s="104"/>
      <c r="D14" s="104"/>
      <c r="E14" s="104"/>
      <c r="F14" s="104"/>
      <c r="G14" s="104"/>
      <c r="H14" s="104"/>
      <c r="I14" s="104"/>
      <c r="J14" s="104"/>
      <c r="K14" s="104"/>
      <c r="L14" s="104"/>
      <c r="M14" s="104"/>
      <c r="N14" s="104"/>
      <c r="O14" s="104"/>
      <c r="P14" s="104"/>
      <c r="Q14" s="104"/>
      <c r="R14" s="104"/>
      <c r="S14" s="104"/>
      <c r="T14" s="1297"/>
    </row>
    <row r="15" spans="1:20" ht="20.25">
      <c r="A15" s="176"/>
      <c r="B15" s="104"/>
      <c r="C15" s="104"/>
      <c r="D15" s="104"/>
      <c r="E15" s="104"/>
      <c r="F15" s="104"/>
      <c r="G15" s="104"/>
      <c r="H15" s="41"/>
      <c r="I15" s="41"/>
      <c r="J15" s="41"/>
      <c r="K15" s="41"/>
      <c r="L15" s="41"/>
      <c r="M15" s="41"/>
      <c r="N15" s="41"/>
      <c r="O15" s="41"/>
      <c r="P15" s="1298" t="str">
        <f>Master!E2</f>
        <v>ç/kkukpk;Z]</v>
      </c>
      <c r="Q15" s="1298"/>
      <c r="R15" s="1298"/>
      <c r="S15" s="1298"/>
      <c r="T15" s="1297"/>
    </row>
    <row r="16" spans="1:20">
      <c r="A16" s="176"/>
      <c r="B16" s="104"/>
      <c r="C16" s="41"/>
      <c r="D16" s="41"/>
      <c r="E16" s="41"/>
      <c r="F16" s="104"/>
      <c r="G16" s="104"/>
      <c r="H16" s="41"/>
      <c r="I16" s="41"/>
      <c r="J16" s="41"/>
      <c r="K16" s="41"/>
      <c r="L16" s="41"/>
      <c r="M16" s="41"/>
      <c r="N16" s="41"/>
      <c r="O16" s="41"/>
      <c r="P16" s="1299" t="str">
        <f>Master!H2</f>
        <v>jkmekfo jk;eyok³k</v>
      </c>
      <c r="Q16" s="1299"/>
      <c r="R16" s="1299"/>
      <c r="S16" s="1299"/>
      <c r="T16" s="1297"/>
    </row>
    <row r="17" spans="1:20">
      <c r="A17" s="176"/>
      <c r="B17" s="104"/>
      <c r="C17" s="104"/>
      <c r="D17" s="104"/>
      <c r="E17" s="104"/>
      <c r="F17" s="104"/>
      <c r="G17" s="104"/>
      <c r="H17" s="41"/>
      <c r="I17" s="41"/>
      <c r="J17" s="41"/>
      <c r="K17" s="41"/>
      <c r="L17" s="41"/>
      <c r="M17" s="41"/>
      <c r="N17" s="41"/>
      <c r="O17" s="41"/>
      <c r="P17" s="1299"/>
      <c r="Q17" s="1299"/>
      <c r="R17" s="1299"/>
      <c r="S17" s="1299"/>
      <c r="T17" s="1297"/>
    </row>
    <row r="18" spans="1:20">
      <c r="A18" s="176"/>
      <c r="B18" s="104"/>
      <c r="C18" s="104"/>
      <c r="D18" s="104"/>
      <c r="E18" s="104"/>
      <c r="F18" s="104"/>
      <c r="G18" s="104"/>
      <c r="H18" s="104"/>
      <c r="I18" s="104"/>
      <c r="J18" s="104"/>
      <c r="K18" s="104"/>
      <c r="L18" s="104"/>
      <c r="M18" s="104"/>
      <c r="N18" s="104"/>
      <c r="O18" s="104"/>
      <c r="P18" s="1299"/>
      <c r="Q18" s="1299"/>
      <c r="R18" s="1299"/>
      <c r="S18" s="1299"/>
      <c r="T18" s="1297"/>
    </row>
  </sheetData>
  <sheetProtection password="E8FA" sheet="1" objects="1" scenarios="1" formatColumns="0" formatRows="0"/>
  <mergeCells count="23">
    <mergeCell ref="A4:S4"/>
    <mergeCell ref="A6:A8"/>
    <mergeCell ref="B6:B8"/>
    <mergeCell ref="C6:F6"/>
    <mergeCell ref="G6:G8"/>
    <mergeCell ref="H6:Q6"/>
    <mergeCell ref="R6:R8"/>
    <mergeCell ref="T1:T18"/>
    <mergeCell ref="P15:S15"/>
    <mergeCell ref="P16:S18"/>
    <mergeCell ref="A5:S5"/>
    <mergeCell ref="S6:S8"/>
    <mergeCell ref="C7:C8"/>
    <mergeCell ref="D7:D8"/>
    <mergeCell ref="E7:E8"/>
    <mergeCell ref="F7:F8"/>
    <mergeCell ref="H7:J7"/>
    <mergeCell ref="K7:M7"/>
    <mergeCell ref="N7:P7"/>
    <mergeCell ref="Q7:Q8"/>
    <mergeCell ref="Q1:S1"/>
    <mergeCell ref="A2:S2"/>
    <mergeCell ref="A3:S3"/>
  </mergeCells>
  <pageMargins left="0.45" right="0.45" top="0.75" bottom="0.75" header="0.3" footer="0.3"/>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sheetPr>
    <tabColor theme="9" tint="0.39997558519241921"/>
  </sheetPr>
  <dimension ref="A1:BN123"/>
  <sheetViews>
    <sheetView topLeftCell="A96" workbookViewId="0">
      <selection activeCell="F120" sqref="F120:K123"/>
    </sheetView>
  </sheetViews>
  <sheetFormatPr defaultColWidth="0" defaultRowHeight="15" zeroHeight="1"/>
  <cols>
    <col min="1" max="1" width="5.7109375" style="189" customWidth="1"/>
    <col min="2" max="2" width="21.7109375" style="189" customWidth="1"/>
    <col min="3" max="3" width="13.7109375" style="283" customWidth="1"/>
    <col min="4" max="4" width="14.85546875" style="189" customWidth="1"/>
    <col min="5" max="5" width="14.5703125" style="189" customWidth="1"/>
    <col min="6" max="6" width="14.28515625" style="189" customWidth="1"/>
    <col min="7" max="7" width="9" style="189" bestFit="1" customWidth="1"/>
    <col min="8" max="8" width="10.85546875" style="189" bestFit="1" customWidth="1"/>
    <col min="9" max="9" width="8.28515625" style="189" customWidth="1"/>
    <col min="10" max="10" width="12" style="189" customWidth="1"/>
    <col min="11" max="11" width="12.5703125" style="189" customWidth="1"/>
    <col min="12" max="12" width="2.85546875" style="189" customWidth="1"/>
    <col min="13" max="64" width="0" style="189" hidden="1" customWidth="1"/>
    <col min="65" max="16384" width="11.140625" style="189" hidden="1"/>
  </cols>
  <sheetData>
    <row r="1" spans="1:66" ht="20.25">
      <c r="A1" s="61"/>
      <c r="B1" s="61"/>
      <c r="C1" s="282"/>
      <c r="D1" s="61"/>
      <c r="E1" s="61"/>
      <c r="F1" s="61"/>
      <c r="G1" s="61"/>
      <c r="H1" s="61"/>
      <c r="I1" s="1308">
        <f>Summary!$C$1</f>
        <v>12345</v>
      </c>
      <c r="J1" s="1308"/>
      <c r="K1" s="1308"/>
      <c r="L1" s="1303"/>
    </row>
    <row r="2" spans="1:66" ht="18.75">
      <c r="A2" s="1309" t="str">
        <f>Summary!$A$3</f>
        <v>Principal Govt. Sr. Sec. School Raimalwada</v>
      </c>
      <c r="B2" s="1309"/>
      <c r="C2" s="1309"/>
      <c r="D2" s="1309"/>
      <c r="E2" s="1309"/>
      <c r="F2" s="1309"/>
      <c r="G2" s="1309"/>
      <c r="H2" s="1309"/>
      <c r="I2" s="1309"/>
      <c r="J2" s="1309"/>
      <c r="K2" s="1309"/>
      <c r="L2" s="1303"/>
      <c r="M2" s="190" t="s">
        <v>312</v>
      </c>
      <c r="N2" s="191">
        <v>1300</v>
      </c>
      <c r="O2" s="191">
        <v>1400</v>
      </c>
      <c r="P2" s="191">
        <v>1650</v>
      </c>
      <c r="Q2" s="191">
        <v>1800</v>
      </c>
      <c r="R2" s="191">
        <v>1850</v>
      </c>
      <c r="S2" s="191">
        <v>1900</v>
      </c>
      <c r="T2" s="191">
        <v>2000</v>
      </c>
      <c r="U2" s="191">
        <v>2100</v>
      </c>
      <c r="V2" s="191">
        <v>2400</v>
      </c>
      <c r="W2" s="191">
        <v>2800</v>
      </c>
      <c r="X2" s="191">
        <v>3200</v>
      </c>
      <c r="Y2" s="191">
        <v>3600</v>
      </c>
      <c r="Z2" s="191">
        <v>4200</v>
      </c>
      <c r="AA2" s="191">
        <v>4800</v>
      </c>
      <c r="AB2" s="191">
        <v>5400</v>
      </c>
      <c r="AC2" s="191">
        <v>6000</v>
      </c>
      <c r="AD2" s="191">
        <v>6600</v>
      </c>
      <c r="AE2" s="191">
        <v>6800</v>
      </c>
      <c r="AF2" s="191">
        <v>7200</v>
      </c>
      <c r="AG2" s="191">
        <v>7600</v>
      </c>
      <c r="AH2" s="191">
        <v>8200</v>
      </c>
      <c r="AI2" s="191">
        <v>8700</v>
      </c>
      <c r="AJ2" s="191">
        <v>8900</v>
      </c>
      <c r="AK2" s="191">
        <v>10000</v>
      </c>
    </row>
    <row r="3" spans="1:66" ht="15.75">
      <c r="A3" s="1310" t="s">
        <v>420</v>
      </c>
      <c r="B3" s="1310"/>
      <c r="C3" s="1310"/>
      <c r="D3" s="1310"/>
      <c r="E3" s="1310"/>
      <c r="F3" s="1310"/>
      <c r="G3" s="1310"/>
      <c r="H3" s="1310"/>
      <c r="I3" s="1310"/>
      <c r="J3" s="1310"/>
      <c r="K3" s="1310"/>
      <c r="L3" s="1303"/>
      <c r="M3" s="190" t="s">
        <v>421</v>
      </c>
      <c r="N3" s="192">
        <v>4850</v>
      </c>
      <c r="O3" s="192">
        <v>5050</v>
      </c>
      <c r="P3" s="192">
        <v>5300</v>
      </c>
      <c r="Q3" s="192">
        <v>5600</v>
      </c>
      <c r="R3" s="192">
        <v>5900</v>
      </c>
      <c r="S3" s="192">
        <v>6100</v>
      </c>
      <c r="T3" s="192">
        <v>6400</v>
      </c>
      <c r="U3" s="192">
        <v>6750</v>
      </c>
      <c r="V3" s="192">
        <v>7900</v>
      </c>
      <c r="W3" s="192">
        <v>8950</v>
      </c>
      <c r="X3" s="192">
        <v>10000</v>
      </c>
      <c r="Y3" s="192">
        <v>11100</v>
      </c>
      <c r="Z3" s="192">
        <v>13050</v>
      </c>
      <c r="AA3" s="192">
        <v>15000</v>
      </c>
      <c r="AB3" s="192">
        <v>16800</v>
      </c>
      <c r="AC3" s="192">
        <v>18200</v>
      </c>
      <c r="AD3" s="192">
        <v>20200</v>
      </c>
      <c r="AE3" s="192">
        <v>21300</v>
      </c>
      <c r="AF3" s="192">
        <v>22600</v>
      </c>
      <c r="AG3" s="192">
        <v>23950</v>
      </c>
      <c r="AH3" s="192">
        <v>26650</v>
      </c>
      <c r="AI3" s="192">
        <v>36900</v>
      </c>
      <c r="AJ3" s="192">
        <v>38900</v>
      </c>
      <c r="AK3" s="192">
        <v>43800</v>
      </c>
      <c r="AL3" s="193" t="s">
        <v>422</v>
      </c>
      <c r="AM3" s="193" t="s">
        <v>423</v>
      </c>
      <c r="AN3" s="194" t="s">
        <v>424</v>
      </c>
      <c r="AO3" s="193" t="s">
        <v>425</v>
      </c>
      <c r="AP3" s="193" t="s">
        <v>426</v>
      </c>
      <c r="AQ3" s="193" t="s">
        <v>427</v>
      </c>
      <c r="AR3" s="193" t="s">
        <v>428</v>
      </c>
      <c r="AS3" s="193" t="s">
        <v>429</v>
      </c>
      <c r="AT3" s="193" t="s">
        <v>430</v>
      </c>
      <c r="AU3" s="193" t="s">
        <v>431</v>
      </c>
      <c r="AV3" s="193" t="s">
        <v>432</v>
      </c>
      <c r="AW3" s="194" t="s">
        <v>433</v>
      </c>
      <c r="AX3" s="193" t="s">
        <v>434</v>
      </c>
      <c r="AY3" s="193" t="s">
        <v>435</v>
      </c>
      <c r="AZ3" s="193" t="s">
        <v>436</v>
      </c>
      <c r="BA3" s="193" t="s">
        <v>437</v>
      </c>
      <c r="BB3" s="193" t="s">
        <v>438</v>
      </c>
      <c r="BC3" s="193" t="s">
        <v>439</v>
      </c>
      <c r="BD3" s="193" t="s">
        <v>440</v>
      </c>
      <c r="BE3" s="193" t="s">
        <v>441</v>
      </c>
      <c r="BF3" s="193" t="s">
        <v>442</v>
      </c>
      <c r="BG3" s="193" t="s">
        <v>443</v>
      </c>
      <c r="BH3" s="193" t="s">
        <v>444</v>
      </c>
      <c r="BI3" s="193" t="s">
        <v>445</v>
      </c>
      <c r="BJ3" s="193" t="s">
        <v>446</v>
      </c>
      <c r="BK3" s="193" t="s">
        <v>447</v>
      </c>
      <c r="BL3" s="194" t="s">
        <v>448</v>
      </c>
    </row>
    <row r="4" spans="1:66" ht="15.75">
      <c r="A4" s="1310" t="s">
        <v>747</v>
      </c>
      <c r="B4" s="1310"/>
      <c r="C4" s="1310"/>
      <c r="D4" s="1310"/>
      <c r="E4" s="1310"/>
      <c r="F4" s="1310"/>
      <c r="G4" s="1310"/>
      <c r="H4" s="1310"/>
      <c r="I4" s="1310"/>
      <c r="J4" s="1310"/>
      <c r="K4" s="1310"/>
      <c r="L4" s="1303"/>
    </row>
    <row r="5" spans="1:66" ht="18.75">
      <c r="A5" s="1309" t="s">
        <v>456</v>
      </c>
      <c r="B5" s="1309"/>
      <c r="C5" s="1309"/>
      <c r="D5" s="1309"/>
      <c r="E5" s="1309"/>
      <c r="F5" s="1309"/>
      <c r="G5" s="1309"/>
      <c r="H5" s="1309"/>
      <c r="I5" s="1309"/>
      <c r="J5" s="1309"/>
      <c r="K5" s="1309"/>
      <c r="L5" s="1303"/>
    </row>
    <row r="6" spans="1:66" ht="15.75" customHeight="1">
      <c r="A6" s="1300" t="str">
        <f>Summary!A5</f>
        <v>BUDGET HEAD : 2202 -सामान्य शिक्षा-02-109 -राजकीय माध्यमिक विद्यालय-07 -राष्ट्रीय माध्यमिक शिक्षा अभियान-01 -माध्यमिक शिक्षा अभियान- सामान्य व्यय (S.F. + C.A.)</v>
      </c>
      <c r="B6" s="1300"/>
      <c r="C6" s="1300"/>
      <c r="D6" s="1300"/>
      <c r="E6" s="1300"/>
      <c r="F6" s="1300"/>
      <c r="G6" s="1300"/>
      <c r="H6" s="1300"/>
      <c r="I6" s="1300"/>
      <c r="J6" s="1300"/>
      <c r="K6" s="1300"/>
      <c r="L6" s="1303"/>
      <c r="BM6" s="570">
        <v>45747</v>
      </c>
      <c r="BN6" s="570">
        <v>45382</v>
      </c>
    </row>
    <row r="7" spans="1:66" ht="41.45" customHeight="1">
      <c r="A7" s="53" t="s">
        <v>352</v>
      </c>
      <c r="B7" s="53" t="s">
        <v>450</v>
      </c>
      <c r="C7" s="53" t="s">
        <v>45</v>
      </c>
      <c r="D7" s="185" t="s">
        <v>451</v>
      </c>
      <c r="E7" s="185" t="s">
        <v>452</v>
      </c>
      <c r="F7" s="53" t="s">
        <v>541</v>
      </c>
      <c r="G7" s="53" t="s">
        <v>542</v>
      </c>
      <c r="H7" s="53" t="s">
        <v>845</v>
      </c>
      <c r="I7" s="53" t="s">
        <v>454</v>
      </c>
      <c r="J7" s="294" t="s">
        <v>846</v>
      </c>
      <c r="K7" s="294" t="s">
        <v>847</v>
      </c>
      <c r="L7" s="1303"/>
      <c r="BM7" s="350" t="s">
        <v>796</v>
      </c>
      <c r="BN7" s="350" t="s">
        <v>797</v>
      </c>
    </row>
    <row r="8" spans="1:66" ht="14.25" customHeight="1">
      <c r="A8" s="55">
        <v>1</v>
      </c>
      <c r="B8" s="55">
        <v>2</v>
      </c>
      <c r="C8" s="55">
        <v>3</v>
      </c>
      <c r="D8" s="55">
        <v>4</v>
      </c>
      <c r="E8" s="55">
        <v>5</v>
      </c>
      <c r="F8" s="55">
        <v>6</v>
      </c>
      <c r="G8" s="55">
        <v>7</v>
      </c>
      <c r="H8" s="55">
        <v>8</v>
      </c>
      <c r="I8" s="55">
        <v>10</v>
      </c>
      <c r="J8" s="55">
        <v>12</v>
      </c>
      <c r="K8" s="55">
        <v>13</v>
      </c>
      <c r="L8" s="1303"/>
      <c r="BM8" s="571">
        <f t="shared" ref="BM8:BM13" si="0">IF(OR(E9="",BN8&gt;0),"",IF($BM$6&lt;E9,0,($BM$6-E9)/30))</f>
        <v>10.133333333333333</v>
      </c>
      <c r="BN8" s="571">
        <f>IF(E9="","",IF($BN$6&lt;E9,0,($BN$6-E9)/30))</f>
        <v>0</v>
      </c>
    </row>
    <row r="9" spans="1:66" s="292" customFormat="1" ht="12.6" customHeight="1">
      <c r="A9" s="55">
        <v>1</v>
      </c>
      <c r="B9" s="450" t="str">
        <f>IF(MAX('Formet 8'!$A$228:$A$337)&lt;'Fix Pay'!$A9,"",VLOOKUP($A9,'Formet 8'!$A$228:$O$337,4,0))</f>
        <v>ASDGDSG</v>
      </c>
      <c r="C9" s="450" t="str">
        <f>IF(MAX('Formet 8'!$A$228:$A$337)&lt;'Fix Pay'!$A9,"",VLOOKUP($A9,'Formet 8'!$A$228:$O$337,7,0))</f>
        <v>LECTURER</v>
      </c>
      <c r="D9" s="451">
        <v>44712</v>
      </c>
      <c r="E9" s="358">
        <f>IF(B9="","",D9+365+366)</f>
        <v>45443</v>
      </c>
      <c r="F9" s="359">
        <v>33800</v>
      </c>
      <c r="G9" s="360" t="s">
        <v>746</v>
      </c>
      <c r="H9" s="360">
        <v>23700</v>
      </c>
      <c r="I9" s="405">
        <f>IF(B9="","",H9*12)</f>
        <v>284400</v>
      </c>
      <c r="J9" s="405">
        <f>IF(OR(BM9="",BM9=0),F9*12,((12-BM9)*H9+BM9*F9))</f>
        <v>386410</v>
      </c>
      <c r="K9" s="566">
        <f>IF(OR(BN9="",BN9=0),H9*12,((12-BN9)*F9+BN9*H9))</f>
        <v>284400</v>
      </c>
      <c r="L9" s="1303"/>
      <c r="BM9" s="571">
        <f t="shared" si="0"/>
        <v>10.1</v>
      </c>
      <c r="BN9" s="571">
        <f t="shared" ref="BN9:BN72" si="1">IF(E10="","",IF($BN$6&lt;E10,0,($BN$6-E10)/30))</f>
        <v>0</v>
      </c>
    </row>
    <row r="10" spans="1:66" s="292" customFormat="1" ht="12.6" customHeight="1">
      <c r="A10" s="293">
        <v>2</v>
      </c>
      <c r="B10" s="450" t="str">
        <f>IF(MAX('Formet 8'!$A$228:$A$337)&lt;'Fix Pay'!$A10,"",VLOOKUP($A10,'Formet 8'!$A$228:$O$337,4,0))</f>
        <v>DFBDZFB</v>
      </c>
      <c r="C10" s="450" t="str">
        <f>IF(MAX('Formet 8'!$A$228:$A$337)&lt;'Fix Pay'!$A10,"",VLOOKUP($A10,'Formet 8'!$A$228:$O$337,7,0))</f>
        <v>TEACHER-III</v>
      </c>
      <c r="D10" s="451">
        <v>44713</v>
      </c>
      <c r="E10" s="358">
        <f t="shared" ref="E10:E73" si="2">IF(B10="","",D10+365+366)</f>
        <v>45444</v>
      </c>
      <c r="F10" s="359">
        <v>33800</v>
      </c>
      <c r="G10" s="360" t="s">
        <v>746</v>
      </c>
      <c r="H10" s="360">
        <v>23700</v>
      </c>
      <c r="I10" s="405">
        <f t="shared" ref="I10:I73" si="3">IF(B10="","",H10*12)</f>
        <v>284400</v>
      </c>
      <c r="J10" s="405">
        <f t="shared" ref="J10:J73" si="4">IF(OR(BM10="",BM10=0),F10*12,((12-BM10)*H10+BM10*F10))</f>
        <v>405600</v>
      </c>
      <c r="K10" s="566">
        <f t="shared" ref="K10:K73" si="5">IF(OR(BN10="",BN10=0),H10*12,((12-BN10)*F10+BN10*H10))</f>
        <v>284400</v>
      </c>
      <c r="L10" s="1303"/>
      <c r="BM10" s="571" t="str">
        <f t="shared" si="0"/>
        <v/>
      </c>
      <c r="BN10" s="571" t="str">
        <f t="shared" si="1"/>
        <v/>
      </c>
    </row>
    <row r="11" spans="1:66" s="292" customFormat="1" ht="12.6" customHeight="1">
      <c r="A11" s="293">
        <v>3</v>
      </c>
      <c r="B11" s="450" t="str">
        <f>IF(MAX('Formet 8'!$A$228:$A$337)&lt;'Fix Pay'!$A11,"",VLOOKUP($A11,'Formet 8'!$A$228:$O$337,4,0))</f>
        <v/>
      </c>
      <c r="C11" s="450" t="str">
        <f>IF(MAX('Formet 8'!$A$228:$A$337)&lt;'Fix Pay'!$A11,"",VLOOKUP($A11,'Formet 8'!$A$228:$O$337,7,0))</f>
        <v/>
      </c>
      <c r="D11" s="451"/>
      <c r="E11" s="358" t="str">
        <f t="shared" si="2"/>
        <v/>
      </c>
      <c r="F11" s="359"/>
      <c r="G11" s="360"/>
      <c r="H11" s="360"/>
      <c r="I11" s="405" t="str">
        <f t="shared" si="3"/>
        <v/>
      </c>
      <c r="J11" s="405">
        <f t="shared" si="4"/>
        <v>0</v>
      </c>
      <c r="K11" s="566">
        <f t="shared" si="5"/>
        <v>0</v>
      </c>
      <c r="L11" s="1303"/>
      <c r="BM11" s="571" t="str">
        <f t="shared" si="0"/>
        <v/>
      </c>
      <c r="BN11" s="571" t="str">
        <f t="shared" si="1"/>
        <v/>
      </c>
    </row>
    <row r="12" spans="1:66" s="292" customFormat="1" ht="12.6" customHeight="1">
      <c r="A12" s="55">
        <v>4</v>
      </c>
      <c r="B12" s="450" t="str">
        <f>IF(MAX('Formet 8'!$A$228:$A$337)&lt;'Fix Pay'!$A12,"",VLOOKUP($A12,'Formet 8'!$A$228:$O$337,4,0))</f>
        <v/>
      </c>
      <c r="C12" s="450" t="str">
        <f>IF(MAX('Formet 8'!$A$228:$A$337)&lt;'Fix Pay'!$A12,"",VLOOKUP($A12,'Formet 8'!$A$228:$O$337,7,0))</f>
        <v/>
      </c>
      <c r="D12" s="451"/>
      <c r="E12" s="358" t="str">
        <f t="shared" si="2"/>
        <v/>
      </c>
      <c r="F12" s="359"/>
      <c r="G12" s="360"/>
      <c r="H12" s="360"/>
      <c r="I12" s="405" t="str">
        <f t="shared" si="3"/>
        <v/>
      </c>
      <c r="J12" s="405">
        <f t="shared" si="4"/>
        <v>0</v>
      </c>
      <c r="K12" s="566">
        <f t="shared" si="5"/>
        <v>0</v>
      </c>
      <c r="L12" s="1303"/>
      <c r="BM12" s="571" t="str">
        <f t="shared" si="0"/>
        <v/>
      </c>
      <c r="BN12" s="571" t="str">
        <f t="shared" si="1"/>
        <v/>
      </c>
    </row>
    <row r="13" spans="1:66" s="292" customFormat="1" ht="12.6" customHeight="1">
      <c r="A13" s="293">
        <v>5</v>
      </c>
      <c r="B13" s="450" t="str">
        <f>IF(MAX('Formet 8'!$A$228:$A$337)&lt;'Fix Pay'!$A13,"",VLOOKUP($A13,'Formet 8'!$A$228:$O$337,4,0))</f>
        <v/>
      </c>
      <c r="C13" s="450" t="str">
        <f>IF(MAX('Formet 8'!$A$228:$A$337)&lt;'Fix Pay'!$A13,"",VLOOKUP($A13,'Formet 8'!$A$228:$O$337,7,0))</f>
        <v/>
      </c>
      <c r="D13" s="451"/>
      <c r="E13" s="358" t="str">
        <f t="shared" si="2"/>
        <v/>
      </c>
      <c r="F13" s="359"/>
      <c r="G13" s="360"/>
      <c r="H13" s="360"/>
      <c r="I13" s="405" t="str">
        <f t="shared" si="3"/>
        <v/>
      </c>
      <c r="J13" s="405">
        <f t="shared" si="4"/>
        <v>0</v>
      </c>
      <c r="K13" s="566">
        <f t="shared" si="5"/>
        <v>0</v>
      </c>
      <c r="L13" s="1303"/>
      <c r="BM13" s="571" t="str">
        <f t="shared" si="0"/>
        <v/>
      </c>
      <c r="BN13" s="571" t="str">
        <f t="shared" si="1"/>
        <v/>
      </c>
    </row>
    <row r="14" spans="1:66" s="292" customFormat="1" ht="12.6" customHeight="1">
      <c r="A14" s="293">
        <v>6</v>
      </c>
      <c r="B14" s="450" t="str">
        <f>IF(MAX('Formet 8'!$A$228:$A$337)&lt;'Fix Pay'!$A14,"",VLOOKUP($A14,'Formet 8'!$A$228:$O$337,4,0))</f>
        <v/>
      </c>
      <c r="C14" s="450" t="str">
        <f>IF(MAX('Formet 8'!$A$228:$A$337)&lt;'Fix Pay'!$A14,"",VLOOKUP($A14,'Formet 8'!$A$228:$O$337,7,0))</f>
        <v/>
      </c>
      <c r="D14" s="451"/>
      <c r="E14" s="358" t="str">
        <f t="shared" si="2"/>
        <v/>
      </c>
      <c r="F14" s="359"/>
      <c r="G14" s="360"/>
      <c r="H14" s="360"/>
      <c r="I14" s="405" t="str">
        <f t="shared" si="3"/>
        <v/>
      </c>
      <c r="J14" s="405">
        <f t="shared" si="4"/>
        <v>0</v>
      </c>
      <c r="K14" s="566">
        <f t="shared" si="5"/>
        <v>0</v>
      </c>
      <c r="L14" s="1303"/>
      <c r="BM14" s="571" t="str">
        <f>IF(OR(E15="",BN14&gt;0),"",IF($BM$6&lt;E15,0,($BM$6-E15)/30))</f>
        <v/>
      </c>
      <c r="BN14" s="571" t="str">
        <f t="shared" si="1"/>
        <v/>
      </c>
    </row>
    <row r="15" spans="1:66" s="292" customFormat="1" ht="12.6" customHeight="1">
      <c r="A15" s="55">
        <v>7</v>
      </c>
      <c r="B15" s="450" t="str">
        <f>IF(MAX('Formet 8'!$A$228:$A$337)&lt;'Fix Pay'!$A15,"",VLOOKUP($A15,'Formet 8'!$A$228:$O$337,4,0))</f>
        <v/>
      </c>
      <c r="C15" s="450" t="str">
        <f>IF(MAX('Formet 8'!$A$228:$A$337)&lt;'Fix Pay'!$A15,"",VLOOKUP($A15,'Formet 8'!$A$228:$O$337,7,0))</f>
        <v/>
      </c>
      <c r="D15" s="451"/>
      <c r="E15" s="358" t="str">
        <f t="shared" si="2"/>
        <v/>
      </c>
      <c r="F15" s="359"/>
      <c r="G15" s="360"/>
      <c r="H15" s="360"/>
      <c r="I15" s="405" t="str">
        <f t="shared" si="3"/>
        <v/>
      </c>
      <c r="J15" s="405">
        <f t="shared" si="4"/>
        <v>0</v>
      </c>
      <c r="K15" s="566">
        <f t="shared" si="5"/>
        <v>0</v>
      </c>
      <c r="L15" s="1303"/>
      <c r="BM15" s="571" t="str">
        <f t="shared" ref="BM15:BM78" si="6">IF(OR(E16="",BN15&gt;0),"",IF($BM$6&lt;E16,0,($BM$6-E16)/30))</f>
        <v/>
      </c>
      <c r="BN15" s="571" t="str">
        <f t="shared" si="1"/>
        <v/>
      </c>
    </row>
    <row r="16" spans="1:66" s="292" customFormat="1" ht="12.6" customHeight="1">
      <c r="A16" s="293">
        <v>8</v>
      </c>
      <c r="B16" s="450" t="str">
        <f>IF(MAX('Formet 8'!$A$228:$A$337)&lt;'Fix Pay'!$A16,"",VLOOKUP($A16,'Formet 8'!$A$228:$O$337,4,0))</f>
        <v/>
      </c>
      <c r="C16" s="450" t="str">
        <f>IF(MAX('Formet 8'!$A$228:$A$337)&lt;'Fix Pay'!$A16,"",VLOOKUP($A16,'Formet 8'!$A$228:$O$337,7,0))</f>
        <v/>
      </c>
      <c r="D16" s="451"/>
      <c r="E16" s="358" t="str">
        <f t="shared" si="2"/>
        <v/>
      </c>
      <c r="F16" s="359"/>
      <c r="G16" s="360"/>
      <c r="H16" s="360"/>
      <c r="I16" s="405" t="str">
        <f t="shared" si="3"/>
        <v/>
      </c>
      <c r="J16" s="405">
        <f t="shared" si="4"/>
        <v>0</v>
      </c>
      <c r="K16" s="566">
        <f t="shared" si="5"/>
        <v>0</v>
      </c>
      <c r="L16" s="1303"/>
      <c r="BM16" s="571" t="str">
        <f t="shared" si="6"/>
        <v/>
      </c>
      <c r="BN16" s="571" t="str">
        <f t="shared" si="1"/>
        <v/>
      </c>
    </row>
    <row r="17" spans="1:66" s="292" customFormat="1" ht="12.6" customHeight="1">
      <c r="A17" s="293">
        <v>9</v>
      </c>
      <c r="B17" s="450" t="str">
        <f>IF(MAX('Formet 8'!$A$228:$A$337)&lt;'Fix Pay'!$A17,"",VLOOKUP($A17,'Formet 8'!$A$228:$O$337,4,0))</f>
        <v/>
      </c>
      <c r="C17" s="450" t="str">
        <f>IF(MAX('Formet 8'!$A$228:$A$337)&lt;'Fix Pay'!$A17,"",VLOOKUP($A17,'Formet 8'!$A$228:$O$337,7,0))</f>
        <v/>
      </c>
      <c r="D17" s="451"/>
      <c r="E17" s="358" t="str">
        <f t="shared" si="2"/>
        <v/>
      </c>
      <c r="F17" s="359"/>
      <c r="G17" s="360"/>
      <c r="H17" s="360"/>
      <c r="I17" s="405" t="str">
        <f t="shared" si="3"/>
        <v/>
      </c>
      <c r="J17" s="405">
        <f t="shared" si="4"/>
        <v>0</v>
      </c>
      <c r="K17" s="566">
        <f t="shared" si="5"/>
        <v>0</v>
      </c>
      <c r="L17" s="1303"/>
      <c r="BM17" s="571" t="str">
        <f t="shared" si="6"/>
        <v/>
      </c>
      <c r="BN17" s="571" t="str">
        <f t="shared" si="1"/>
        <v/>
      </c>
    </row>
    <row r="18" spans="1:66" s="292" customFormat="1" ht="12.6" customHeight="1">
      <c r="A18" s="55">
        <v>10</v>
      </c>
      <c r="B18" s="450" t="str">
        <f>IF(MAX('Formet 8'!$A$228:$A$337)&lt;'Fix Pay'!$A18,"",VLOOKUP($A18,'Formet 8'!$A$228:$O$337,4,0))</f>
        <v/>
      </c>
      <c r="C18" s="450" t="str">
        <f>IF(MAX('Formet 8'!$A$228:$A$337)&lt;'Fix Pay'!$A18,"",VLOOKUP($A18,'Formet 8'!$A$228:$O$337,7,0))</f>
        <v/>
      </c>
      <c r="D18" s="451"/>
      <c r="E18" s="358" t="str">
        <f t="shared" si="2"/>
        <v/>
      </c>
      <c r="F18" s="359"/>
      <c r="G18" s="360"/>
      <c r="H18" s="360"/>
      <c r="I18" s="405" t="str">
        <f t="shared" si="3"/>
        <v/>
      </c>
      <c r="J18" s="405">
        <f t="shared" si="4"/>
        <v>0</v>
      </c>
      <c r="K18" s="566">
        <f t="shared" si="5"/>
        <v>0</v>
      </c>
      <c r="L18" s="1303"/>
      <c r="BM18" s="571" t="str">
        <f t="shared" si="6"/>
        <v/>
      </c>
      <c r="BN18" s="571" t="str">
        <f t="shared" si="1"/>
        <v/>
      </c>
    </row>
    <row r="19" spans="1:66" s="292" customFormat="1" ht="12.6" customHeight="1">
      <c r="A19" s="293">
        <v>11</v>
      </c>
      <c r="B19" s="450" t="str">
        <f>IF(MAX('Formet 8'!$A$228:$A$337)&lt;'Fix Pay'!$A19,"",VLOOKUP($A19,'Formet 8'!$A$228:$O$337,4,0))</f>
        <v/>
      </c>
      <c r="C19" s="450" t="str">
        <f>IF(MAX('Formet 8'!$A$228:$A$337)&lt;'Fix Pay'!$A19,"",VLOOKUP($A19,'Formet 8'!$A$228:$O$337,7,0))</f>
        <v/>
      </c>
      <c r="D19" s="451"/>
      <c r="E19" s="358" t="str">
        <f t="shared" si="2"/>
        <v/>
      </c>
      <c r="F19" s="359"/>
      <c r="G19" s="360"/>
      <c r="H19" s="360"/>
      <c r="I19" s="405" t="str">
        <f t="shared" si="3"/>
        <v/>
      </c>
      <c r="J19" s="405">
        <f t="shared" si="4"/>
        <v>0</v>
      </c>
      <c r="K19" s="566">
        <f t="shared" si="5"/>
        <v>0</v>
      </c>
      <c r="L19" s="1303"/>
      <c r="BM19" s="571" t="str">
        <f t="shared" si="6"/>
        <v/>
      </c>
      <c r="BN19" s="571" t="str">
        <f t="shared" si="1"/>
        <v/>
      </c>
    </row>
    <row r="20" spans="1:66" s="292" customFormat="1" ht="12.6" customHeight="1">
      <c r="A20" s="293">
        <v>12</v>
      </c>
      <c r="B20" s="450" t="str">
        <f>IF(MAX('Formet 8'!$A$228:$A$337)&lt;'Fix Pay'!$A20,"",VLOOKUP($A20,'Formet 8'!$A$228:$O$337,4,0))</f>
        <v/>
      </c>
      <c r="C20" s="450" t="str">
        <f>IF(MAX('Formet 8'!$A$228:$A$337)&lt;'Fix Pay'!$A20,"",VLOOKUP($A20,'Formet 8'!$A$228:$O$337,7,0))</f>
        <v/>
      </c>
      <c r="D20" s="451"/>
      <c r="E20" s="358" t="str">
        <f t="shared" si="2"/>
        <v/>
      </c>
      <c r="F20" s="359"/>
      <c r="G20" s="360"/>
      <c r="H20" s="360"/>
      <c r="I20" s="405" t="str">
        <f t="shared" si="3"/>
        <v/>
      </c>
      <c r="J20" s="405">
        <f t="shared" si="4"/>
        <v>0</v>
      </c>
      <c r="K20" s="566">
        <f t="shared" si="5"/>
        <v>0</v>
      </c>
      <c r="L20" s="1303"/>
      <c r="BM20" s="571" t="str">
        <f t="shared" si="6"/>
        <v/>
      </c>
      <c r="BN20" s="571" t="str">
        <f t="shared" si="1"/>
        <v/>
      </c>
    </row>
    <row r="21" spans="1:66" s="292" customFormat="1" ht="12.6" customHeight="1">
      <c r="A21" s="55">
        <v>13</v>
      </c>
      <c r="B21" s="450" t="str">
        <f>IF(MAX('Formet 8'!$A$228:$A$337)&lt;'Fix Pay'!$A21,"",VLOOKUP($A21,'Formet 8'!$A$228:$O$337,4,0))</f>
        <v/>
      </c>
      <c r="C21" s="450" t="str">
        <f>IF(MAX('Formet 8'!$A$228:$A$337)&lt;'Fix Pay'!$A21,"",VLOOKUP($A21,'Formet 8'!$A$228:$O$337,7,0))</f>
        <v/>
      </c>
      <c r="D21" s="451"/>
      <c r="E21" s="358" t="str">
        <f t="shared" si="2"/>
        <v/>
      </c>
      <c r="F21" s="359"/>
      <c r="G21" s="360"/>
      <c r="H21" s="360"/>
      <c r="I21" s="405" t="str">
        <f t="shared" si="3"/>
        <v/>
      </c>
      <c r="J21" s="405">
        <f t="shared" si="4"/>
        <v>0</v>
      </c>
      <c r="K21" s="566">
        <f t="shared" si="5"/>
        <v>0</v>
      </c>
      <c r="L21" s="1303"/>
      <c r="BM21" s="571" t="str">
        <f t="shared" si="6"/>
        <v/>
      </c>
      <c r="BN21" s="571" t="str">
        <f t="shared" si="1"/>
        <v/>
      </c>
    </row>
    <row r="22" spans="1:66" s="292" customFormat="1" ht="12.6" customHeight="1">
      <c r="A22" s="293">
        <v>14</v>
      </c>
      <c r="B22" s="450" t="str">
        <f>IF(MAX('Formet 8'!$A$228:$A$337)&lt;'Fix Pay'!$A22,"",VLOOKUP($A22,'Formet 8'!$A$228:$O$337,4,0))</f>
        <v/>
      </c>
      <c r="C22" s="450" t="str">
        <f>IF(MAX('Formet 8'!$A$228:$A$337)&lt;'Fix Pay'!$A22,"",VLOOKUP($A22,'Formet 8'!$A$228:$O$337,7,0))</f>
        <v/>
      </c>
      <c r="D22" s="451"/>
      <c r="E22" s="358" t="str">
        <f t="shared" si="2"/>
        <v/>
      </c>
      <c r="F22" s="359"/>
      <c r="G22" s="360"/>
      <c r="H22" s="360"/>
      <c r="I22" s="405" t="str">
        <f t="shared" si="3"/>
        <v/>
      </c>
      <c r="J22" s="405">
        <f t="shared" si="4"/>
        <v>0</v>
      </c>
      <c r="K22" s="566">
        <f t="shared" si="5"/>
        <v>0</v>
      </c>
      <c r="L22" s="1303"/>
      <c r="BM22" s="571" t="str">
        <f t="shared" si="6"/>
        <v/>
      </c>
      <c r="BN22" s="571" t="str">
        <f t="shared" si="1"/>
        <v/>
      </c>
    </row>
    <row r="23" spans="1:66" s="292" customFormat="1" ht="12.6" customHeight="1">
      <c r="A23" s="293">
        <v>15</v>
      </c>
      <c r="B23" s="450" t="str">
        <f>IF(MAX('Formet 8'!$A$228:$A$337)&lt;'Fix Pay'!$A23,"",VLOOKUP($A23,'Formet 8'!$A$228:$O$337,4,0))</f>
        <v/>
      </c>
      <c r="C23" s="450" t="str">
        <f>IF(MAX('Formet 8'!$A$228:$A$337)&lt;'Fix Pay'!$A23,"",VLOOKUP($A23,'Formet 8'!$A$228:$O$337,7,0))</f>
        <v/>
      </c>
      <c r="D23" s="451"/>
      <c r="E23" s="358" t="str">
        <f t="shared" si="2"/>
        <v/>
      </c>
      <c r="F23" s="359"/>
      <c r="G23" s="360"/>
      <c r="H23" s="360"/>
      <c r="I23" s="405" t="str">
        <f t="shared" si="3"/>
        <v/>
      </c>
      <c r="J23" s="405">
        <f t="shared" si="4"/>
        <v>0</v>
      </c>
      <c r="K23" s="566">
        <f t="shared" si="5"/>
        <v>0</v>
      </c>
      <c r="L23" s="1303"/>
      <c r="BM23" s="571" t="str">
        <f t="shared" si="6"/>
        <v/>
      </c>
      <c r="BN23" s="571" t="str">
        <f t="shared" si="1"/>
        <v/>
      </c>
    </row>
    <row r="24" spans="1:66" s="292" customFormat="1" ht="12.6" customHeight="1">
      <c r="A24" s="55">
        <v>16</v>
      </c>
      <c r="B24" s="450" t="str">
        <f>IF(MAX('Formet 8'!$A$228:$A$337)&lt;'Fix Pay'!$A24,"",VLOOKUP($A24,'Formet 8'!$A$228:$O$337,4,0))</f>
        <v/>
      </c>
      <c r="C24" s="450" t="str">
        <f>IF(MAX('Formet 8'!$A$228:$A$337)&lt;'Fix Pay'!$A24,"",VLOOKUP($A24,'Formet 8'!$A$228:$O$337,7,0))</f>
        <v/>
      </c>
      <c r="D24" s="451"/>
      <c r="E24" s="358" t="str">
        <f t="shared" si="2"/>
        <v/>
      </c>
      <c r="F24" s="359"/>
      <c r="G24" s="360"/>
      <c r="H24" s="360"/>
      <c r="I24" s="405" t="str">
        <f t="shared" si="3"/>
        <v/>
      </c>
      <c r="J24" s="405">
        <f t="shared" si="4"/>
        <v>0</v>
      </c>
      <c r="K24" s="566">
        <f t="shared" si="5"/>
        <v>0</v>
      </c>
      <c r="L24" s="1303"/>
      <c r="BM24" s="571" t="str">
        <f t="shared" si="6"/>
        <v/>
      </c>
      <c r="BN24" s="571" t="str">
        <f t="shared" si="1"/>
        <v/>
      </c>
    </row>
    <row r="25" spans="1:66" s="292" customFormat="1" ht="12.6" customHeight="1">
      <c r="A25" s="293">
        <v>17</v>
      </c>
      <c r="B25" s="450" t="str">
        <f>IF(MAX('Formet 8'!$A$228:$A$337)&lt;'Fix Pay'!$A25,"",VLOOKUP($A25,'Formet 8'!$A$228:$O$337,4,0))</f>
        <v/>
      </c>
      <c r="C25" s="450" t="str">
        <f>IF(MAX('Formet 8'!$A$228:$A$337)&lt;'Fix Pay'!$A25,"",VLOOKUP($A25,'Formet 8'!$A$228:$O$337,7,0))</f>
        <v/>
      </c>
      <c r="D25" s="451"/>
      <c r="E25" s="358" t="str">
        <f t="shared" si="2"/>
        <v/>
      </c>
      <c r="F25" s="359"/>
      <c r="G25" s="360"/>
      <c r="H25" s="360"/>
      <c r="I25" s="405" t="str">
        <f t="shared" si="3"/>
        <v/>
      </c>
      <c r="J25" s="405">
        <f t="shared" si="4"/>
        <v>0</v>
      </c>
      <c r="K25" s="566">
        <f t="shared" si="5"/>
        <v>0</v>
      </c>
      <c r="L25" s="1303"/>
      <c r="BM25" s="571" t="str">
        <f t="shared" si="6"/>
        <v/>
      </c>
      <c r="BN25" s="571" t="str">
        <f t="shared" si="1"/>
        <v/>
      </c>
    </row>
    <row r="26" spans="1:66" s="292" customFormat="1" ht="12.6" customHeight="1">
      <c r="A26" s="293">
        <v>18</v>
      </c>
      <c r="B26" s="450" t="str">
        <f>IF(MAX('Formet 8'!$A$228:$A$337)&lt;'Fix Pay'!$A26,"",VLOOKUP($A26,'Formet 8'!$A$228:$O$337,4,0))</f>
        <v/>
      </c>
      <c r="C26" s="450" t="str">
        <f>IF(MAX('Formet 8'!$A$228:$A$337)&lt;'Fix Pay'!$A26,"",VLOOKUP($A26,'Formet 8'!$A$228:$O$337,7,0))</f>
        <v/>
      </c>
      <c r="D26" s="451"/>
      <c r="E26" s="358" t="str">
        <f t="shared" si="2"/>
        <v/>
      </c>
      <c r="F26" s="359"/>
      <c r="G26" s="360"/>
      <c r="H26" s="360"/>
      <c r="I26" s="405" t="str">
        <f t="shared" si="3"/>
        <v/>
      </c>
      <c r="J26" s="405">
        <f t="shared" si="4"/>
        <v>0</v>
      </c>
      <c r="K26" s="566">
        <f t="shared" si="5"/>
        <v>0</v>
      </c>
      <c r="L26" s="1303"/>
      <c r="BM26" s="571" t="str">
        <f t="shared" si="6"/>
        <v/>
      </c>
      <c r="BN26" s="571" t="str">
        <f t="shared" si="1"/>
        <v/>
      </c>
    </row>
    <row r="27" spans="1:66" s="292" customFormat="1" ht="12.6" customHeight="1">
      <c r="A27" s="55">
        <v>19</v>
      </c>
      <c r="B27" s="450" t="str">
        <f>IF(MAX('Formet 8'!$A$228:$A$337)&lt;'Fix Pay'!$A27,"",VLOOKUP($A27,'Formet 8'!$A$228:$O$337,4,0))</f>
        <v/>
      </c>
      <c r="C27" s="450" t="str">
        <f>IF(MAX('Formet 8'!$A$228:$A$337)&lt;'Fix Pay'!$A27,"",VLOOKUP($A27,'Formet 8'!$A$228:$O$337,7,0))</f>
        <v/>
      </c>
      <c r="D27" s="451"/>
      <c r="E27" s="358" t="str">
        <f t="shared" si="2"/>
        <v/>
      </c>
      <c r="F27" s="359"/>
      <c r="G27" s="360"/>
      <c r="H27" s="360"/>
      <c r="I27" s="405" t="str">
        <f t="shared" si="3"/>
        <v/>
      </c>
      <c r="J27" s="405">
        <f t="shared" si="4"/>
        <v>0</v>
      </c>
      <c r="K27" s="566">
        <f t="shared" si="5"/>
        <v>0</v>
      </c>
      <c r="L27" s="1303"/>
      <c r="BM27" s="571" t="str">
        <f t="shared" si="6"/>
        <v/>
      </c>
      <c r="BN27" s="571" t="str">
        <f t="shared" si="1"/>
        <v/>
      </c>
    </row>
    <row r="28" spans="1:66" s="292" customFormat="1" ht="12.6" customHeight="1">
      <c r="A28" s="293">
        <v>20</v>
      </c>
      <c r="B28" s="450" t="str">
        <f>IF(MAX('Formet 8'!$A$228:$A$337)&lt;'Fix Pay'!$A28,"",VLOOKUP($A28,'Formet 8'!$A$228:$O$337,4,0))</f>
        <v/>
      </c>
      <c r="C28" s="450" t="str">
        <f>IF(MAX('Formet 8'!$A$228:$A$337)&lt;'Fix Pay'!$A28,"",VLOOKUP($A28,'Formet 8'!$A$228:$O$337,7,0))</f>
        <v/>
      </c>
      <c r="D28" s="451"/>
      <c r="E28" s="358" t="str">
        <f t="shared" si="2"/>
        <v/>
      </c>
      <c r="F28" s="359"/>
      <c r="G28" s="360"/>
      <c r="H28" s="360"/>
      <c r="I28" s="405" t="str">
        <f t="shared" si="3"/>
        <v/>
      </c>
      <c r="J28" s="405">
        <f t="shared" si="4"/>
        <v>0</v>
      </c>
      <c r="K28" s="566">
        <f t="shared" si="5"/>
        <v>0</v>
      </c>
      <c r="L28" s="1303"/>
      <c r="BM28" s="571" t="str">
        <f t="shared" si="6"/>
        <v/>
      </c>
      <c r="BN28" s="571" t="str">
        <f t="shared" si="1"/>
        <v/>
      </c>
    </row>
    <row r="29" spans="1:66" s="292" customFormat="1" ht="12.6" customHeight="1">
      <c r="A29" s="293">
        <v>21</v>
      </c>
      <c r="B29" s="450" t="str">
        <f>IF(MAX('Formet 8'!$A$228:$A$337)&lt;'Fix Pay'!$A29,"",VLOOKUP($A29,'Formet 8'!$A$228:$O$337,4,0))</f>
        <v/>
      </c>
      <c r="C29" s="450" t="str">
        <f>IF(MAX('Formet 8'!$A$228:$A$337)&lt;'Fix Pay'!$A29,"",VLOOKUP($A29,'Formet 8'!$A$228:$O$337,7,0))</f>
        <v/>
      </c>
      <c r="D29" s="451"/>
      <c r="E29" s="358" t="str">
        <f t="shared" si="2"/>
        <v/>
      </c>
      <c r="F29" s="359"/>
      <c r="G29" s="360"/>
      <c r="H29" s="360"/>
      <c r="I29" s="405" t="str">
        <f t="shared" si="3"/>
        <v/>
      </c>
      <c r="J29" s="405">
        <f t="shared" si="4"/>
        <v>0</v>
      </c>
      <c r="K29" s="566">
        <f t="shared" si="5"/>
        <v>0</v>
      </c>
      <c r="L29" s="1303"/>
      <c r="BM29" s="571" t="str">
        <f t="shared" si="6"/>
        <v/>
      </c>
      <c r="BN29" s="571" t="str">
        <f t="shared" si="1"/>
        <v/>
      </c>
    </row>
    <row r="30" spans="1:66" s="292" customFormat="1" ht="12.6" customHeight="1">
      <c r="A30" s="55">
        <v>22</v>
      </c>
      <c r="B30" s="450" t="str">
        <f>IF(MAX('Formet 8'!$A$228:$A$337)&lt;'Fix Pay'!$A30,"",VLOOKUP($A30,'Formet 8'!$A$228:$O$337,4,0))</f>
        <v/>
      </c>
      <c r="C30" s="450" t="str">
        <f>IF(MAX('Formet 8'!$A$228:$A$337)&lt;'Fix Pay'!$A30,"",VLOOKUP($A30,'Formet 8'!$A$228:$O$337,7,0))</f>
        <v/>
      </c>
      <c r="D30" s="451"/>
      <c r="E30" s="358" t="str">
        <f t="shared" si="2"/>
        <v/>
      </c>
      <c r="F30" s="359"/>
      <c r="G30" s="360"/>
      <c r="H30" s="360"/>
      <c r="I30" s="405" t="str">
        <f t="shared" si="3"/>
        <v/>
      </c>
      <c r="J30" s="405">
        <f t="shared" si="4"/>
        <v>0</v>
      </c>
      <c r="K30" s="566">
        <f t="shared" si="5"/>
        <v>0</v>
      </c>
      <c r="L30" s="1303"/>
      <c r="BM30" s="571" t="str">
        <f t="shared" si="6"/>
        <v/>
      </c>
      <c r="BN30" s="571" t="str">
        <f t="shared" si="1"/>
        <v/>
      </c>
    </row>
    <row r="31" spans="1:66" s="292" customFormat="1" ht="12.6" customHeight="1">
      <c r="A31" s="293">
        <v>23</v>
      </c>
      <c r="B31" s="450" t="str">
        <f>IF(MAX('Formet 8'!$A$228:$A$337)&lt;'Fix Pay'!$A31,"",VLOOKUP($A31,'Formet 8'!$A$228:$O$337,4,0))</f>
        <v/>
      </c>
      <c r="C31" s="450" t="str">
        <f>IF(MAX('Formet 8'!$A$228:$A$337)&lt;'Fix Pay'!$A31,"",VLOOKUP($A31,'Formet 8'!$A$228:$O$337,7,0))</f>
        <v/>
      </c>
      <c r="D31" s="451"/>
      <c r="E31" s="358" t="str">
        <f t="shared" si="2"/>
        <v/>
      </c>
      <c r="F31" s="359"/>
      <c r="G31" s="360"/>
      <c r="H31" s="360"/>
      <c r="I31" s="405" t="str">
        <f t="shared" si="3"/>
        <v/>
      </c>
      <c r="J31" s="405">
        <f t="shared" si="4"/>
        <v>0</v>
      </c>
      <c r="K31" s="566">
        <f t="shared" si="5"/>
        <v>0</v>
      </c>
      <c r="L31" s="1303"/>
      <c r="BM31" s="571" t="str">
        <f t="shared" si="6"/>
        <v/>
      </c>
      <c r="BN31" s="571" t="str">
        <f t="shared" si="1"/>
        <v/>
      </c>
    </row>
    <row r="32" spans="1:66" s="292" customFormat="1" ht="12.6" customHeight="1">
      <c r="A32" s="293">
        <v>24</v>
      </c>
      <c r="B32" s="450" t="str">
        <f>IF(MAX('Formet 8'!$A$228:$A$337)&lt;'Fix Pay'!$A32,"",VLOOKUP($A32,'Formet 8'!$A$228:$O$337,4,0))</f>
        <v/>
      </c>
      <c r="C32" s="450" t="str">
        <f>IF(MAX('Formet 8'!$A$228:$A$337)&lt;'Fix Pay'!$A32,"",VLOOKUP($A32,'Formet 8'!$A$228:$O$337,7,0))</f>
        <v/>
      </c>
      <c r="D32" s="451"/>
      <c r="E32" s="358" t="str">
        <f t="shared" si="2"/>
        <v/>
      </c>
      <c r="F32" s="359"/>
      <c r="G32" s="360"/>
      <c r="H32" s="360"/>
      <c r="I32" s="405" t="str">
        <f t="shared" si="3"/>
        <v/>
      </c>
      <c r="J32" s="405">
        <f t="shared" si="4"/>
        <v>0</v>
      </c>
      <c r="K32" s="566">
        <f t="shared" si="5"/>
        <v>0</v>
      </c>
      <c r="L32" s="1303"/>
      <c r="BM32" s="571" t="str">
        <f t="shared" si="6"/>
        <v/>
      </c>
      <c r="BN32" s="571" t="str">
        <f t="shared" si="1"/>
        <v/>
      </c>
    </row>
    <row r="33" spans="1:66" s="292" customFormat="1" ht="12.6" customHeight="1">
      <c r="A33" s="55">
        <v>25</v>
      </c>
      <c r="B33" s="450" t="str">
        <f>IF(MAX('Formet 8'!$A$228:$A$337)&lt;'Fix Pay'!$A33,"",VLOOKUP($A33,'Formet 8'!$A$228:$O$337,4,0))</f>
        <v/>
      </c>
      <c r="C33" s="450" t="str">
        <f>IF(MAX('Formet 8'!$A$228:$A$337)&lt;'Fix Pay'!$A33,"",VLOOKUP($A33,'Formet 8'!$A$228:$O$337,7,0))</f>
        <v/>
      </c>
      <c r="D33" s="358"/>
      <c r="E33" s="358" t="str">
        <f t="shared" si="2"/>
        <v/>
      </c>
      <c r="F33" s="359"/>
      <c r="G33" s="360"/>
      <c r="H33" s="360"/>
      <c r="I33" s="405" t="str">
        <f t="shared" si="3"/>
        <v/>
      </c>
      <c r="J33" s="405">
        <f t="shared" si="4"/>
        <v>0</v>
      </c>
      <c r="K33" s="566">
        <f t="shared" si="5"/>
        <v>0</v>
      </c>
      <c r="L33" s="1303"/>
      <c r="BM33" s="571" t="str">
        <f t="shared" si="6"/>
        <v/>
      </c>
      <c r="BN33" s="571" t="str">
        <f t="shared" si="1"/>
        <v/>
      </c>
    </row>
    <row r="34" spans="1:66" s="292" customFormat="1" ht="12.6" customHeight="1">
      <c r="A34" s="293">
        <v>26</v>
      </c>
      <c r="B34" s="450" t="str">
        <f>IF(MAX('Formet 8'!$A$228:$A$337)&lt;'Fix Pay'!$A34,"",VLOOKUP($A34,'Formet 8'!$A$228:$O$337,4,0))</f>
        <v/>
      </c>
      <c r="C34" s="450" t="str">
        <f>IF(MAX('Formet 8'!$A$228:$A$337)&lt;'Fix Pay'!$A34,"",VLOOKUP($A34,'Formet 8'!$A$228:$O$337,7,0))</f>
        <v/>
      </c>
      <c r="D34" s="451"/>
      <c r="E34" s="358" t="str">
        <f t="shared" si="2"/>
        <v/>
      </c>
      <c r="F34" s="359"/>
      <c r="G34" s="360"/>
      <c r="H34" s="360"/>
      <c r="I34" s="405" t="str">
        <f t="shared" si="3"/>
        <v/>
      </c>
      <c r="J34" s="405">
        <f t="shared" si="4"/>
        <v>0</v>
      </c>
      <c r="K34" s="566">
        <f t="shared" si="5"/>
        <v>0</v>
      </c>
      <c r="L34" s="1303"/>
      <c r="BM34" s="571" t="str">
        <f t="shared" si="6"/>
        <v/>
      </c>
      <c r="BN34" s="571" t="str">
        <f t="shared" si="1"/>
        <v/>
      </c>
    </row>
    <row r="35" spans="1:66" s="292" customFormat="1" ht="12.6" customHeight="1">
      <c r="A35" s="293">
        <v>27</v>
      </c>
      <c r="B35" s="450" t="str">
        <f>IF(MAX('Formet 8'!$A$228:$A$337)&lt;'Fix Pay'!$A35,"",VLOOKUP($A35,'Formet 8'!$A$228:$O$337,4,0))</f>
        <v/>
      </c>
      <c r="C35" s="450" t="str">
        <f>IF(MAX('Formet 8'!$A$228:$A$337)&lt;'Fix Pay'!$A35,"",VLOOKUP($A35,'Formet 8'!$A$228:$O$337,7,0))</f>
        <v/>
      </c>
      <c r="D35" s="451"/>
      <c r="E35" s="358" t="str">
        <f t="shared" si="2"/>
        <v/>
      </c>
      <c r="F35" s="359"/>
      <c r="G35" s="360"/>
      <c r="H35" s="360"/>
      <c r="I35" s="405" t="str">
        <f t="shared" si="3"/>
        <v/>
      </c>
      <c r="J35" s="405">
        <f t="shared" si="4"/>
        <v>0</v>
      </c>
      <c r="K35" s="566">
        <f t="shared" si="5"/>
        <v>0</v>
      </c>
      <c r="L35" s="1303"/>
      <c r="BM35" s="571" t="str">
        <f t="shared" si="6"/>
        <v/>
      </c>
      <c r="BN35" s="571" t="str">
        <f t="shared" si="1"/>
        <v/>
      </c>
    </row>
    <row r="36" spans="1:66" s="292" customFormat="1" ht="12.6" customHeight="1">
      <c r="A36" s="55">
        <v>28</v>
      </c>
      <c r="B36" s="450" t="str">
        <f>IF(MAX('Formet 8'!$A$228:$A$337)&lt;'Fix Pay'!$A36,"",VLOOKUP($A36,'Formet 8'!$A$228:$O$337,4,0))</f>
        <v/>
      </c>
      <c r="C36" s="450" t="str">
        <f>IF(MAX('Formet 8'!$A$228:$A$337)&lt;'Fix Pay'!$A36,"",VLOOKUP($A36,'Formet 8'!$A$228:$O$337,7,0))</f>
        <v/>
      </c>
      <c r="D36" s="451"/>
      <c r="E36" s="358" t="str">
        <f t="shared" si="2"/>
        <v/>
      </c>
      <c r="F36" s="359"/>
      <c r="G36" s="360"/>
      <c r="H36" s="360"/>
      <c r="I36" s="405" t="str">
        <f t="shared" si="3"/>
        <v/>
      </c>
      <c r="J36" s="405">
        <f t="shared" si="4"/>
        <v>0</v>
      </c>
      <c r="K36" s="566">
        <f t="shared" si="5"/>
        <v>0</v>
      </c>
      <c r="L36" s="1303"/>
      <c r="BM36" s="571" t="str">
        <f t="shared" si="6"/>
        <v/>
      </c>
      <c r="BN36" s="571" t="str">
        <f t="shared" si="1"/>
        <v/>
      </c>
    </row>
    <row r="37" spans="1:66" s="292" customFormat="1" ht="12.6" customHeight="1">
      <c r="A37" s="293">
        <v>29</v>
      </c>
      <c r="B37" s="450" t="str">
        <f>IF(MAX('Formet 8'!$A$228:$A$337)&lt;'Fix Pay'!$A37,"",VLOOKUP($A37,'Formet 8'!$A$228:$O$337,4,0))</f>
        <v/>
      </c>
      <c r="C37" s="450" t="str">
        <f>IF(MAX('Formet 8'!$A$228:$A$337)&lt;'Fix Pay'!$A37,"",VLOOKUP($A37,'Formet 8'!$A$228:$O$337,7,0))</f>
        <v/>
      </c>
      <c r="D37" s="451"/>
      <c r="E37" s="358" t="str">
        <f t="shared" si="2"/>
        <v/>
      </c>
      <c r="F37" s="359"/>
      <c r="G37" s="360"/>
      <c r="H37" s="360"/>
      <c r="I37" s="405" t="str">
        <f t="shared" si="3"/>
        <v/>
      </c>
      <c r="J37" s="405">
        <f t="shared" si="4"/>
        <v>0</v>
      </c>
      <c r="K37" s="566">
        <f t="shared" si="5"/>
        <v>0</v>
      </c>
      <c r="L37" s="1303"/>
      <c r="BM37" s="571" t="str">
        <f t="shared" si="6"/>
        <v/>
      </c>
      <c r="BN37" s="571" t="str">
        <f t="shared" si="1"/>
        <v/>
      </c>
    </row>
    <row r="38" spans="1:66" s="292" customFormat="1" ht="12.6" customHeight="1">
      <c r="A38" s="293">
        <v>30</v>
      </c>
      <c r="B38" s="450" t="str">
        <f>IF(MAX('Formet 8'!$A$228:$A$337)&lt;'Fix Pay'!$A38,"",VLOOKUP($A38,'Formet 8'!$A$228:$O$337,4,0))</f>
        <v/>
      </c>
      <c r="C38" s="450" t="str">
        <f>IF(MAX('Formet 8'!$A$228:$A$337)&lt;'Fix Pay'!$A38,"",VLOOKUP($A38,'Formet 8'!$A$228:$O$337,7,0))</f>
        <v/>
      </c>
      <c r="D38" s="451"/>
      <c r="E38" s="358" t="str">
        <f t="shared" si="2"/>
        <v/>
      </c>
      <c r="F38" s="359"/>
      <c r="G38" s="360"/>
      <c r="H38" s="360"/>
      <c r="I38" s="405" t="str">
        <f t="shared" si="3"/>
        <v/>
      </c>
      <c r="J38" s="405">
        <f t="shared" si="4"/>
        <v>0</v>
      </c>
      <c r="K38" s="566">
        <f t="shared" si="5"/>
        <v>0</v>
      </c>
      <c r="L38" s="1303"/>
      <c r="BM38" s="571" t="str">
        <f t="shared" si="6"/>
        <v/>
      </c>
      <c r="BN38" s="571" t="str">
        <f t="shared" si="1"/>
        <v/>
      </c>
    </row>
    <row r="39" spans="1:66" s="292" customFormat="1" ht="12.6" customHeight="1">
      <c r="A39" s="55">
        <v>31</v>
      </c>
      <c r="B39" s="450" t="str">
        <f>IF(MAX('Formet 8'!$A$228:$A$337)&lt;'Fix Pay'!$A39,"",VLOOKUP($A39,'Formet 8'!$A$228:$O$337,4,0))</f>
        <v/>
      </c>
      <c r="C39" s="450" t="str">
        <f>IF(MAX('Formet 8'!$A$228:$A$337)&lt;'Fix Pay'!$A39,"",VLOOKUP($A39,'Formet 8'!$A$228:$O$337,7,0))</f>
        <v/>
      </c>
      <c r="D39" s="451"/>
      <c r="E39" s="358" t="str">
        <f t="shared" si="2"/>
        <v/>
      </c>
      <c r="F39" s="359"/>
      <c r="G39" s="360"/>
      <c r="H39" s="360"/>
      <c r="I39" s="405" t="str">
        <f t="shared" si="3"/>
        <v/>
      </c>
      <c r="J39" s="405">
        <f t="shared" si="4"/>
        <v>0</v>
      </c>
      <c r="K39" s="566">
        <f t="shared" si="5"/>
        <v>0</v>
      </c>
      <c r="L39" s="1303"/>
      <c r="BM39" s="571" t="str">
        <f t="shared" si="6"/>
        <v/>
      </c>
      <c r="BN39" s="571" t="str">
        <f t="shared" si="1"/>
        <v/>
      </c>
    </row>
    <row r="40" spans="1:66" s="292" customFormat="1" ht="12.6" customHeight="1">
      <c r="A40" s="293">
        <v>32</v>
      </c>
      <c r="B40" s="450" t="str">
        <f>IF(MAX('Formet 8'!$A$228:$A$337)&lt;'Fix Pay'!$A40,"",VLOOKUP($A40,'Formet 8'!$A$228:$O$337,4,0))</f>
        <v/>
      </c>
      <c r="C40" s="450" t="str">
        <f>IF(MAX('Formet 8'!$A$228:$A$337)&lt;'Fix Pay'!$A40,"",VLOOKUP($A40,'Formet 8'!$A$228:$O$337,7,0))</f>
        <v/>
      </c>
      <c r="D40" s="451"/>
      <c r="E40" s="358" t="str">
        <f t="shared" si="2"/>
        <v/>
      </c>
      <c r="F40" s="359"/>
      <c r="G40" s="360"/>
      <c r="H40" s="360"/>
      <c r="I40" s="405" t="str">
        <f t="shared" si="3"/>
        <v/>
      </c>
      <c r="J40" s="405">
        <f t="shared" si="4"/>
        <v>0</v>
      </c>
      <c r="K40" s="566">
        <f t="shared" si="5"/>
        <v>0</v>
      </c>
      <c r="L40" s="1303"/>
      <c r="BM40" s="571" t="str">
        <f t="shared" si="6"/>
        <v/>
      </c>
      <c r="BN40" s="571" t="str">
        <f t="shared" si="1"/>
        <v/>
      </c>
    </row>
    <row r="41" spans="1:66" s="292" customFormat="1" ht="12.6" customHeight="1">
      <c r="A41" s="293">
        <v>33</v>
      </c>
      <c r="B41" s="450" t="str">
        <f>IF(MAX('Formet 8'!$A$228:$A$337)&lt;'Fix Pay'!$A41,"",VLOOKUP($A41,'Formet 8'!$A$228:$O$337,4,0))</f>
        <v/>
      </c>
      <c r="C41" s="450" t="str">
        <f>IF(MAX('Formet 8'!$A$228:$A$337)&lt;'Fix Pay'!$A41,"",VLOOKUP($A41,'Formet 8'!$A$228:$O$337,7,0))</f>
        <v/>
      </c>
      <c r="D41" s="451"/>
      <c r="E41" s="358" t="str">
        <f t="shared" si="2"/>
        <v/>
      </c>
      <c r="F41" s="359"/>
      <c r="G41" s="360"/>
      <c r="H41" s="360"/>
      <c r="I41" s="405" t="str">
        <f t="shared" si="3"/>
        <v/>
      </c>
      <c r="J41" s="405">
        <f t="shared" si="4"/>
        <v>0</v>
      </c>
      <c r="K41" s="566">
        <f t="shared" si="5"/>
        <v>0</v>
      </c>
      <c r="L41" s="1303"/>
      <c r="BM41" s="571" t="str">
        <f t="shared" si="6"/>
        <v/>
      </c>
      <c r="BN41" s="571" t="str">
        <f t="shared" si="1"/>
        <v/>
      </c>
    </row>
    <row r="42" spans="1:66" s="292" customFormat="1" ht="12.6" customHeight="1">
      <c r="A42" s="55">
        <v>34</v>
      </c>
      <c r="B42" s="450" t="str">
        <f>IF(MAX('Formet 8'!$A$228:$A$337)&lt;'Fix Pay'!$A42,"",VLOOKUP($A42,'Formet 8'!$A$228:$O$337,4,0))</f>
        <v/>
      </c>
      <c r="C42" s="450" t="str">
        <f>IF(MAX('Formet 8'!$A$228:$A$337)&lt;'Fix Pay'!$A42,"",VLOOKUP($A42,'Formet 8'!$A$228:$O$337,7,0))</f>
        <v/>
      </c>
      <c r="D42" s="451"/>
      <c r="E42" s="358" t="str">
        <f t="shared" si="2"/>
        <v/>
      </c>
      <c r="F42" s="359"/>
      <c r="G42" s="360"/>
      <c r="H42" s="360"/>
      <c r="I42" s="405" t="str">
        <f t="shared" si="3"/>
        <v/>
      </c>
      <c r="J42" s="405">
        <f t="shared" si="4"/>
        <v>0</v>
      </c>
      <c r="K42" s="566">
        <f t="shared" si="5"/>
        <v>0</v>
      </c>
      <c r="L42" s="1303"/>
      <c r="BM42" s="571" t="str">
        <f t="shared" si="6"/>
        <v/>
      </c>
      <c r="BN42" s="571" t="str">
        <f t="shared" si="1"/>
        <v/>
      </c>
    </row>
    <row r="43" spans="1:66" s="292" customFormat="1" ht="12.6" customHeight="1">
      <c r="A43" s="293">
        <v>35</v>
      </c>
      <c r="B43" s="450" t="str">
        <f>IF(MAX('Formet 8'!$A$228:$A$337)&lt;'Fix Pay'!$A43,"",VLOOKUP($A43,'Formet 8'!$A$228:$O$337,4,0))</f>
        <v/>
      </c>
      <c r="C43" s="450" t="str">
        <f>IF(MAX('Formet 8'!$A$228:$A$337)&lt;'Fix Pay'!$A43,"",VLOOKUP($A43,'Formet 8'!$A$228:$O$337,7,0))</f>
        <v/>
      </c>
      <c r="D43" s="451"/>
      <c r="E43" s="358" t="str">
        <f t="shared" si="2"/>
        <v/>
      </c>
      <c r="F43" s="359"/>
      <c r="G43" s="360"/>
      <c r="H43" s="360"/>
      <c r="I43" s="405" t="str">
        <f t="shared" si="3"/>
        <v/>
      </c>
      <c r="J43" s="405">
        <f t="shared" si="4"/>
        <v>0</v>
      </c>
      <c r="K43" s="566">
        <f t="shared" si="5"/>
        <v>0</v>
      </c>
      <c r="L43" s="1303"/>
      <c r="BM43" s="571" t="str">
        <f t="shared" si="6"/>
        <v/>
      </c>
      <c r="BN43" s="571" t="str">
        <f t="shared" si="1"/>
        <v/>
      </c>
    </row>
    <row r="44" spans="1:66" s="292" customFormat="1" ht="12.6" customHeight="1">
      <c r="A44" s="293">
        <v>36</v>
      </c>
      <c r="B44" s="450" t="str">
        <f>IF(MAX('Formet 8'!$A$228:$A$337)&lt;'Fix Pay'!$A44,"",VLOOKUP($A44,'Formet 8'!$A$228:$O$337,4,0))</f>
        <v/>
      </c>
      <c r="C44" s="450" t="str">
        <f>IF(MAX('Formet 8'!$A$228:$A$337)&lt;'Fix Pay'!$A44,"",VLOOKUP($A44,'Formet 8'!$A$228:$O$337,7,0))</f>
        <v/>
      </c>
      <c r="D44" s="451"/>
      <c r="E44" s="358" t="str">
        <f t="shared" si="2"/>
        <v/>
      </c>
      <c r="F44" s="359"/>
      <c r="G44" s="360"/>
      <c r="H44" s="360"/>
      <c r="I44" s="405" t="str">
        <f t="shared" si="3"/>
        <v/>
      </c>
      <c r="J44" s="405">
        <f t="shared" si="4"/>
        <v>0</v>
      </c>
      <c r="K44" s="566">
        <f t="shared" si="5"/>
        <v>0</v>
      </c>
      <c r="L44" s="1303"/>
      <c r="BM44" s="571" t="str">
        <f t="shared" si="6"/>
        <v/>
      </c>
      <c r="BN44" s="571" t="str">
        <f t="shared" si="1"/>
        <v/>
      </c>
    </row>
    <row r="45" spans="1:66" s="292" customFormat="1" ht="12.6" customHeight="1">
      <c r="A45" s="55">
        <v>37</v>
      </c>
      <c r="B45" s="450" t="str">
        <f>IF(MAX('Formet 8'!$A$228:$A$337)&lt;'Fix Pay'!$A45,"",VLOOKUP($A45,'Formet 8'!$A$228:$O$337,4,0))</f>
        <v/>
      </c>
      <c r="C45" s="450" t="str">
        <f>IF(MAX('Formet 8'!$A$228:$A$337)&lt;'Fix Pay'!$A45,"",VLOOKUP($A45,'Formet 8'!$A$228:$O$337,7,0))</f>
        <v/>
      </c>
      <c r="D45" s="451"/>
      <c r="E45" s="358" t="str">
        <f t="shared" si="2"/>
        <v/>
      </c>
      <c r="F45" s="359"/>
      <c r="G45" s="360"/>
      <c r="H45" s="360"/>
      <c r="I45" s="405" t="str">
        <f t="shared" si="3"/>
        <v/>
      </c>
      <c r="J45" s="405">
        <f t="shared" si="4"/>
        <v>0</v>
      </c>
      <c r="K45" s="566">
        <f t="shared" si="5"/>
        <v>0</v>
      </c>
      <c r="L45" s="1303"/>
      <c r="BM45" s="571" t="str">
        <f t="shared" si="6"/>
        <v/>
      </c>
      <c r="BN45" s="571" t="str">
        <f t="shared" si="1"/>
        <v/>
      </c>
    </row>
    <row r="46" spans="1:66" s="292" customFormat="1" ht="12.6" customHeight="1">
      <c r="A46" s="293">
        <v>38</v>
      </c>
      <c r="B46" s="450" t="str">
        <f>IF(MAX('Formet 8'!$A$228:$A$337)&lt;'Fix Pay'!$A46,"",VLOOKUP($A46,'Formet 8'!$A$228:$O$337,4,0))</f>
        <v/>
      </c>
      <c r="C46" s="450" t="str">
        <f>IF(MAX('Formet 8'!$A$228:$A$337)&lt;'Fix Pay'!$A46,"",VLOOKUP($A46,'Formet 8'!$A$228:$O$337,7,0))</f>
        <v/>
      </c>
      <c r="D46" s="451"/>
      <c r="E46" s="358" t="str">
        <f t="shared" si="2"/>
        <v/>
      </c>
      <c r="F46" s="359"/>
      <c r="G46" s="360"/>
      <c r="H46" s="360"/>
      <c r="I46" s="405" t="str">
        <f t="shared" si="3"/>
        <v/>
      </c>
      <c r="J46" s="405">
        <f t="shared" si="4"/>
        <v>0</v>
      </c>
      <c r="K46" s="566">
        <f t="shared" si="5"/>
        <v>0</v>
      </c>
      <c r="L46" s="1303"/>
      <c r="BM46" s="571" t="str">
        <f t="shared" si="6"/>
        <v/>
      </c>
      <c r="BN46" s="571" t="str">
        <f t="shared" si="1"/>
        <v/>
      </c>
    </row>
    <row r="47" spans="1:66" s="292" customFormat="1" ht="12.6" customHeight="1">
      <c r="A47" s="293">
        <v>39</v>
      </c>
      <c r="B47" s="450" t="str">
        <f>IF(MAX('Formet 8'!$A$228:$A$337)&lt;'Fix Pay'!$A47,"",VLOOKUP($A47,'Formet 8'!$A$228:$O$337,4,0))</f>
        <v/>
      </c>
      <c r="C47" s="450" t="str">
        <f>IF(MAX('Formet 8'!$A$228:$A$337)&lt;'Fix Pay'!$A47,"",VLOOKUP($A47,'Formet 8'!$A$228:$O$337,7,0))</f>
        <v/>
      </c>
      <c r="D47" s="451"/>
      <c r="E47" s="358" t="str">
        <f t="shared" si="2"/>
        <v/>
      </c>
      <c r="F47" s="359"/>
      <c r="G47" s="360"/>
      <c r="H47" s="360"/>
      <c r="I47" s="405" t="str">
        <f t="shared" si="3"/>
        <v/>
      </c>
      <c r="J47" s="405">
        <f t="shared" si="4"/>
        <v>0</v>
      </c>
      <c r="K47" s="566">
        <f t="shared" si="5"/>
        <v>0</v>
      </c>
      <c r="L47" s="1303"/>
      <c r="BM47" s="571" t="str">
        <f t="shared" si="6"/>
        <v/>
      </c>
      <c r="BN47" s="571" t="str">
        <f t="shared" si="1"/>
        <v/>
      </c>
    </row>
    <row r="48" spans="1:66" s="292" customFormat="1" ht="12.6" customHeight="1">
      <c r="A48" s="55">
        <v>40</v>
      </c>
      <c r="B48" s="450" t="str">
        <f>IF(MAX('Formet 8'!$A$228:$A$337)&lt;'Fix Pay'!$A48,"",VLOOKUP($A48,'Formet 8'!$A$228:$O$337,4,0))</f>
        <v/>
      </c>
      <c r="C48" s="450" t="str">
        <f>IF(MAX('Formet 8'!$A$228:$A$337)&lt;'Fix Pay'!$A48,"",VLOOKUP($A48,'Formet 8'!$A$228:$O$337,7,0))</f>
        <v/>
      </c>
      <c r="D48" s="451"/>
      <c r="E48" s="358" t="str">
        <f t="shared" si="2"/>
        <v/>
      </c>
      <c r="F48" s="359"/>
      <c r="G48" s="360"/>
      <c r="H48" s="360"/>
      <c r="I48" s="405" t="str">
        <f t="shared" si="3"/>
        <v/>
      </c>
      <c r="J48" s="405">
        <f t="shared" si="4"/>
        <v>0</v>
      </c>
      <c r="K48" s="566">
        <f t="shared" si="5"/>
        <v>0</v>
      </c>
      <c r="L48" s="1303"/>
      <c r="BM48" s="571" t="str">
        <f t="shared" si="6"/>
        <v/>
      </c>
      <c r="BN48" s="571" t="str">
        <f t="shared" si="1"/>
        <v/>
      </c>
    </row>
    <row r="49" spans="1:66" s="292" customFormat="1" ht="12.6" customHeight="1">
      <c r="A49" s="293">
        <v>41</v>
      </c>
      <c r="B49" s="450" t="str">
        <f>IF(MAX('Formet 8'!$A$228:$A$337)&lt;'Fix Pay'!$A49,"",VLOOKUP($A49,'Formet 8'!$A$228:$O$337,4,0))</f>
        <v/>
      </c>
      <c r="C49" s="450" t="str">
        <f>IF(MAX('Formet 8'!$A$228:$A$337)&lt;'Fix Pay'!$A49,"",VLOOKUP($A49,'Formet 8'!$A$228:$O$337,7,0))</f>
        <v/>
      </c>
      <c r="D49" s="451"/>
      <c r="E49" s="358" t="str">
        <f t="shared" si="2"/>
        <v/>
      </c>
      <c r="F49" s="359"/>
      <c r="G49" s="360"/>
      <c r="H49" s="360"/>
      <c r="I49" s="405" t="str">
        <f t="shared" si="3"/>
        <v/>
      </c>
      <c r="J49" s="405">
        <f t="shared" si="4"/>
        <v>0</v>
      </c>
      <c r="K49" s="566">
        <f t="shared" si="5"/>
        <v>0</v>
      </c>
      <c r="L49" s="1303"/>
      <c r="BM49" s="571" t="str">
        <f t="shared" si="6"/>
        <v/>
      </c>
      <c r="BN49" s="571" t="str">
        <f t="shared" si="1"/>
        <v/>
      </c>
    </row>
    <row r="50" spans="1:66" s="292" customFormat="1" ht="12.6" customHeight="1">
      <c r="A50" s="293">
        <v>42</v>
      </c>
      <c r="B50" s="450" t="str">
        <f>IF(MAX('Formet 8'!$A$228:$A$337)&lt;'Fix Pay'!$A50,"",VLOOKUP($A50,'Formet 8'!$A$228:$O$337,4,0))</f>
        <v/>
      </c>
      <c r="C50" s="450" t="str">
        <f>IF(MAX('Formet 8'!$A$228:$A$337)&lt;'Fix Pay'!$A50,"",VLOOKUP($A50,'Formet 8'!$A$228:$O$337,7,0))</f>
        <v/>
      </c>
      <c r="D50" s="451"/>
      <c r="E50" s="358" t="str">
        <f t="shared" si="2"/>
        <v/>
      </c>
      <c r="F50" s="359"/>
      <c r="G50" s="360"/>
      <c r="H50" s="360"/>
      <c r="I50" s="405" t="str">
        <f t="shared" si="3"/>
        <v/>
      </c>
      <c r="J50" s="405">
        <f t="shared" si="4"/>
        <v>0</v>
      </c>
      <c r="K50" s="566">
        <f t="shared" si="5"/>
        <v>0</v>
      </c>
      <c r="L50" s="1303"/>
      <c r="BM50" s="571" t="str">
        <f t="shared" si="6"/>
        <v/>
      </c>
      <c r="BN50" s="571" t="str">
        <f t="shared" si="1"/>
        <v/>
      </c>
    </row>
    <row r="51" spans="1:66" s="292" customFormat="1" ht="12.6" customHeight="1">
      <c r="A51" s="55">
        <v>43</v>
      </c>
      <c r="B51" s="450" t="str">
        <f>IF(MAX('Formet 8'!$A$228:$A$337)&lt;'Fix Pay'!$A51,"",VLOOKUP($A51,'Formet 8'!$A$228:$O$337,4,0))</f>
        <v/>
      </c>
      <c r="C51" s="450" t="str">
        <f>IF(MAX('Formet 8'!$A$228:$A$337)&lt;'Fix Pay'!$A51,"",VLOOKUP($A51,'Formet 8'!$A$228:$O$337,7,0))</f>
        <v/>
      </c>
      <c r="D51" s="451"/>
      <c r="E51" s="358" t="str">
        <f t="shared" si="2"/>
        <v/>
      </c>
      <c r="F51" s="359"/>
      <c r="G51" s="360"/>
      <c r="H51" s="360"/>
      <c r="I51" s="405" t="str">
        <f t="shared" si="3"/>
        <v/>
      </c>
      <c r="J51" s="405">
        <f t="shared" si="4"/>
        <v>0</v>
      </c>
      <c r="K51" s="566">
        <f t="shared" si="5"/>
        <v>0</v>
      </c>
      <c r="L51" s="1303"/>
      <c r="BM51" s="571" t="str">
        <f t="shared" si="6"/>
        <v/>
      </c>
      <c r="BN51" s="571" t="str">
        <f t="shared" si="1"/>
        <v/>
      </c>
    </row>
    <row r="52" spans="1:66" s="292" customFormat="1" ht="12.6" customHeight="1">
      <c r="A52" s="293">
        <v>44</v>
      </c>
      <c r="B52" s="450" t="str">
        <f>IF(MAX('Formet 8'!$A$228:$A$337)&lt;'Fix Pay'!$A52,"",VLOOKUP($A52,'Formet 8'!$A$228:$O$337,4,0))</f>
        <v/>
      </c>
      <c r="C52" s="450" t="str">
        <f>IF(MAX('Formet 8'!$A$228:$A$337)&lt;'Fix Pay'!$A52,"",VLOOKUP($A52,'Formet 8'!$A$228:$O$337,7,0))</f>
        <v/>
      </c>
      <c r="D52" s="451"/>
      <c r="E52" s="358" t="str">
        <f t="shared" si="2"/>
        <v/>
      </c>
      <c r="F52" s="359"/>
      <c r="G52" s="360"/>
      <c r="H52" s="360"/>
      <c r="I52" s="405" t="str">
        <f t="shared" si="3"/>
        <v/>
      </c>
      <c r="J52" s="405">
        <f t="shared" si="4"/>
        <v>0</v>
      </c>
      <c r="K52" s="566">
        <f t="shared" si="5"/>
        <v>0</v>
      </c>
      <c r="L52" s="1303"/>
      <c r="BM52" s="571" t="str">
        <f t="shared" si="6"/>
        <v/>
      </c>
      <c r="BN52" s="571" t="str">
        <f t="shared" si="1"/>
        <v/>
      </c>
    </row>
    <row r="53" spans="1:66" s="292" customFormat="1" ht="12.6" customHeight="1">
      <c r="A53" s="293">
        <v>45</v>
      </c>
      <c r="B53" s="450" t="str">
        <f>IF(MAX('Formet 8'!$A$228:$A$337)&lt;'Fix Pay'!$A53,"",VLOOKUP($A53,'Formet 8'!$A$228:$O$337,4,0))</f>
        <v/>
      </c>
      <c r="C53" s="450" t="str">
        <f>IF(MAX('Formet 8'!$A$228:$A$337)&lt;'Fix Pay'!$A53,"",VLOOKUP($A53,'Formet 8'!$A$228:$O$337,7,0))</f>
        <v/>
      </c>
      <c r="D53" s="451"/>
      <c r="E53" s="358" t="str">
        <f t="shared" si="2"/>
        <v/>
      </c>
      <c r="F53" s="359"/>
      <c r="G53" s="360"/>
      <c r="H53" s="360"/>
      <c r="I53" s="405" t="str">
        <f t="shared" si="3"/>
        <v/>
      </c>
      <c r="J53" s="405">
        <f t="shared" si="4"/>
        <v>0</v>
      </c>
      <c r="K53" s="566">
        <f t="shared" si="5"/>
        <v>0</v>
      </c>
      <c r="L53" s="1303"/>
      <c r="BM53" s="571" t="str">
        <f t="shared" si="6"/>
        <v/>
      </c>
      <c r="BN53" s="571" t="str">
        <f t="shared" si="1"/>
        <v/>
      </c>
    </row>
    <row r="54" spans="1:66" s="292" customFormat="1" ht="12.6" customHeight="1">
      <c r="A54" s="55">
        <v>46</v>
      </c>
      <c r="B54" s="450" t="str">
        <f>IF(MAX('Formet 8'!$A$228:$A$337)&lt;'Fix Pay'!$A54,"",VLOOKUP($A54,'Formet 8'!$A$228:$O$337,4,0))</f>
        <v/>
      </c>
      <c r="C54" s="450" t="str">
        <f>IF(MAX('Formet 8'!$A$228:$A$337)&lt;'Fix Pay'!$A54,"",VLOOKUP($A54,'Formet 8'!$A$228:$O$337,7,0))</f>
        <v/>
      </c>
      <c r="D54" s="451"/>
      <c r="E54" s="358" t="str">
        <f t="shared" si="2"/>
        <v/>
      </c>
      <c r="F54" s="359"/>
      <c r="G54" s="360"/>
      <c r="H54" s="360"/>
      <c r="I54" s="405" t="str">
        <f t="shared" si="3"/>
        <v/>
      </c>
      <c r="J54" s="405">
        <f t="shared" si="4"/>
        <v>0</v>
      </c>
      <c r="K54" s="566">
        <f t="shared" si="5"/>
        <v>0</v>
      </c>
      <c r="L54" s="1303"/>
      <c r="BM54" s="571" t="str">
        <f t="shared" si="6"/>
        <v/>
      </c>
      <c r="BN54" s="571" t="str">
        <f t="shared" si="1"/>
        <v/>
      </c>
    </row>
    <row r="55" spans="1:66" s="292" customFormat="1" ht="12.6" customHeight="1">
      <c r="A55" s="293">
        <v>47</v>
      </c>
      <c r="B55" s="450" t="str">
        <f>IF(MAX('Formet 8'!$A$228:$A$337)&lt;'Fix Pay'!$A55,"",VLOOKUP($A55,'Formet 8'!$A$228:$O$337,4,0))</f>
        <v/>
      </c>
      <c r="C55" s="450" t="str">
        <f>IF(MAX('Formet 8'!$A$228:$A$337)&lt;'Fix Pay'!$A55,"",VLOOKUP($A55,'Formet 8'!$A$228:$O$337,7,0))</f>
        <v/>
      </c>
      <c r="D55" s="451"/>
      <c r="E55" s="358" t="str">
        <f t="shared" si="2"/>
        <v/>
      </c>
      <c r="F55" s="359"/>
      <c r="G55" s="360"/>
      <c r="H55" s="360"/>
      <c r="I55" s="405" t="str">
        <f t="shared" si="3"/>
        <v/>
      </c>
      <c r="J55" s="405">
        <f t="shared" si="4"/>
        <v>0</v>
      </c>
      <c r="K55" s="566">
        <f t="shared" si="5"/>
        <v>0</v>
      </c>
      <c r="L55" s="1303"/>
      <c r="BM55" s="571" t="str">
        <f t="shared" si="6"/>
        <v/>
      </c>
      <c r="BN55" s="571" t="str">
        <f t="shared" si="1"/>
        <v/>
      </c>
    </row>
    <row r="56" spans="1:66" s="292" customFormat="1" ht="12.6" customHeight="1">
      <c r="A56" s="293">
        <v>48</v>
      </c>
      <c r="B56" s="450" t="str">
        <f>IF(MAX('Formet 8'!$A$228:$A$337)&lt;'Fix Pay'!$A56,"",VLOOKUP($A56,'Formet 8'!$A$228:$O$337,4,0))</f>
        <v/>
      </c>
      <c r="C56" s="450" t="str">
        <f>IF(MAX('Formet 8'!$A$228:$A$337)&lt;'Fix Pay'!$A56,"",VLOOKUP($A56,'Formet 8'!$A$228:$O$337,7,0))</f>
        <v/>
      </c>
      <c r="D56" s="451"/>
      <c r="E56" s="358" t="str">
        <f t="shared" si="2"/>
        <v/>
      </c>
      <c r="F56" s="359"/>
      <c r="G56" s="360"/>
      <c r="H56" s="360"/>
      <c r="I56" s="405" t="str">
        <f t="shared" si="3"/>
        <v/>
      </c>
      <c r="J56" s="405">
        <f t="shared" si="4"/>
        <v>0</v>
      </c>
      <c r="K56" s="566">
        <f t="shared" si="5"/>
        <v>0</v>
      </c>
      <c r="L56" s="1303"/>
      <c r="BM56" s="571" t="str">
        <f t="shared" si="6"/>
        <v/>
      </c>
      <c r="BN56" s="571" t="str">
        <f t="shared" si="1"/>
        <v/>
      </c>
    </row>
    <row r="57" spans="1:66" s="292" customFormat="1" ht="12.6" customHeight="1">
      <c r="A57" s="55">
        <v>49</v>
      </c>
      <c r="B57" s="450" t="str">
        <f>IF(MAX('Formet 8'!$A$228:$A$337)&lt;'Fix Pay'!$A57,"",VLOOKUP($A57,'Formet 8'!$A$228:$O$337,4,0))</f>
        <v/>
      </c>
      <c r="C57" s="450" t="str">
        <f>IF(MAX('Formet 8'!$A$228:$A$337)&lt;'Fix Pay'!$A57,"",VLOOKUP($A57,'Formet 8'!$A$228:$O$337,7,0))</f>
        <v/>
      </c>
      <c r="D57" s="451"/>
      <c r="E57" s="358" t="str">
        <f t="shared" si="2"/>
        <v/>
      </c>
      <c r="F57" s="359"/>
      <c r="G57" s="360"/>
      <c r="H57" s="360"/>
      <c r="I57" s="405" t="str">
        <f t="shared" si="3"/>
        <v/>
      </c>
      <c r="J57" s="405">
        <f t="shared" si="4"/>
        <v>0</v>
      </c>
      <c r="K57" s="566">
        <f t="shared" si="5"/>
        <v>0</v>
      </c>
      <c r="L57" s="1303"/>
      <c r="BM57" s="571" t="str">
        <f t="shared" si="6"/>
        <v/>
      </c>
      <c r="BN57" s="571" t="str">
        <f t="shared" si="1"/>
        <v/>
      </c>
    </row>
    <row r="58" spans="1:66" s="292" customFormat="1" ht="12.6" customHeight="1">
      <c r="A58" s="293">
        <v>50</v>
      </c>
      <c r="B58" s="450" t="str">
        <f>IF(MAX('Formet 8'!$A$228:$A$337)&lt;'Fix Pay'!$A58,"",VLOOKUP($A58,'Formet 8'!$A$228:$O$337,4,0))</f>
        <v/>
      </c>
      <c r="C58" s="450" t="str">
        <f>IF(MAX('Formet 8'!$A$228:$A$337)&lt;'Fix Pay'!$A58,"",VLOOKUP($A58,'Formet 8'!$A$228:$O$337,7,0))</f>
        <v/>
      </c>
      <c r="D58" s="358"/>
      <c r="E58" s="358" t="str">
        <f t="shared" si="2"/>
        <v/>
      </c>
      <c r="F58" s="359"/>
      <c r="G58" s="360"/>
      <c r="H58" s="360"/>
      <c r="I58" s="405" t="str">
        <f t="shared" si="3"/>
        <v/>
      </c>
      <c r="J58" s="405">
        <f t="shared" si="4"/>
        <v>0</v>
      </c>
      <c r="K58" s="566">
        <f t="shared" si="5"/>
        <v>0</v>
      </c>
      <c r="L58" s="1303"/>
      <c r="BM58" s="571" t="str">
        <f t="shared" si="6"/>
        <v/>
      </c>
      <c r="BN58" s="571" t="str">
        <f t="shared" si="1"/>
        <v/>
      </c>
    </row>
    <row r="59" spans="1:66" s="292" customFormat="1" ht="12.6" customHeight="1">
      <c r="A59" s="293">
        <v>51</v>
      </c>
      <c r="B59" s="450" t="str">
        <f>IF(MAX('Formet 8'!$A$228:$A$337)&lt;'Fix Pay'!$A59,"",VLOOKUP($A59,'Formet 8'!$A$228:$O$337,4,0))</f>
        <v/>
      </c>
      <c r="C59" s="450" t="str">
        <f>IF(MAX('Formet 8'!$A$228:$A$337)&lt;'Fix Pay'!$A59,"",VLOOKUP($A59,'Formet 8'!$A$228:$O$337,7,0))</f>
        <v/>
      </c>
      <c r="D59" s="451"/>
      <c r="E59" s="358" t="str">
        <f t="shared" si="2"/>
        <v/>
      </c>
      <c r="F59" s="359"/>
      <c r="G59" s="360"/>
      <c r="H59" s="360"/>
      <c r="I59" s="405" t="str">
        <f t="shared" si="3"/>
        <v/>
      </c>
      <c r="J59" s="405">
        <f t="shared" si="4"/>
        <v>0</v>
      </c>
      <c r="K59" s="566">
        <f t="shared" si="5"/>
        <v>0</v>
      </c>
      <c r="L59" s="1303"/>
      <c r="BM59" s="571" t="str">
        <f t="shared" si="6"/>
        <v/>
      </c>
      <c r="BN59" s="571" t="str">
        <f t="shared" si="1"/>
        <v/>
      </c>
    </row>
    <row r="60" spans="1:66" s="292" customFormat="1" ht="12.6" customHeight="1">
      <c r="A60" s="55">
        <v>52</v>
      </c>
      <c r="B60" s="450" t="str">
        <f>IF(MAX('Formet 8'!$A$228:$A$337)&lt;'Fix Pay'!$A60,"",VLOOKUP($A60,'Formet 8'!$A$228:$O$337,4,0))</f>
        <v/>
      </c>
      <c r="C60" s="450" t="str">
        <f>IF(MAX('Formet 8'!$A$228:$A$337)&lt;'Fix Pay'!$A60,"",VLOOKUP($A60,'Formet 8'!$A$228:$O$337,7,0))</f>
        <v/>
      </c>
      <c r="D60" s="451"/>
      <c r="E60" s="358" t="str">
        <f t="shared" si="2"/>
        <v/>
      </c>
      <c r="F60" s="359"/>
      <c r="G60" s="360"/>
      <c r="H60" s="360"/>
      <c r="I60" s="405" t="str">
        <f t="shared" si="3"/>
        <v/>
      </c>
      <c r="J60" s="405">
        <f t="shared" si="4"/>
        <v>0</v>
      </c>
      <c r="K60" s="566">
        <f t="shared" si="5"/>
        <v>0</v>
      </c>
      <c r="L60" s="1303"/>
      <c r="BM60" s="571" t="str">
        <f t="shared" si="6"/>
        <v/>
      </c>
      <c r="BN60" s="571" t="str">
        <f t="shared" si="1"/>
        <v/>
      </c>
    </row>
    <row r="61" spans="1:66" s="292" customFormat="1" ht="12.6" customHeight="1">
      <c r="A61" s="293">
        <v>53</v>
      </c>
      <c r="B61" s="450" t="str">
        <f>IF(MAX('Formet 8'!$A$228:$A$337)&lt;'Fix Pay'!$A61,"",VLOOKUP($A61,'Formet 8'!$A$228:$O$337,4,0))</f>
        <v/>
      </c>
      <c r="C61" s="450" t="str">
        <f>IF(MAX('Formet 8'!$A$228:$A$337)&lt;'Fix Pay'!$A61,"",VLOOKUP($A61,'Formet 8'!$A$228:$O$337,7,0))</f>
        <v/>
      </c>
      <c r="D61" s="451"/>
      <c r="E61" s="358" t="str">
        <f t="shared" si="2"/>
        <v/>
      </c>
      <c r="F61" s="359"/>
      <c r="G61" s="360"/>
      <c r="H61" s="360"/>
      <c r="I61" s="405" t="str">
        <f t="shared" si="3"/>
        <v/>
      </c>
      <c r="J61" s="405">
        <f t="shared" si="4"/>
        <v>0</v>
      </c>
      <c r="K61" s="566">
        <f t="shared" si="5"/>
        <v>0</v>
      </c>
      <c r="L61" s="1303"/>
      <c r="BM61" s="571" t="str">
        <f t="shared" si="6"/>
        <v/>
      </c>
      <c r="BN61" s="571" t="str">
        <f t="shared" si="1"/>
        <v/>
      </c>
    </row>
    <row r="62" spans="1:66" s="292" customFormat="1" ht="12.6" customHeight="1">
      <c r="A62" s="293">
        <v>54</v>
      </c>
      <c r="B62" s="450" t="str">
        <f>IF(MAX('Formet 8'!$A$228:$A$337)&lt;'Fix Pay'!$A62,"",VLOOKUP($A62,'Formet 8'!$A$228:$O$337,4,0))</f>
        <v/>
      </c>
      <c r="C62" s="450" t="str">
        <f>IF(MAX('Formet 8'!$A$228:$A$337)&lt;'Fix Pay'!$A62,"",VLOOKUP($A62,'Formet 8'!$A$228:$O$337,7,0))</f>
        <v/>
      </c>
      <c r="D62" s="451"/>
      <c r="E62" s="358" t="str">
        <f t="shared" si="2"/>
        <v/>
      </c>
      <c r="F62" s="359"/>
      <c r="G62" s="360"/>
      <c r="H62" s="360"/>
      <c r="I62" s="405" t="str">
        <f t="shared" si="3"/>
        <v/>
      </c>
      <c r="J62" s="405">
        <f t="shared" si="4"/>
        <v>0</v>
      </c>
      <c r="K62" s="566">
        <f t="shared" si="5"/>
        <v>0</v>
      </c>
      <c r="L62" s="1303"/>
      <c r="BM62" s="571" t="str">
        <f t="shared" si="6"/>
        <v/>
      </c>
      <c r="BN62" s="571" t="str">
        <f t="shared" si="1"/>
        <v/>
      </c>
    </row>
    <row r="63" spans="1:66" s="292" customFormat="1" ht="12.6" customHeight="1">
      <c r="A63" s="55">
        <v>55</v>
      </c>
      <c r="B63" s="450" t="str">
        <f>IF(MAX('Formet 8'!$A$228:$A$337)&lt;'Fix Pay'!$A63,"",VLOOKUP($A63,'Formet 8'!$A$228:$O$337,4,0))</f>
        <v/>
      </c>
      <c r="C63" s="450" t="str">
        <f>IF(MAX('Formet 8'!$A$228:$A$337)&lt;'Fix Pay'!$A63,"",VLOOKUP($A63,'Formet 8'!$A$228:$O$337,7,0))</f>
        <v/>
      </c>
      <c r="D63" s="451"/>
      <c r="E63" s="358" t="str">
        <f t="shared" si="2"/>
        <v/>
      </c>
      <c r="F63" s="359"/>
      <c r="G63" s="360"/>
      <c r="H63" s="360"/>
      <c r="I63" s="405" t="str">
        <f t="shared" si="3"/>
        <v/>
      </c>
      <c r="J63" s="405">
        <f t="shared" si="4"/>
        <v>0</v>
      </c>
      <c r="K63" s="566">
        <f t="shared" si="5"/>
        <v>0</v>
      </c>
      <c r="L63" s="1303"/>
      <c r="BM63" s="571" t="str">
        <f t="shared" si="6"/>
        <v/>
      </c>
      <c r="BN63" s="571" t="str">
        <f t="shared" si="1"/>
        <v/>
      </c>
    </row>
    <row r="64" spans="1:66" s="292" customFormat="1" ht="12.6" customHeight="1">
      <c r="A64" s="293">
        <v>56</v>
      </c>
      <c r="B64" s="450" t="str">
        <f>IF(MAX('Formet 8'!$A$228:$A$337)&lt;'Fix Pay'!$A64,"",VLOOKUP($A64,'Formet 8'!$A$228:$O$337,4,0))</f>
        <v/>
      </c>
      <c r="C64" s="450" t="str">
        <f>IF(MAX('Formet 8'!$A$228:$A$337)&lt;'Fix Pay'!$A64,"",VLOOKUP($A64,'Formet 8'!$A$228:$O$337,7,0))</f>
        <v/>
      </c>
      <c r="D64" s="451"/>
      <c r="E64" s="358" t="str">
        <f t="shared" si="2"/>
        <v/>
      </c>
      <c r="F64" s="359"/>
      <c r="G64" s="360"/>
      <c r="H64" s="360"/>
      <c r="I64" s="405" t="str">
        <f t="shared" si="3"/>
        <v/>
      </c>
      <c r="J64" s="405">
        <f t="shared" si="4"/>
        <v>0</v>
      </c>
      <c r="K64" s="566">
        <f t="shared" si="5"/>
        <v>0</v>
      </c>
      <c r="L64" s="1303"/>
      <c r="BM64" s="571" t="str">
        <f t="shared" si="6"/>
        <v/>
      </c>
      <c r="BN64" s="571" t="str">
        <f t="shared" si="1"/>
        <v/>
      </c>
    </row>
    <row r="65" spans="1:66" s="292" customFormat="1" ht="12.6" customHeight="1">
      <c r="A65" s="293">
        <v>57</v>
      </c>
      <c r="B65" s="450" t="str">
        <f>IF(MAX('Formet 8'!$A$228:$A$337)&lt;'Fix Pay'!$A65,"",VLOOKUP($A65,'Formet 8'!$A$228:$O$337,4,0))</f>
        <v/>
      </c>
      <c r="C65" s="450" t="str">
        <f>IF(MAX('Formet 8'!$A$228:$A$337)&lt;'Fix Pay'!$A65,"",VLOOKUP($A65,'Formet 8'!$A$228:$O$337,7,0))</f>
        <v/>
      </c>
      <c r="D65" s="451"/>
      <c r="E65" s="358" t="str">
        <f t="shared" si="2"/>
        <v/>
      </c>
      <c r="F65" s="359"/>
      <c r="G65" s="360"/>
      <c r="H65" s="360"/>
      <c r="I65" s="405" t="str">
        <f t="shared" si="3"/>
        <v/>
      </c>
      <c r="J65" s="405">
        <f t="shared" si="4"/>
        <v>0</v>
      </c>
      <c r="K65" s="566">
        <f t="shared" si="5"/>
        <v>0</v>
      </c>
      <c r="L65" s="1303"/>
      <c r="BM65" s="571" t="str">
        <f t="shared" si="6"/>
        <v/>
      </c>
      <c r="BN65" s="571" t="str">
        <f t="shared" si="1"/>
        <v/>
      </c>
    </row>
    <row r="66" spans="1:66" s="292" customFormat="1" ht="12.6" customHeight="1">
      <c r="A66" s="55">
        <v>58</v>
      </c>
      <c r="B66" s="450" t="str">
        <f>IF(MAX('Formet 8'!$A$228:$A$337)&lt;'Fix Pay'!$A66,"",VLOOKUP($A66,'Formet 8'!$A$228:$O$337,4,0))</f>
        <v/>
      </c>
      <c r="C66" s="450" t="str">
        <f>IF(MAX('Formet 8'!$A$228:$A$337)&lt;'Fix Pay'!$A66,"",VLOOKUP($A66,'Formet 8'!$A$228:$O$337,7,0))</f>
        <v/>
      </c>
      <c r="D66" s="451"/>
      <c r="E66" s="358" t="str">
        <f t="shared" si="2"/>
        <v/>
      </c>
      <c r="F66" s="359"/>
      <c r="G66" s="360"/>
      <c r="H66" s="360"/>
      <c r="I66" s="405" t="str">
        <f t="shared" si="3"/>
        <v/>
      </c>
      <c r="J66" s="405">
        <f t="shared" si="4"/>
        <v>0</v>
      </c>
      <c r="K66" s="566">
        <f t="shared" si="5"/>
        <v>0</v>
      </c>
      <c r="L66" s="1303"/>
      <c r="BM66" s="571" t="str">
        <f t="shared" si="6"/>
        <v/>
      </c>
      <c r="BN66" s="571" t="str">
        <f t="shared" si="1"/>
        <v/>
      </c>
    </row>
    <row r="67" spans="1:66" s="292" customFormat="1" ht="12.6" customHeight="1">
      <c r="A67" s="293">
        <v>59</v>
      </c>
      <c r="B67" s="450" t="str">
        <f>IF(MAX('Formet 8'!$A$228:$A$337)&lt;'Fix Pay'!$A67,"",VLOOKUP($A67,'Formet 8'!$A$228:$O$337,4,0))</f>
        <v/>
      </c>
      <c r="C67" s="450" t="str">
        <f>IF(MAX('Formet 8'!$A$228:$A$337)&lt;'Fix Pay'!$A67,"",VLOOKUP($A67,'Formet 8'!$A$228:$O$337,7,0))</f>
        <v/>
      </c>
      <c r="D67" s="451"/>
      <c r="E67" s="358" t="str">
        <f t="shared" si="2"/>
        <v/>
      </c>
      <c r="F67" s="359"/>
      <c r="G67" s="360"/>
      <c r="H67" s="360"/>
      <c r="I67" s="405" t="str">
        <f t="shared" si="3"/>
        <v/>
      </c>
      <c r="J67" s="405">
        <f t="shared" si="4"/>
        <v>0</v>
      </c>
      <c r="K67" s="566">
        <f t="shared" si="5"/>
        <v>0</v>
      </c>
      <c r="L67" s="1303"/>
      <c r="BM67" s="571" t="str">
        <f t="shared" si="6"/>
        <v/>
      </c>
      <c r="BN67" s="571" t="str">
        <f t="shared" si="1"/>
        <v/>
      </c>
    </row>
    <row r="68" spans="1:66" s="292" customFormat="1" ht="12.6" customHeight="1">
      <c r="A68" s="293">
        <v>60</v>
      </c>
      <c r="B68" s="450" t="str">
        <f>IF(MAX('Formet 8'!$A$228:$A$337)&lt;'Fix Pay'!$A68,"",VLOOKUP($A68,'Formet 8'!$A$228:$O$337,4,0))</f>
        <v/>
      </c>
      <c r="C68" s="450" t="str">
        <f>IF(MAX('Formet 8'!$A$228:$A$337)&lt;'Fix Pay'!$A68,"",VLOOKUP($A68,'Formet 8'!$A$228:$O$337,7,0))</f>
        <v/>
      </c>
      <c r="D68" s="451"/>
      <c r="E68" s="358" t="str">
        <f t="shared" si="2"/>
        <v/>
      </c>
      <c r="F68" s="359"/>
      <c r="G68" s="360"/>
      <c r="H68" s="360"/>
      <c r="I68" s="405" t="str">
        <f t="shared" si="3"/>
        <v/>
      </c>
      <c r="J68" s="405">
        <f t="shared" si="4"/>
        <v>0</v>
      </c>
      <c r="K68" s="566">
        <f t="shared" si="5"/>
        <v>0</v>
      </c>
      <c r="L68" s="1303"/>
      <c r="BM68" s="571" t="str">
        <f t="shared" si="6"/>
        <v/>
      </c>
      <c r="BN68" s="571" t="str">
        <f t="shared" si="1"/>
        <v/>
      </c>
    </row>
    <row r="69" spans="1:66" s="292" customFormat="1" ht="12.6" customHeight="1">
      <c r="A69" s="55">
        <v>61</v>
      </c>
      <c r="B69" s="450" t="str">
        <f>IF(MAX('Formet 8'!$A$228:$A$337)&lt;'Fix Pay'!$A69,"",VLOOKUP($A69,'Formet 8'!$A$228:$O$337,4,0))</f>
        <v/>
      </c>
      <c r="C69" s="450" t="str">
        <f>IF(MAX('Formet 8'!$A$228:$A$337)&lt;'Fix Pay'!$A69,"",VLOOKUP($A69,'Formet 8'!$A$228:$O$337,7,0))</f>
        <v/>
      </c>
      <c r="D69" s="451"/>
      <c r="E69" s="358" t="str">
        <f t="shared" si="2"/>
        <v/>
      </c>
      <c r="F69" s="359"/>
      <c r="G69" s="360"/>
      <c r="H69" s="360"/>
      <c r="I69" s="405" t="str">
        <f t="shared" si="3"/>
        <v/>
      </c>
      <c r="J69" s="405">
        <f t="shared" si="4"/>
        <v>0</v>
      </c>
      <c r="K69" s="566">
        <f t="shared" si="5"/>
        <v>0</v>
      </c>
      <c r="L69" s="1303"/>
      <c r="BM69" s="571" t="str">
        <f t="shared" si="6"/>
        <v/>
      </c>
      <c r="BN69" s="571" t="str">
        <f t="shared" si="1"/>
        <v/>
      </c>
    </row>
    <row r="70" spans="1:66" s="292" customFormat="1" ht="12.6" customHeight="1">
      <c r="A70" s="293">
        <v>62</v>
      </c>
      <c r="B70" s="450" t="str">
        <f>IF(MAX('Formet 8'!$A$228:$A$337)&lt;'Fix Pay'!$A70,"",VLOOKUP($A70,'Formet 8'!$A$228:$O$337,4,0))</f>
        <v/>
      </c>
      <c r="C70" s="450" t="str">
        <f>IF(MAX('Formet 8'!$A$228:$A$337)&lt;'Fix Pay'!$A70,"",VLOOKUP($A70,'Formet 8'!$A$228:$O$337,7,0))</f>
        <v/>
      </c>
      <c r="D70" s="451"/>
      <c r="E70" s="358" t="str">
        <f t="shared" si="2"/>
        <v/>
      </c>
      <c r="F70" s="359"/>
      <c r="G70" s="360"/>
      <c r="H70" s="360"/>
      <c r="I70" s="405" t="str">
        <f t="shared" si="3"/>
        <v/>
      </c>
      <c r="J70" s="405">
        <f t="shared" si="4"/>
        <v>0</v>
      </c>
      <c r="K70" s="566">
        <f t="shared" si="5"/>
        <v>0</v>
      </c>
      <c r="L70" s="1303"/>
      <c r="BM70" s="571" t="str">
        <f t="shared" si="6"/>
        <v/>
      </c>
      <c r="BN70" s="571" t="str">
        <f t="shared" si="1"/>
        <v/>
      </c>
    </row>
    <row r="71" spans="1:66" s="292" customFormat="1" ht="12.6" customHeight="1">
      <c r="A71" s="293">
        <v>63</v>
      </c>
      <c r="B71" s="450" t="str">
        <f>IF(MAX('Formet 8'!$A$228:$A$337)&lt;'Fix Pay'!$A71,"",VLOOKUP($A71,'Formet 8'!$A$228:$O$337,4,0))</f>
        <v/>
      </c>
      <c r="C71" s="450" t="str">
        <f>IF(MAX('Formet 8'!$A$228:$A$337)&lt;'Fix Pay'!$A71,"",VLOOKUP($A71,'Formet 8'!$A$228:$O$337,7,0))</f>
        <v/>
      </c>
      <c r="D71" s="451"/>
      <c r="E71" s="358" t="str">
        <f t="shared" si="2"/>
        <v/>
      </c>
      <c r="F71" s="359"/>
      <c r="G71" s="360"/>
      <c r="H71" s="360"/>
      <c r="I71" s="405" t="str">
        <f t="shared" si="3"/>
        <v/>
      </c>
      <c r="J71" s="405">
        <f t="shared" si="4"/>
        <v>0</v>
      </c>
      <c r="K71" s="566">
        <f t="shared" si="5"/>
        <v>0</v>
      </c>
      <c r="L71" s="1303"/>
      <c r="BM71" s="571" t="str">
        <f t="shared" si="6"/>
        <v/>
      </c>
      <c r="BN71" s="571" t="str">
        <f t="shared" si="1"/>
        <v/>
      </c>
    </row>
    <row r="72" spans="1:66" s="292" customFormat="1" ht="12.6" customHeight="1">
      <c r="A72" s="55">
        <v>64</v>
      </c>
      <c r="B72" s="450" t="str">
        <f>IF(MAX('Formet 8'!$A$228:$A$337)&lt;'Fix Pay'!$A72,"",VLOOKUP($A72,'Formet 8'!$A$228:$O$337,4,0))</f>
        <v/>
      </c>
      <c r="C72" s="450" t="str">
        <f>IF(MAX('Formet 8'!$A$228:$A$337)&lt;'Fix Pay'!$A72,"",VLOOKUP($A72,'Formet 8'!$A$228:$O$337,7,0))</f>
        <v/>
      </c>
      <c r="D72" s="451"/>
      <c r="E72" s="358" t="str">
        <f t="shared" si="2"/>
        <v/>
      </c>
      <c r="F72" s="359"/>
      <c r="G72" s="360"/>
      <c r="H72" s="360"/>
      <c r="I72" s="405" t="str">
        <f t="shared" si="3"/>
        <v/>
      </c>
      <c r="J72" s="405">
        <f t="shared" si="4"/>
        <v>0</v>
      </c>
      <c r="K72" s="566">
        <f t="shared" si="5"/>
        <v>0</v>
      </c>
      <c r="L72" s="1303"/>
      <c r="BM72" s="571" t="str">
        <f t="shared" si="6"/>
        <v/>
      </c>
      <c r="BN72" s="571" t="str">
        <f t="shared" si="1"/>
        <v/>
      </c>
    </row>
    <row r="73" spans="1:66" s="292" customFormat="1" ht="12.6" customHeight="1">
      <c r="A73" s="293">
        <v>65</v>
      </c>
      <c r="B73" s="450" t="str">
        <f>IF(MAX('Formet 8'!$A$228:$A$337)&lt;'Fix Pay'!$A73,"",VLOOKUP($A73,'Formet 8'!$A$228:$O$337,4,0))</f>
        <v/>
      </c>
      <c r="C73" s="450" t="str">
        <f>IF(MAX('Formet 8'!$A$228:$A$337)&lt;'Fix Pay'!$A73,"",VLOOKUP($A73,'Formet 8'!$A$228:$O$337,7,0))</f>
        <v/>
      </c>
      <c r="D73" s="451"/>
      <c r="E73" s="358" t="str">
        <f t="shared" si="2"/>
        <v/>
      </c>
      <c r="F73" s="359"/>
      <c r="G73" s="360"/>
      <c r="H73" s="360"/>
      <c r="I73" s="405" t="str">
        <f t="shared" si="3"/>
        <v/>
      </c>
      <c r="J73" s="405">
        <f t="shared" si="4"/>
        <v>0</v>
      </c>
      <c r="K73" s="566">
        <f t="shared" si="5"/>
        <v>0</v>
      </c>
      <c r="L73" s="1303"/>
      <c r="BM73" s="571" t="str">
        <f t="shared" si="6"/>
        <v/>
      </c>
      <c r="BN73" s="571" t="str">
        <f t="shared" ref="BN73:BN116" si="7">IF(E74="","",IF($BN$6&lt;E74,0,($BN$6-E74)/30))</f>
        <v/>
      </c>
    </row>
    <row r="74" spans="1:66" s="292" customFormat="1" ht="12.6" customHeight="1">
      <c r="A74" s="293">
        <v>66</v>
      </c>
      <c r="B74" s="450" t="str">
        <f>IF(MAX('Formet 8'!$A$228:$A$337)&lt;'Fix Pay'!$A74,"",VLOOKUP($A74,'Formet 8'!$A$228:$O$337,4,0))</f>
        <v/>
      </c>
      <c r="C74" s="450" t="str">
        <f>IF(MAX('Formet 8'!$A$228:$A$337)&lt;'Fix Pay'!$A74,"",VLOOKUP($A74,'Formet 8'!$A$228:$O$337,7,0))</f>
        <v/>
      </c>
      <c r="D74" s="451"/>
      <c r="E74" s="358" t="str">
        <f t="shared" ref="E74:E116" si="8">IF(B74="","",D74+365+366)</f>
        <v/>
      </c>
      <c r="F74" s="359"/>
      <c r="G74" s="360"/>
      <c r="H74" s="360"/>
      <c r="I74" s="405" t="str">
        <f t="shared" ref="I74:I116" si="9">IF(B74="","",H74*12)</f>
        <v/>
      </c>
      <c r="J74" s="405">
        <f t="shared" ref="J74:J116" si="10">IF(OR(BM74="",BM74=0),F74*12,((12-BM74)*H74+BM74*F74))</f>
        <v>0</v>
      </c>
      <c r="K74" s="566">
        <f t="shared" ref="K74:K116" si="11">IF(OR(BN74="",BN74=0),H74*12,((12-BN74)*F74+BN74*H74))</f>
        <v>0</v>
      </c>
      <c r="L74" s="1303"/>
      <c r="BM74" s="571" t="str">
        <f t="shared" si="6"/>
        <v/>
      </c>
      <c r="BN74" s="571" t="str">
        <f t="shared" si="7"/>
        <v/>
      </c>
    </row>
    <row r="75" spans="1:66" s="292" customFormat="1" ht="12.6" customHeight="1">
      <c r="A75" s="55">
        <v>67</v>
      </c>
      <c r="B75" s="450" t="str">
        <f>IF(MAX('Formet 8'!$A$228:$A$337)&lt;'Fix Pay'!$A75,"",VLOOKUP($A75,'Formet 8'!$A$228:$O$337,4,0))</f>
        <v/>
      </c>
      <c r="C75" s="450" t="str">
        <f>IF(MAX('Formet 8'!$A$228:$A$337)&lt;'Fix Pay'!$A75,"",VLOOKUP($A75,'Formet 8'!$A$228:$O$337,7,0))</f>
        <v/>
      </c>
      <c r="D75" s="451"/>
      <c r="E75" s="358" t="str">
        <f t="shared" si="8"/>
        <v/>
      </c>
      <c r="F75" s="359"/>
      <c r="G75" s="360"/>
      <c r="H75" s="360"/>
      <c r="I75" s="405" t="str">
        <f t="shared" si="9"/>
        <v/>
      </c>
      <c r="J75" s="405">
        <f t="shared" si="10"/>
        <v>0</v>
      </c>
      <c r="K75" s="566">
        <f t="shared" si="11"/>
        <v>0</v>
      </c>
      <c r="L75" s="1303"/>
      <c r="BM75" s="571" t="str">
        <f t="shared" si="6"/>
        <v/>
      </c>
      <c r="BN75" s="571" t="str">
        <f t="shared" si="7"/>
        <v/>
      </c>
    </row>
    <row r="76" spans="1:66" s="292" customFormat="1" ht="12.6" customHeight="1">
      <c r="A76" s="293">
        <v>68</v>
      </c>
      <c r="B76" s="450" t="str">
        <f>IF(MAX('Formet 8'!$A$228:$A$337)&lt;'Fix Pay'!$A76,"",VLOOKUP($A76,'Formet 8'!$A$228:$O$337,4,0))</f>
        <v/>
      </c>
      <c r="C76" s="450" t="str">
        <f>IF(MAX('Formet 8'!$A$228:$A$337)&lt;'Fix Pay'!$A76,"",VLOOKUP($A76,'Formet 8'!$A$228:$O$337,7,0))</f>
        <v/>
      </c>
      <c r="D76" s="451"/>
      <c r="E76" s="358" t="str">
        <f t="shared" si="8"/>
        <v/>
      </c>
      <c r="F76" s="359"/>
      <c r="G76" s="360"/>
      <c r="H76" s="360"/>
      <c r="I76" s="405" t="str">
        <f t="shared" si="9"/>
        <v/>
      </c>
      <c r="J76" s="405">
        <f t="shared" si="10"/>
        <v>0</v>
      </c>
      <c r="K76" s="566">
        <f t="shared" si="11"/>
        <v>0</v>
      </c>
      <c r="L76" s="1303"/>
      <c r="BM76" s="571" t="str">
        <f t="shared" si="6"/>
        <v/>
      </c>
      <c r="BN76" s="571" t="str">
        <f t="shared" si="7"/>
        <v/>
      </c>
    </row>
    <row r="77" spans="1:66" s="292" customFormat="1" ht="12.6" customHeight="1">
      <c r="A77" s="293">
        <v>69</v>
      </c>
      <c r="B77" s="450" t="str">
        <f>IF(MAX('Formet 8'!$A$228:$A$337)&lt;'Fix Pay'!$A77,"",VLOOKUP($A77,'Formet 8'!$A$228:$O$337,4,0))</f>
        <v/>
      </c>
      <c r="C77" s="450" t="str">
        <f>IF(MAX('Formet 8'!$A$228:$A$337)&lt;'Fix Pay'!$A77,"",VLOOKUP($A77,'Formet 8'!$A$228:$O$337,7,0))</f>
        <v/>
      </c>
      <c r="D77" s="451"/>
      <c r="E77" s="358" t="str">
        <f t="shared" si="8"/>
        <v/>
      </c>
      <c r="F77" s="359"/>
      <c r="G77" s="360"/>
      <c r="H77" s="360"/>
      <c r="I77" s="405" t="str">
        <f t="shared" si="9"/>
        <v/>
      </c>
      <c r="J77" s="405">
        <f t="shared" si="10"/>
        <v>0</v>
      </c>
      <c r="K77" s="566">
        <f t="shared" si="11"/>
        <v>0</v>
      </c>
      <c r="L77" s="1303"/>
      <c r="BM77" s="571" t="str">
        <f t="shared" si="6"/>
        <v/>
      </c>
      <c r="BN77" s="571" t="str">
        <f t="shared" si="7"/>
        <v/>
      </c>
    </row>
    <row r="78" spans="1:66" s="292" customFormat="1" ht="12.6" customHeight="1">
      <c r="A78" s="55">
        <v>70</v>
      </c>
      <c r="B78" s="450" t="str">
        <f>IF(MAX('Formet 8'!$A$228:$A$337)&lt;'Fix Pay'!$A78,"",VLOOKUP($A78,'Formet 8'!$A$228:$O$337,4,0))</f>
        <v/>
      </c>
      <c r="C78" s="450" t="str">
        <f>IF(MAX('Formet 8'!$A$228:$A$337)&lt;'Fix Pay'!$A78,"",VLOOKUP($A78,'Formet 8'!$A$228:$O$337,7,0))</f>
        <v/>
      </c>
      <c r="D78" s="451"/>
      <c r="E78" s="358" t="str">
        <f t="shared" si="8"/>
        <v/>
      </c>
      <c r="F78" s="359"/>
      <c r="G78" s="360"/>
      <c r="H78" s="360"/>
      <c r="I78" s="405" t="str">
        <f t="shared" si="9"/>
        <v/>
      </c>
      <c r="J78" s="405">
        <f t="shared" si="10"/>
        <v>0</v>
      </c>
      <c r="K78" s="566">
        <f t="shared" si="11"/>
        <v>0</v>
      </c>
      <c r="L78" s="1303"/>
      <c r="BM78" s="571" t="str">
        <f t="shared" si="6"/>
        <v/>
      </c>
      <c r="BN78" s="571" t="str">
        <f t="shared" si="7"/>
        <v/>
      </c>
    </row>
    <row r="79" spans="1:66" s="292" customFormat="1" ht="12.6" customHeight="1">
      <c r="A79" s="293">
        <v>71</v>
      </c>
      <c r="B79" s="450" t="str">
        <f>IF(MAX('Formet 8'!$A$228:$A$337)&lt;'Fix Pay'!$A79,"",VLOOKUP($A79,'Formet 8'!$A$228:$O$337,4,0))</f>
        <v/>
      </c>
      <c r="C79" s="450" t="str">
        <f>IF(MAX('Formet 8'!$A$228:$A$337)&lt;'Fix Pay'!$A79,"",VLOOKUP($A79,'Formet 8'!$A$228:$O$337,7,0))</f>
        <v/>
      </c>
      <c r="D79" s="451"/>
      <c r="E79" s="358" t="str">
        <f t="shared" si="8"/>
        <v/>
      </c>
      <c r="F79" s="359"/>
      <c r="G79" s="360"/>
      <c r="H79" s="360"/>
      <c r="I79" s="405" t="str">
        <f t="shared" si="9"/>
        <v/>
      </c>
      <c r="J79" s="405">
        <f t="shared" si="10"/>
        <v>0</v>
      </c>
      <c r="K79" s="566">
        <f t="shared" si="11"/>
        <v>0</v>
      </c>
      <c r="L79" s="1303"/>
      <c r="BM79" s="571" t="str">
        <f t="shared" ref="BM79:BM116" si="12">IF(OR(E80="",BN79&gt;0),"",IF($BM$6&lt;E80,0,($BM$6-E80)/30))</f>
        <v/>
      </c>
      <c r="BN79" s="571" t="str">
        <f t="shared" si="7"/>
        <v/>
      </c>
    </row>
    <row r="80" spans="1:66" s="292" customFormat="1" ht="12.6" customHeight="1">
      <c r="A80" s="293">
        <v>72</v>
      </c>
      <c r="B80" s="450" t="str">
        <f>IF(MAX('Formet 8'!$A$228:$A$337)&lt;'Fix Pay'!$A80,"",VLOOKUP($A80,'Formet 8'!$A$228:$O$337,4,0))</f>
        <v/>
      </c>
      <c r="C80" s="450" t="str">
        <f>IF(MAX('Formet 8'!$A$228:$A$337)&lt;'Fix Pay'!$A80,"",VLOOKUP($A80,'Formet 8'!$A$228:$O$337,7,0))</f>
        <v/>
      </c>
      <c r="D80" s="451"/>
      <c r="E80" s="358" t="str">
        <f t="shared" si="8"/>
        <v/>
      </c>
      <c r="F80" s="359"/>
      <c r="G80" s="360"/>
      <c r="H80" s="360"/>
      <c r="I80" s="405" t="str">
        <f t="shared" si="9"/>
        <v/>
      </c>
      <c r="J80" s="405">
        <f t="shared" si="10"/>
        <v>0</v>
      </c>
      <c r="K80" s="566">
        <f t="shared" si="11"/>
        <v>0</v>
      </c>
      <c r="L80" s="1303"/>
      <c r="BM80" s="571" t="str">
        <f t="shared" si="12"/>
        <v/>
      </c>
      <c r="BN80" s="571" t="str">
        <f t="shared" si="7"/>
        <v/>
      </c>
    </row>
    <row r="81" spans="1:66" s="292" customFormat="1" ht="12.6" customHeight="1">
      <c r="A81" s="55">
        <v>73</v>
      </c>
      <c r="B81" s="450" t="str">
        <f>IF(MAX('Formet 8'!$A$228:$A$337)&lt;'Fix Pay'!$A81,"",VLOOKUP($A81,'Formet 8'!$A$228:$O$337,4,0))</f>
        <v/>
      </c>
      <c r="C81" s="450" t="str">
        <f>IF(MAX('Formet 8'!$A$228:$A$337)&lt;'Fix Pay'!$A81,"",VLOOKUP($A81,'Formet 8'!$A$228:$O$337,7,0))</f>
        <v/>
      </c>
      <c r="D81" s="451"/>
      <c r="E81" s="358" t="str">
        <f t="shared" si="8"/>
        <v/>
      </c>
      <c r="F81" s="359"/>
      <c r="G81" s="360"/>
      <c r="H81" s="360"/>
      <c r="I81" s="405" t="str">
        <f t="shared" si="9"/>
        <v/>
      </c>
      <c r="J81" s="405">
        <f t="shared" si="10"/>
        <v>0</v>
      </c>
      <c r="K81" s="566">
        <f t="shared" si="11"/>
        <v>0</v>
      </c>
      <c r="L81" s="1303"/>
      <c r="BM81" s="571" t="str">
        <f t="shared" si="12"/>
        <v/>
      </c>
      <c r="BN81" s="571" t="str">
        <f t="shared" si="7"/>
        <v/>
      </c>
    </row>
    <row r="82" spans="1:66" s="292" customFormat="1" ht="12.6" customHeight="1">
      <c r="A82" s="293">
        <v>74</v>
      </c>
      <c r="B82" s="450" t="str">
        <f>IF(MAX('Formet 8'!$A$228:$A$337)&lt;'Fix Pay'!$A82,"",VLOOKUP($A82,'Formet 8'!$A$228:$O$337,4,0))</f>
        <v/>
      </c>
      <c r="C82" s="450" t="str">
        <f>IF(MAX('Formet 8'!$A$228:$A$337)&lt;'Fix Pay'!$A82,"",VLOOKUP($A82,'Formet 8'!$A$228:$O$337,7,0))</f>
        <v/>
      </c>
      <c r="D82" s="451"/>
      <c r="E82" s="358" t="str">
        <f t="shared" si="8"/>
        <v/>
      </c>
      <c r="F82" s="359"/>
      <c r="G82" s="360"/>
      <c r="H82" s="360"/>
      <c r="I82" s="405" t="str">
        <f t="shared" si="9"/>
        <v/>
      </c>
      <c r="J82" s="405">
        <f t="shared" si="10"/>
        <v>0</v>
      </c>
      <c r="K82" s="566">
        <f t="shared" si="11"/>
        <v>0</v>
      </c>
      <c r="L82" s="1303"/>
      <c r="BM82" s="571" t="str">
        <f t="shared" si="12"/>
        <v/>
      </c>
      <c r="BN82" s="571" t="str">
        <f t="shared" si="7"/>
        <v/>
      </c>
    </row>
    <row r="83" spans="1:66" s="292" customFormat="1" ht="12.6" customHeight="1">
      <c r="A83" s="293">
        <v>75</v>
      </c>
      <c r="B83" s="450" t="str">
        <f>IF(MAX('Formet 8'!$A$228:$A$337)&lt;'Fix Pay'!$A83,"",VLOOKUP($A83,'Formet 8'!$A$228:$O$337,4,0))</f>
        <v/>
      </c>
      <c r="C83" s="450" t="str">
        <f>IF(MAX('Formet 8'!$A$228:$A$337)&lt;'Fix Pay'!$A83,"",VLOOKUP($A83,'Formet 8'!$A$228:$O$337,7,0))</f>
        <v/>
      </c>
      <c r="D83" s="358"/>
      <c r="E83" s="358" t="str">
        <f t="shared" si="8"/>
        <v/>
      </c>
      <c r="F83" s="359"/>
      <c r="G83" s="360"/>
      <c r="H83" s="360"/>
      <c r="I83" s="405" t="str">
        <f t="shared" si="9"/>
        <v/>
      </c>
      <c r="J83" s="405">
        <f t="shared" si="10"/>
        <v>0</v>
      </c>
      <c r="K83" s="566">
        <f t="shared" si="11"/>
        <v>0</v>
      </c>
      <c r="L83" s="1303"/>
      <c r="BM83" s="571" t="str">
        <f t="shared" si="12"/>
        <v/>
      </c>
      <c r="BN83" s="571" t="str">
        <f t="shared" si="7"/>
        <v/>
      </c>
    </row>
    <row r="84" spans="1:66" s="292" customFormat="1" ht="12.6" customHeight="1">
      <c r="A84" s="55">
        <v>76</v>
      </c>
      <c r="B84" s="450" t="str">
        <f>IF(MAX('Formet 8'!$A$228:$A$337)&lt;'Fix Pay'!$A84,"",VLOOKUP($A84,'Formet 8'!$A$228:$O$337,4,0))</f>
        <v/>
      </c>
      <c r="C84" s="450" t="str">
        <f>IF(MAX('Formet 8'!$A$228:$A$337)&lt;'Fix Pay'!$A84,"",VLOOKUP($A84,'Formet 8'!$A$228:$O$337,7,0))</f>
        <v/>
      </c>
      <c r="D84" s="451"/>
      <c r="E84" s="358" t="str">
        <f t="shared" si="8"/>
        <v/>
      </c>
      <c r="F84" s="359"/>
      <c r="G84" s="360"/>
      <c r="H84" s="360"/>
      <c r="I84" s="405" t="str">
        <f t="shared" si="9"/>
        <v/>
      </c>
      <c r="J84" s="405">
        <f t="shared" si="10"/>
        <v>0</v>
      </c>
      <c r="K84" s="566">
        <f t="shared" si="11"/>
        <v>0</v>
      </c>
      <c r="L84" s="1303"/>
      <c r="BM84" s="571" t="str">
        <f t="shared" si="12"/>
        <v/>
      </c>
      <c r="BN84" s="571" t="str">
        <f t="shared" si="7"/>
        <v/>
      </c>
    </row>
    <row r="85" spans="1:66" s="292" customFormat="1" ht="12.6" customHeight="1">
      <c r="A85" s="293">
        <v>77</v>
      </c>
      <c r="B85" s="450" t="str">
        <f>IF(MAX('Formet 8'!$A$228:$A$337)&lt;'Fix Pay'!$A85,"",VLOOKUP($A85,'Formet 8'!$A$228:$O$337,4,0))</f>
        <v/>
      </c>
      <c r="C85" s="450" t="str">
        <f>IF(MAX('Formet 8'!$A$228:$A$337)&lt;'Fix Pay'!$A85,"",VLOOKUP($A85,'Formet 8'!$A$228:$O$337,7,0))</f>
        <v/>
      </c>
      <c r="D85" s="451"/>
      <c r="E85" s="358" t="str">
        <f t="shared" si="8"/>
        <v/>
      </c>
      <c r="F85" s="359"/>
      <c r="G85" s="360"/>
      <c r="H85" s="360"/>
      <c r="I85" s="405" t="str">
        <f t="shared" si="9"/>
        <v/>
      </c>
      <c r="J85" s="405">
        <f t="shared" si="10"/>
        <v>0</v>
      </c>
      <c r="K85" s="566">
        <f t="shared" si="11"/>
        <v>0</v>
      </c>
      <c r="L85" s="1303"/>
      <c r="BM85" s="571" t="str">
        <f t="shared" si="12"/>
        <v/>
      </c>
      <c r="BN85" s="571" t="str">
        <f t="shared" si="7"/>
        <v/>
      </c>
    </row>
    <row r="86" spans="1:66" s="292" customFormat="1" ht="12.6" customHeight="1">
      <c r="A86" s="293">
        <v>78</v>
      </c>
      <c r="B86" s="450" t="str">
        <f>IF(MAX('Formet 8'!$A$228:$A$337)&lt;'Fix Pay'!$A86,"",VLOOKUP($A86,'Formet 8'!$A$228:$O$337,4,0))</f>
        <v/>
      </c>
      <c r="C86" s="450" t="str">
        <f>IF(MAX('Formet 8'!$A$228:$A$337)&lt;'Fix Pay'!$A86,"",VLOOKUP($A86,'Formet 8'!$A$228:$O$337,7,0))</f>
        <v/>
      </c>
      <c r="D86" s="451"/>
      <c r="E86" s="358" t="str">
        <f t="shared" si="8"/>
        <v/>
      </c>
      <c r="F86" s="359"/>
      <c r="G86" s="360"/>
      <c r="H86" s="360"/>
      <c r="I86" s="405" t="str">
        <f t="shared" si="9"/>
        <v/>
      </c>
      <c r="J86" s="405">
        <f t="shared" si="10"/>
        <v>0</v>
      </c>
      <c r="K86" s="566">
        <f t="shared" si="11"/>
        <v>0</v>
      </c>
      <c r="L86" s="1303"/>
      <c r="BM86" s="571" t="str">
        <f t="shared" si="12"/>
        <v/>
      </c>
      <c r="BN86" s="571" t="str">
        <f t="shared" si="7"/>
        <v/>
      </c>
    </row>
    <row r="87" spans="1:66" s="292" customFormat="1" ht="12.6" customHeight="1">
      <c r="A87" s="55">
        <v>79</v>
      </c>
      <c r="B87" s="450" t="str">
        <f>IF(MAX('Formet 8'!$A$228:$A$337)&lt;'Fix Pay'!$A87,"",VLOOKUP($A87,'Formet 8'!$A$228:$O$337,4,0))</f>
        <v/>
      </c>
      <c r="C87" s="450" t="str">
        <f>IF(MAX('Formet 8'!$A$228:$A$337)&lt;'Fix Pay'!$A87,"",VLOOKUP($A87,'Formet 8'!$A$228:$O$337,7,0))</f>
        <v/>
      </c>
      <c r="D87" s="451"/>
      <c r="E87" s="358" t="str">
        <f t="shared" si="8"/>
        <v/>
      </c>
      <c r="F87" s="359"/>
      <c r="G87" s="360"/>
      <c r="H87" s="360"/>
      <c r="I87" s="405" t="str">
        <f t="shared" si="9"/>
        <v/>
      </c>
      <c r="J87" s="405">
        <f t="shared" si="10"/>
        <v>0</v>
      </c>
      <c r="K87" s="566">
        <f t="shared" si="11"/>
        <v>0</v>
      </c>
      <c r="L87" s="1303"/>
      <c r="BM87" s="571" t="str">
        <f t="shared" si="12"/>
        <v/>
      </c>
      <c r="BN87" s="571" t="str">
        <f t="shared" si="7"/>
        <v/>
      </c>
    </row>
    <row r="88" spans="1:66" s="292" customFormat="1" ht="12.6" customHeight="1">
      <c r="A88" s="293">
        <v>80</v>
      </c>
      <c r="B88" s="450" t="str">
        <f>IF(MAX('Formet 8'!$A$228:$A$337)&lt;'Fix Pay'!$A88,"",VLOOKUP($A88,'Formet 8'!$A$228:$O$337,4,0))</f>
        <v/>
      </c>
      <c r="C88" s="450" t="str">
        <f>IF(MAX('Formet 8'!$A$228:$A$337)&lt;'Fix Pay'!$A88,"",VLOOKUP($A88,'Formet 8'!$A$228:$O$337,7,0))</f>
        <v/>
      </c>
      <c r="D88" s="451"/>
      <c r="E88" s="358" t="str">
        <f t="shared" si="8"/>
        <v/>
      </c>
      <c r="F88" s="359"/>
      <c r="G88" s="360"/>
      <c r="H88" s="360"/>
      <c r="I88" s="405" t="str">
        <f t="shared" si="9"/>
        <v/>
      </c>
      <c r="J88" s="405">
        <f t="shared" si="10"/>
        <v>0</v>
      </c>
      <c r="K88" s="566">
        <f t="shared" si="11"/>
        <v>0</v>
      </c>
      <c r="L88" s="1303"/>
      <c r="BM88" s="571" t="str">
        <f t="shared" si="12"/>
        <v/>
      </c>
      <c r="BN88" s="571" t="str">
        <f t="shared" si="7"/>
        <v/>
      </c>
    </row>
    <row r="89" spans="1:66" s="292" customFormat="1" ht="12.6" customHeight="1">
      <c r="A89" s="293">
        <v>81</v>
      </c>
      <c r="B89" s="450" t="str">
        <f>IF(MAX('Formet 8'!$A$228:$A$337)&lt;'Fix Pay'!$A89,"",VLOOKUP($A89,'Formet 8'!$A$228:$O$337,4,0))</f>
        <v/>
      </c>
      <c r="C89" s="450" t="str">
        <f>IF(MAX('Formet 8'!$A$228:$A$337)&lt;'Fix Pay'!$A89,"",VLOOKUP($A89,'Formet 8'!$A$228:$O$337,7,0))</f>
        <v/>
      </c>
      <c r="D89" s="451"/>
      <c r="E89" s="358" t="str">
        <f t="shared" si="8"/>
        <v/>
      </c>
      <c r="F89" s="359"/>
      <c r="G89" s="360"/>
      <c r="H89" s="360"/>
      <c r="I89" s="405" t="str">
        <f t="shared" si="9"/>
        <v/>
      </c>
      <c r="J89" s="405">
        <f t="shared" si="10"/>
        <v>0</v>
      </c>
      <c r="K89" s="566">
        <f t="shared" si="11"/>
        <v>0</v>
      </c>
      <c r="L89" s="1303"/>
      <c r="BM89" s="571" t="str">
        <f t="shared" si="12"/>
        <v/>
      </c>
      <c r="BN89" s="571" t="str">
        <f t="shared" si="7"/>
        <v/>
      </c>
    </row>
    <row r="90" spans="1:66" s="292" customFormat="1" ht="12.6" customHeight="1">
      <c r="A90" s="55">
        <v>82</v>
      </c>
      <c r="B90" s="450" t="str">
        <f>IF(MAX('Formet 8'!$A$228:$A$337)&lt;'Fix Pay'!$A90,"",VLOOKUP($A90,'Formet 8'!$A$228:$O$337,4,0))</f>
        <v/>
      </c>
      <c r="C90" s="450" t="str">
        <f>IF(MAX('Formet 8'!$A$228:$A$337)&lt;'Fix Pay'!$A90,"",VLOOKUP($A90,'Formet 8'!$A$228:$O$337,7,0))</f>
        <v/>
      </c>
      <c r="D90" s="451"/>
      <c r="E90" s="358" t="str">
        <f t="shared" si="8"/>
        <v/>
      </c>
      <c r="F90" s="359"/>
      <c r="G90" s="360"/>
      <c r="H90" s="360"/>
      <c r="I90" s="405" t="str">
        <f t="shared" si="9"/>
        <v/>
      </c>
      <c r="J90" s="405">
        <f t="shared" si="10"/>
        <v>0</v>
      </c>
      <c r="K90" s="566">
        <f t="shared" si="11"/>
        <v>0</v>
      </c>
      <c r="L90" s="1303"/>
      <c r="BM90" s="571" t="str">
        <f t="shared" si="12"/>
        <v/>
      </c>
      <c r="BN90" s="571" t="str">
        <f t="shared" si="7"/>
        <v/>
      </c>
    </row>
    <row r="91" spans="1:66" s="292" customFormat="1" ht="12.6" customHeight="1">
      <c r="A91" s="293">
        <v>83</v>
      </c>
      <c r="B91" s="450" t="str">
        <f>IF(MAX('Formet 8'!$A$228:$A$337)&lt;'Fix Pay'!$A91,"",VLOOKUP($A91,'Formet 8'!$A$228:$O$337,4,0))</f>
        <v/>
      </c>
      <c r="C91" s="450" t="str">
        <f>IF(MAX('Formet 8'!$A$228:$A$337)&lt;'Fix Pay'!$A91,"",VLOOKUP($A91,'Formet 8'!$A$228:$O$337,7,0))</f>
        <v/>
      </c>
      <c r="D91" s="451"/>
      <c r="E91" s="358" t="str">
        <f t="shared" si="8"/>
        <v/>
      </c>
      <c r="F91" s="359"/>
      <c r="G91" s="360"/>
      <c r="H91" s="360"/>
      <c r="I91" s="405" t="str">
        <f t="shared" si="9"/>
        <v/>
      </c>
      <c r="J91" s="405">
        <f t="shared" si="10"/>
        <v>0</v>
      </c>
      <c r="K91" s="566">
        <f t="shared" si="11"/>
        <v>0</v>
      </c>
      <c r="L91" s="1303"/>
      <c r="BM91" s="571" t="str">
        <f t="shared" si="12"/>
        <v/>
      </c>
      <c r="BN91" s="571" t="str">
        <f t="shared" si="7"/>
        <v/>
      </c>
    </row>
    <row r="92" spans="1:66" s="292" customFormat="1" ht="12.6" customHeight="1">
      <c r="A92" s="293">
        <v>84</v>
      </c>
      <c r="B92" s="450" t="str">
        <f>IF(MAX('Formet 8'!$A$228:$A$337)&lt;'Fix Pay'!$A92,"",VLOOKUP($A92,'Formet 8'!$A$228:$O$337,4,0))</f>
        <v/>
      </c>
      <c r="C92" s="450" t="str">
        <f>IF(MAX('Formet 8'!$A$228:$A$337)&lt;'Fix Pay'!$A92,"",VLOOKUP($A92,'Formet 8'!$A$228:$O$337,7,0))</f>
        <v/>
      </c>
      <c r="D92" s="451"/>
      <c r="E92" s="358" t="str">
        <f t="shared" si="8"/>
        <v/>
      </c>
      <c r="F92" s="359"/>
      <c r="G92" s="360"/>
      <c r="H92" s="360"/>
      <c r="I92" s="405" t="str">
        <f t="shared" si="9"/>
        <v/>
      </c>
      <c r="J92" s="405">
        <f t="shared" si="10"/>
        <v>0</v>
      </c>
      <c r="K92" s="566">
        <f t="shared" si="11"/>
        <v>0</v>
      </c>
      <c r="L92" s="1303"/>
      <c r="BM92" s="571" t="str">
        <f t="shared" si="12"/>
        <v/>
      </c>
      <c r="BN92" s="571" t="str">
        <f t="shared" si="7"/>
        <v/>
      </c>
    </row>
    <row r="93" spans="1:66" s="292" customFormat="1" ht="12.6" customHeight="1">
      <c r="A93" s="55">
        <v>85</v>
      </c>
      <c r="B93" s="450" t="str">
        <f>IF(MAX('Formet 8'!$A$228:$A$337)&lt;'Fix Pay'!$A93,"",VLOOKUP($A93,'Formet 8'!$A$228:$O$337,4,0))</f>
        <v/>
      </c>
      <c r="C93" s="450" t="str">
        <f>IF(MAX('Formet 8'!$A$228:$A$337)&lt;'Fix Pay'!$A93,"",VLOOKUP($A93,'Formet 8'!$A$228:$O$337,7,0))</f>
        <v/>
      </c>
      <c r="D93" s="451"/>
      <c r="E93" s="358" t="str">
        <f t="shared" si="8"/>
        <v/>
      </c>
      <c r="F93" s="359"/>
      <c r="G93" s="360"/>
      <c r="H93" s="360"/>
      <c r="I93" s="405" t="str">
        <f t="shared" si="9"/>
        <v/>
      </c>
      <c r="J93" s="405">
        <f t="shared" si="10"/>
        <v>0</v>
      </c>
      <c r="K93" s="566">
        <f t="shared" si="11"/>
        <v>0</v>
      </c>
      <c r="L93" s="1303"/>
      <c r="BM93" s="571" t="str">
        <f t="shared" si="12"/>
        <v/>
      </c>
      <c r="BN93" s="571" t="str">
        <f t="shared" si="7"/>
        <v/>
      </c>
    </row>
    <row r="94" spans="1:66" s="292" customFormat="1" ht="12.6" customHeight="1">
      <c r="A94" s="293">
        <v>86</v>
      </c>
      <c r="B94" s="450" t="str">
        <f>IF(MAX('Formet 8'!$A$228:$A$337)&lt;'Fix Pay'!$A94,"",VLOOKUP($A94,'Formet 8'!$A$228:$O$337,4,0))</f>
        <v/>
      </c>
      <c r="C94" s="450" t="str">
        <f>IF(MAX('Formet 8'!$A$228:$A$337)&lt;'Fix Pay'!$A94,"",VLOOKUP($A94,'Formet 8'!$A$228:$O$337,7,0))</f>
        <v/>
      </c>
      <c r="D94" s="451"/>
      <c r="E94" s="358" t="str">
        <f t="shared" si="8"/>
        <v/>
      </c>
      <c r="F94" s="359"/>
      <c r="G94" s="360"/>
      <c r="H94" s="360"/>
      <c r="I94" s="405" t="str">
        <f t="shared" si="9"/>
        <v/>
      </c>
      <c r="J94" s="405">
        <f t="shared" si="10"/>
        <v>0</v>
      </c>
      <c r="K94" s="566">
        <f t="shared" si="11"/>
        <v>0</v>
      </c>
      <c r="L94" s="1303"/>
      <c r="BM94" s="571" t="str">
        <f t="shared" si="12"/>
        <v/>
      </c>
      <c r="BN94" s="571" t="str">
        <f t="shared" si="7"/>
        <v/>
      </c>
    </row>
    <row r="95" spans="1:66" s="292" customFormat="1" ht="12.6" customHeight="1">
      <c r="A95" s="293">
        <v>87</v>
      </c>
      <c r="B95" s="450" t="str">
        <f>IF(MAX('Formet 8'!$A$228:$A$337)&lt;'Fix Pay'!$A95,"",VLOOKUP($A95,'Formet 8'!$A$228:$O$337,4,0))</f>
        <v/>
      </c>
      <c r="C95" s="450" t="str">
        <f>IF(MAX('Formet 8'!$A$228:$A$337)&lt;'Fix Pay'!$A95,"",VLOOKUP($A95,'Formet 8'!$A$228:$O$337,7,0))</f>
        <v/>
      </c>
      <c r="D95" s="451"/>
      <c r="E95" s="358" t="str">
        <f t="shared" si="8"/>
        <v/>
      </c>
      <c r="F95" s="359"/>
      <c r="G95" s="360"/>
      <c r="H95" s="360"/>
      <c r="I95" s="405" t="str">
        <f t="shared" si="9"/>
        <v/>
      </c>
      <c r="J95" s="405">
        <f t="shared" si="10"/>
        <v>0</v>
      </c>
      <c r="K95" s="566">
        <f t="shared" si="11"/>
        <v>0</v>
      </c>
      <c r="L95" s="1303"/>
      <c r="BM95" s="571" t="str">
        <f t="shared" si="12"/>
        <v/>
      </c>
      <c r="BN95" s="571" t="str">
        <f t="shared" si="7"/>
        <v/>
      </c>
    </row>
    <row r="96" spans="1:66" s="292" customFormat="1" ht="12.6" customHeight="1">
      <c r="A96" s="55">
        <v>88</v>
      </c>
      <c r="B96" s="450" t="str">
        <f>IF(MAX('Formet 8'!$A$228:$A$337)&lt;'Fix Pay'!$A96,"",VLOOKUP($A96,'Formet 8'!$A$228:$O$337,4,0))</f>
        <v/>
      </c>
      <c r="C96" s="450" t="str">
        <f>IF(MAX('Formet 8'!$A$228:$A$337)&lt;'Fix Pay'!$A96,"",VLOOKUP($A96,'Formet 8'!$A$228:$O$337,7,0))</f>
        <v/>
      </c>
      <c r="D96" s="451"/>
      <c r="E96" s="358" t="str">
        <f t="shared" si="8"/>
        <v/>
      </c>
      <c r="F96" s="359"/>
      <c r="G96" s="360"/>
      <c r="H96" s="360"/>
      <c r="I96" s="405" t="str">
        <f t="shared" si="9"/>
        <v/>
      </c>
      <c r="J96" s="405">
        <f t="shared" si="10"/>
        <v>0</v>
      </c>
      <c r="K96" s="566">
        <f t="shared" si="11"/>
        <v>0</v>
      </c>
      <c r="L96" s="1303"/>
      <c r="BM96" s="571" t="str">
        <f t="shared" si="12"/>
        <v/>
      </c>
      <c r="BN96" s="571" t="str">
        <f t="shared" si="7"/>
        <v/>
      </c>
    </row>
    <row r="97" spans="1:66" s="292" customFormat="1" ht="12.6" customHeight="1">
      <c r="A97" s="293">
        <v>89</v>
      </c>
      <c r="B97" s="450" t="str">
        <f>IF(MAX('Formet 8'!$A$228:$A$337)&lt;'Fix Pay'!$A97,"",VLOOKUP($A97,'Formet 8'!$A$228:$O$337,4,0))</f>
        <v/>
      </c>
      <c r="C97" s="450" t="str">
        <f>IF(MAX('Formet 8'!$A$228:$A$337)&lt;'Fix Pay'!$A97,"",VLOOKUP($A97,'Formet 8'!$A$228:$O$337,7,0))</f>
        <v/>
      </c>
      <c r="D97" s="451"/>
      <c r="E97" s="358" t="str">
        <f t="shared" si="8"/>
        <v/>
      </c>
      <c r="F97" s="359"/>
      <c r="G97" s="360"/>
      <c r="H97" s="360"/>
      <c r="I97" s="405" t="str">
        <f t="shared" si="9"/>
        <v/>
      </c>
      <c r="J97" s="405">
        <f t="shared" si="10"/>
        <v>0</v>
      </c>
      <c r="K97" s="566">
        <f t="shared" si="11"/>
        <v>0</v>
      </c>
      <c r="L97" s="1303"/>
      <c r="BM97" s="571" t="str">
        <f t="shared" si="12"/>
        <v/>
      </c>
      <c r="BN97" s="571" t="str">
        <f t="shared" si="7"/>
        <v/>
      </c>
    </row>
    <row r="98" spans="1:66" s="292" customFormat="1" ht="12.6" customHeight="1">
      <c r="A98" s="293">
        <v>90</v>
      </c>
      <c r="B98" s="450" t="str">
        <f>IF(MAX('Formet 8'!$A$228:$A$337)&lt;'Fix Pay'!$A98,"",VLOOKUP($A98,'Formet 8'!$A$228:$O$337,4,0))</f>
        <v/>
      </c>
      <c r="C98" s="450" t="str">
        <f>IF(MAX('Formet 8'!$A$228:$A$337)&lt;'Fix Pay'!$A98,"",VLOOKUP($A98,'Formet 8'!$A$228:$O$337,7,0))</f>
        <v/>
      </c>
      <c r="D98" s="451"/>
      <c r="E98" s="358" t="str">
        <f t="shared" si="8"/>
        <v/>
      </c>
      <c r="F98" s="359"/>
      <c r="G98" s="360"/>
      <c r="H98" s="360"/>
      <c r="I98" s="405" t="str">
        <f t="shared" si="9"/>
        <v/>
      </c>
      <c r="J98" s="405">
        <f t="shared" si="10"/>
        <v>0</v>
      </c>
      <c r="K98" s="566">
        <f t="shared" si="11"/>
        <v>0</v>
      </c>
      <c r="L98" s="1303"/>
      <c r="BM98" s="571" t="str">
        <f t="shared" si="12"/>
        <v/>
      </c>
      <c r="BN98" s="571" t="str">
        <f t="shared" si="7"/>
        <v/>
      </c>
    </row>
    <row r="99" spans="1:66" s="292" customFormat="1" ht="12.6" customHeight="1">
      <c r="A99" s="55">
        <v>91</v>
      </c>
      <c r="B99" s="450" t="str">
        <f>IF(MAX('Formet 8'!$A$228:$A$337)&lt;'Fix Pay'!$A99,"",VLOOKUP($A99,'Formet 8'!$A$228:$O$337,4,0))</f>
        <v/>
      </c>
      <c r="C99" s="450" t="str">
        <f>IF(MAX('Formet 8'!$A$228:$A$337)&lt;'Fix Pay'!$A99,"",VLOOKUP($A99,'Formet 8'!$A$228:$O$337,7,0))</f>
        <v/>
      </c>
      <c r="D99" s="451"/>
      <c r="E99" s="358" t="str">
        <f t="shared" si="8"/>
        <v/>
      </c>
      <c r="F99" s="359"/>
      <c r="G99" s="360"/>
      <c r="H99" s="360"/>
      <c r="I99" s="405" t="str">
        <f t="shared" si="9"/>
        <v/>
      </c>
      <c r="J99" s="405">
        <f t="shared" si="10"/>
        <v>0</v>
      </c>
      <c r="K99" s="566">
        <f t="shared" si="11"/>
        <v>0</v>
      </c>
      <c r="L99" s="1303"/>
      <c r="BM99" s="571" t="str">
        <f t="shared" si="12"/>
        <v/>
      </c>
      <c r="BN99" s="571" t="str">
        <f t="shared" si="7"/>
        <v/>
      </c>
    </row>
    <row r="100" spans="1:66" s="292" customFormat="1" ht="12.6" customHeight="1">
      <c r="A100" s="293">
        <v>92</v>
      </c>
      <c r="B100" s="450" t="str">
        <f>IF(MAX('Formet 8'!$A$228:$A$337)&lt;'Fix Pay'!$A100,"",VLOOKUP($A100,'Formet 8'!$A$228:$O$337,4,0))</f>
        <v/>
      </c>
      <c r="C100" s="450" t="str">
        <f>IF(MAX('Formet 8'!$A$228:$A$337)&lt;'Fix Pay'!$A100,"",VLOOKUP($A100,'Formet 8'!$A$228:$O$337,7,0))</f>
        <v/>
      </c>
      <c r="D100" s="451"/>
      <c r="E100" s="358" t="str">
        <f t="shared" si="8"/>
        <v/>
      </c>
      <c r="F100" s="359"/>
      <c r="G100" s="360"/>
      <c r="H100" s="360"/>
      <c r="I100" s="405" t="str">
        <f t="shared" si="9"/>
        <v/>
      </c>
      <c r="J100" s="405">
        <f t="shared" si="10"/>
        <v>0</v>
      </c>
      <c r="K100" s="566">
        <f t="shared" si="11"/>
        <v>0</v>
      </c>
      <c r="L100" s="1303"/>
      <c r="BM100" s="571" t="str">
        <f t="shared" si="12"/>
        <v/>
      </c>
      <c r="BN100" s="571" t="str">
        <f t="shared" si="7"/>
        <v/>
      </c>
    </row>
    <row r="101" spans="1:66" s="292" customFormat="1" ht="12.6" customHeight="1">
      <c r="A101" s="293">
        <v>93</v>
      </c>
      <c r="B101" s="450" t="str">
        <f>IF(MAX('Formet 8'!$A$228:$A$337)&lt;'Fix Pay'!$A101,"",VLOOKUP($A101,'Formet 8'!$A$228:$O$337,4,0))</f>
        <v/>
      </c>
      <c r="C101" s="450" t="str">
        <f>IF(MAX('Formet 8'!$A$228:$A$337)&lt;'Fix Pay'!$A101,"",VLOOKUP($A101,'Formet 8'!$A$228:$O$337,7,0))</f>
        <v/>
      </c>
      <c r="D101" s="451"/>
      <c r="E101" s="358" t="str">
        <f t="shared" si="8"/>
        <v/>
      </c>
      <c r="F101" s="359"/>
      <c r="G101" s="360"/>
      <c r="H101" s="360"/>
      <c r="I101" s="405" t="str">
        <f t="shared" si="9"/>
        <v/>
      </c>
      <c r="J101" s="405">
        <f t="shared" si="10"/>
        <v>0</v>
      </c>
      <c r="K101" s="566">
        <f t="shared" si="11"/>
        <v>0</v>
      </c>
      <c r="L101" s="1303"/>
      <c r="BM101" s="571" t="str">
        <f t="shared" si="12"/>
        <v/>
      </c>
      <c r="BN101" s="571" t="str">
        <f t="shared" si="7"/>
        <v/>
      </c>
    </row>
    <row r="102" spans="1:66" s="292" customFormat="1" ht="12.6" customHeight="1">
      <c r="A102" s="55">
        <v>94</v>
      </c>
      <c r="B102" s="450" t="str">
        <f>IF(MAX('Formet 8'!$A$228:$A$337)&lt;'Fix Pay'!$A102,"",VLOOKUP($A102,'Formet 8'!$A$228:$O$337,4,0))</f>
        <v/>
      </c>
      <c r="C102" s="450" t="str">
        <f>IF(MAX('Formet 8'!$A$228:$A$337)&lt;'Fix Pay'!$A102,"",VLOOKUP($A102,'Formet 8'!$A$228:$O$337,7,0))</f>
        <v/>
      </c>
      <c r="D102" s="451"/>
      <c r="E102" s="358" t="str">
        <f t="shared" si="8"/>
        <v/>
      </c>
      <c r="F102" s="359"/>
      <c r="G102" s="360"/>
      <c r="H102" s="360"/>
      <c r="I102" s="405" t="str">
        <f t="shared" si="9"/>
        <v/>
      </c>
      <c r="J102" s="405">
        <f t="shared" si="10"/>
        <v>0</v>
      </c>
      <c r="K102" s="566">
        <f t="shared" si="11"/>
        <v>0</v>
      </c>
      <c r="L102" s="1303"/>
      <c r="BM102" s="571" t="str">
        <f t="shared" si="12"/>
        <v/>
      </c>
      <c r="BN102" s="571" t="str">
        <f t="shared" si="7"/>
        <v/>
      </c>
    </row>
    <row r="103" spans="1:66" s="292" customFormat="1" ht="12.6" customHeight="1">
      <c r="A103" s="293">
        <v>95</v>
      </c>
      <c r="B103" s="450" t="str">
        <f>IF(MAX('Formet 8'!$A$228:$A$337)&lt;'Fix Pay'!$A103,"",VLOOKUP($A103,'Formet 8'!$A$228:$O$337,4,0))</f>
        <v/>
      </c>
      <c r="C103" s="450" t="str">
        <f>IF(MAX('Formet 8'!$A$228:$A$337)&lt;'Fix Pay'!$A103,"",VLOOKUP($A103,'Formet 8'!$A$228:$O$337,7,0))</f>
        <v/>
      </c>
      <c r="D103" s="451"/>
      <c r="E103" s="358" t="str">
        <f t="shared" si="8"/>
        <v/>
      </c>
      <c r="F103" s="359"/>
      <c r="G103" s="360"/>
      <c r="H103" s="360"/>
      <c r="I103" s="405" t="str">
        <f t="shared" si="9"/>
        <v/>
      </c>
      <c r="J103" s="405">
        <f t="shared" si="10"/>
        <v>0</v>
      </c>
      <c r="K103" s="566">
        <f t="shared" si="11"/>
        <v>0</v>
      </c>
      <c r="L103" s="1303"/>
      <c r="BM103" s="571" t="str">
        <f t="shared" si="12"/>
        <v/>
      </c>
      <c r="BN103" s="571" t="str">
        <f t="shared" si="7"/>
        <v/>
      </c>
    </row>
    <row r="104" spans="1:66" s="292" customFormat="1" ht="12.6" customHeight="1">
      <c r="A104" s="293">
        <v>96</v>
      </c>
      <c r="B104" s="450" t="str">
        <f>IF(MAX('Formet 8'!$A$228:$A$337)&lt;'Fix Pay'!$A104,"",VLOOKUP($A104,'Formet 8'!$A$228:$O$337,4,0))</f>
        <v/>
      </c>
      <c r="C104" s="450" t="str">
        <f>IF(MAX('Formet 8'!$A$228:$A$337)&lt;'Fix Pay'!$A104,"",VLOOKUP($A104,'Formet 8'!$A$228:$O$337,7,0))</f>
        <v/>
      </c>
      <c r="D104" s="451"/>
      <c r="E104" s="358" t="str">
        <f t="shared" si="8"/>
        <v/>
      </c>
      <c r="F104" s="359"/>
      <c r="G104" s="360"/>
      <c r="H104" s="360"/>
      <c r="I104" s="405" t="str">
        <f t="shared" si="9"/>
        <v/>
      </c>
      <c r="J104" s="405">
        <f t="shared" si="10"/>
        <v>0</v>
      </c>
      <c r="K104" s="566">
        <f t="shared" si="11"/>
        <v>0</v>
      </c>
      <c r="L104" s="1303"/>
      <c r="BM104" s="571" t="str">
        <f t="shared" si="12"/>
        <v/>
      </c>
      <c r="BN104" s="571" t="str">
        <f t="shared" si="7"/>
        <v/>
      </c>
    </row>
    <row r="105" spans="1:66" s="292" customFormat="1" ht="12.6" customHeight="1">
      <c r="A105" s="55">
        <v>97</v>
      </c>
      <c r="B105" s="450" t="str">
        <f>IF(MAX('Formet 8'!$A$228:$A$337)&lt;'Fix Pay'!$A105,"",VLOOKUP($A105,'Formet 8'!$A$228:$O$337,4,0))</f>
        <v/>
      </c>
      <c r="C105" s="450" t="str">
        <f>IF(MAX('Formet 8'!$A$228:$A$337)&lt;'Fix Pay'!$A105,"",VLOOKUP($A105,'Formet 8'!$A$228:$O$337,7,0))</f>
        <v/>
      </c>
      <c r="D105" s="451"/>
      <c r="E105" s="358" t="str">
        <f t="shared" si="8"/>
        <v/>
      </c>
      <c r="F105" s="359"/>
      <c r="G105" s="360"/>
      <c r="H105" s="360"/>
      <c r="I105" s="405" t="str">
        <f t="shared" si="9"/>
        <v/>
      </c>
      <c r="J105" s="405">
        <f t="shared" si="10"/>
        <v>0</v>
      </c>
      <c r="K105" s="566">
        <f t="shared" si="11"/>
        <v>0</v>
      </c>
      <c r="L105" s="1303"/>
      <c r="BM105" s="571" t="str">
        <f t="shared" si="12"/>
        <v/>
      </c>
      <c r="BN105" s="571" t="str">
        <f t="shared" si="7"/>
        <v/>
      </c>
    </row>
    <row r="106" spans="1:66" s="292" customFormat="1" ht="12.6" customHeight="1">
      <c r="A106" s="293">
        <v>98</v>
      </c>
      <c r="B106" s="450" t="str">
        <f>IF(MAX('Formet 8'!$A$228:$A$337)&lt;'Fix Pay'!$A106,"",VLOOKUP($A106,'Formet 8'!$A$228:$O$337,4,0))</f>
        <v/>
      </c>
      <c r="C106" s="450" t="str">
        <f>IF(MAX('Formet 8'!$A$228:$A$337)&lt;'Fix Pay'!$A106,"",VLOOKUP($A106,'Formet 8'!$A$228:$O$337,7,0))</f>
        <v/>
      </c>
      <c r="D106" s="451"/>
      <c r="E106" s="358" t="str">
        <f t="shared" si="8"/>
        <v/>
      </c>
      <c r="F106" s="359"/>
      <c r="G106" s="360"/>
      <c r="H106" s="360"/>
      <c r="I106" s="405" t="str">
        <f t="shared" si="9"/>
        <v/>
      </c>
      <c r="J106" s="405">
        <f t="shared" si="10"/>
        <v>0</v>
      </c>
      <c r="K106" s="566">
        <f t="shared" si="11"/>
        <v>0</v>
      </c>
      <c r="L106" s="1303"/>
      <c r="BM106" s="571" t="str">
        <f t="shared" si="12"/>
        <v/>
      </c>
      <c r="BN106" s="571" t="str">
        <f t="shared" si="7"/>
        <v/>
      </c>
    </row>
    <row r="107" spans="1:66" s="292" customFormat="1" ht="12.6" customHeight="1">
      <c r="A107" s="293">
        <v>99</v>
      </c>
      <c r="B107" s="450" t="str">
        <f>IF(MAX('Formet 8'!$A$228:$A$337)&lt;'Fix Pay'!$A107,"",VLOOKUP($A107,'Formet 8'!$A$228:$O$337,4,0))</f>
        <v/>
      </c>
      <c r="C107" s="450" t="str">
        <f>IF(MAX('Formet 8'!$A$228:$A$337)&lt;'Fix Pay'!$A107,"",VLOOKUP($A107,'Formet 8'!$A$228:$O$337,7,0))</f>
        <v/>
      </c>
      <c r="D107" s="451"/>
      <c r="E107" s="358" t="str">
        <f t="shared" si="8"/>
        <v/>
      </c>
      <c r="F107" s="359"/>
      <c r="G107" s="360"/>
      <c r="H107" s="360"/>
      <c r="I107" s="405" t="str">
        <f t="shared" si="9"/>
        <v/>
      </c>
      <c r="J107" s="405">
        <f t="shared" si="10"/>
        <v>0</v>
      </c>
      <c r="K107" s="566">
        <f t="shared" si="11"/>
        <v>0</v>
      </c>
      <c r="L107" s="1303"/>
      <c r="BM107" s="571" t="str">
        <f t="shared" si="12"/>
        <v/>
      </c>
      <c r="BN107" s="571" t="str">
        <f t="shared" si="7"/>
        <v/>
      </c>
    </row>
    <row r="108" spans="1:66" s="292" customFormat="1" ht="12.6" customHeight="1">
      <c r="A108" s="55">
        <v>100</v>
      </c>
      <c r="B108" s="450" t="str">
        <f>IF(MAX('Formet 8'!$A$228:$A$337)&lt;'Fix Pay'!$A108,"",VLOOKUP($A108,'Formet 8'!$A$228:$O$337,4,0))</f>
        <v/>
      </c>
      <c r="C108" s="450" t="str">
        <f>IF(MAX('Formet 8'!$A$228:$A$337)&lt;'Fix Pay'!$A108,"",VLOOKUP($A108,'Formet 8'!$A$228:$O$337,7,0))</f>
        <v/>
      </c>
      <c r="D108" s="358"/>
      <c r="E108" s="358" t="str">
        <f t="shared" si="8"/>
        <v/>
      </c>
      <c r="F108" s="359"/>
      <c r="G108" s="360"/>
      <c r="H108" s="360"/>
      <c r="I108" s="405" t="str">
        <f t="shared" si="9"/>
        <v/>
      </c>
      <c r="J108" s="405">
        <f t="shared" si="10"/>
        <v>0</v>
      </c>
      <c r="K108" s="566">
        <f t="shared" si="11"/>
        <v>0</v>
      </c>
      <c r="L108" s="1303"/>
      <c r="BM108" s="571" t="str">
        <f t="shared" si="12"/>
        <v/>
      </c>
      <c r="BN108" s="571" t="str">
        <f t="shared" si="7"/>
        <v/>
      </c>
    </row>
    <row r="109" spans="1:66" s="292" customFormat="1" ht="12.6" customHeight="1">
      <c r="A109" s="293">
        <v>101</v>
      </c>
      <c r="B109" s="450" t="str">
        <f>IF(MAX('Formet 8'!$A$228:$A$337)&lt;'Fix Pay'!$A109,"",VLOOKUP($A109,'Formet 8'!$A$228:$O$337,4,0))</f>
        <v/>
      </c>
      <c r="C109" s="450" t="str">
        <f>IF(MAX('Formet 8'!$A$228:$A$337)&lt;'Fix Pay'!$A109,"",VLOOKUP($A109,'Formet 8'!$A$228:$O$337,7,0))</f>
        <v/>
      </c>
      <c r="D109" s="451"/>
      <c r="E109" s="358" t="str">
        <f t="shared" si="8"/>
        <v/>
      </c>
      <c r="F109" s="359"/>
      <c r="G109" s="360"/>
      <c r="H109" s="360"/>
      <c r="I109" s="405" t="str">
        <f t="shared" si="9"/>
        <v/>
      </c>
      <c r="J109" s="405">
        <f t="shared" si="10"/>
        <v>0</v>
      </c>
      <c r="K109" s="566">
        <f t="shared" si="11"/>
        <v>0</v>
      </c>
      <c r="L109" s="1303"/>
      <c r="BM109" s="571" t="str">
        <f t="shared" si="12"/>
        <v/>
      </c>
      <c r="BN109" s="571" t="str">
        <f t="shared" si="7"/>
        <v/>
      </c>
    </row>
    <row r="110" spans="1:66" s="292" customFormat="1" ht="12.6" customHeight="1">
      <c r="A110" s="55">
        <v>102</v>
      </c>
      <c r="B110" s="450" t="str">
        <f>IF(MAX('Formet 8'!$A$228:$A$337)&lt;'Fix Pay'!$A110,"",VLOOKUP($A110,'Formet 8'!$A$228:$O$337,4,0))</f>
        <v/>
      </c>
      <c r="C110" s="450" t="str">
        <f>IF(MAX('Formet 8'!$A$228:$A$337)&lt;'Fix Pay'!$A110,"",VLOOKUP($A110,'Formet 8'!$A$228:$O$337,7,0))</f>
        <v/>
      </c>
      <c r="D110" s="451"/>
      <c r="E110" s="358" t="str">
        <f t="shared" si="8"/>
        <v/>
      </c>
      <c r="F110" s="359"/>
      <c r="G110" s="360"/>
      <c r="H110" s="360"/>
      <c r="I110" s="405" t="str">
        <f t="shared" si="9"/>
        <v/>
      </c>
      <c r="J110" s="405">
        <f t="shared" si="10"/>
        <v>0</v>
      </c>
      <c r="K110" s="566">
        <f t="shared" si="11"/>
        <v>0</v>
      </c>
      <c r="L110" s="1303"/>
      <c r="BM110" s="571" t="str">
        <f t="shared" si="12"/>
        <v/>
      </c>
      <c r="BN110" s="571" t="str">
        <f t="shared" si="7"/>
        <v/>
      </c>
    </row>
    <row r="111" spans="1:66" s="292" customFormat="1" ht="12.6" customHeight="1">
      <c r="A111" s="293">
        <v>103</v>
      </c>
      <c r="B111" s="450" t="str">
        <f>IF(MAX('Formet 8'!$A$228:$A$337)&lt;'Fix Pay'!$A111,"",VLOOKUP($A111,'Formet 8'!$A$228:$O$337,4,0))</f>
        <v/>
      </c>
      <c r="C111" s="450" t="str">
        <f>IF(MAX('Formet 8'!$A$228:$A$337)&lt;'Fix Pay'!$A111,"",VLOOKUP($A111,'Formet 8'!$A$228:$O$337,7,0))</f>
        <v/>
      </c>
      <c r="D111" s="451"/>
      <c r="E111" s="358" t="str">
        <f t="shared" si="8"/>
        <v/>
      </c>
      <c r="F111" s="359"/>
      <c r="G111" s="360"/>
      <c r="H111" s="360"/>
      <c r="I111" s="405" t="str">
        <f t="shared" si="9"/>
        <v/>
      </c>
      <c r="J111" s="405">
        <f t="shared" si="10"/>
        <v>0</v>
      </c>
      <c r="K111" s="566">
        <f t="shared" si="11"/>
        <v>0</v>
      </c>
      <c r="L111" s="1303"/>
      <c r="BM111" s="571" t="str">
        <f t="shared" si="12"/>
        <v/>
      </c>
      <c r="BN111" s="571" t="str">
        <f t="shared" si="7"/>
        <v/>
      </c>
    </row>
    <row r="112" spans="1:66" s="292" customFormat="1" ht="12.6" customHeight="1">
      <c r="A112" s="55">
        <v>104</v>
      </c>
      <c r="B112" s="450" t="str">
        <f>IF(MAX('Formet 8'!$A$228:$A$337)&lt;'Fix Pay'!$A112,"",VLOOKUP($A112,'Formet 8'!$A$228:$O$337,4,0))</f>
        <v/>
      </c>
      <c r="C112" s="450" t="str">
        <f>IF(MAX('Formet 8'!$A$228:$A$337)&lt;'Fix Pay'!$A112,"",VLOOKUP($A112,'Formet 8'!$A$228:$O$337,7,0))</f>
        <v/>
      </c>
      <c r="D112" s="451"/>
      <c r="E112" s="358" t="str">
        <f t="shared" si="8"/>
        <v/>
      </c>
      <c r="F112" s="359"/>
      <c r="G112" s="360"/>
      <c r="H112" s="360"/>
      <c r="I112" s="405" t="str">
        <f t="shared" si="9"/>
        <v/>
      </c>
      <c r="J112" s="405">
        <f t="shared" si="10"/>
        <v>0</v>
      </c>
      <c r="K112" s="566">
        <f t="shared" si="11"/>
        <v>0</v>
      </c>
      <c r="L112" s="1303"/>
      <c r="BM112" s="571" t="str">
        <f t="shared" si="12"/>
        <v/>
      </c>
      <c r="BN112" s="571" t="str">
        <f t="shared" si="7"/>
        <v/>
      </c>
    </row>
    <row r="113" spans="1:66" s="292" customFormat="1" ht="12.6" customHeight="1">
      <c r="A113" s="293">
        <v>105</v>
      </c>
      <c r="B113" s="450" t="str">
        <f>IF(MAX('Formet 8'!$A$228:$A$337)&lt;'Fix Pay'!$A113,"",VLOOKUP($A113,'Formet 8'!$A$228:$O$337,4,0))</f>
        <v/>
      </c>
      <c r="C113" s="450" t="str">
        <f>IF(MAX('Formet 8'!$A$228:$A$337)&lt;'Fix Pay'!$A113,"",VLOOKUP($A113,'Formet 8'!$A$228:$O$337,7,0))</f>
        <v/>
      </c>
      <c r="D113" s="451"/>
      <c r="E113" s="358" t="str">
        <f t="shared" si="8"/>
        <v/>
      </c>
      <c r="F113" s="359"/>
      <c r="G113" s="360"/>
      <c r="H113" s="360"/>
      <c r="I113" s="405" t="str">
        <f t="shared" si="9"/>
        <v/>
      </c>
      <c r="J113" s="405">
        <f t="shared" si="10"/>
        <v>0</v>
      </c>
      <c r="K113" s="566">
        <f t="shared" si="11"/>
        <v>0</v>
      </c>
      <c r="L113" s="1303"/>
      <c r="BM113" s="571" t="str">
        <f t="shared" si="12"/>
        <v/>
      </c>
      <c r="BN113" s="571" t="str">
        <f t="shared" si="7"/>
        <v/>
      </c>
    </row>
    <row r="114" spans="1:66" s="292" customFormat="1" ht="12.6" customHeight="1">
      <c r="A114" s="55">
        <v>106</v>
      </c>
      <c r="B114" s="450" t="str">
        <f>IF(MAX('Formet 8'!$A$228:$A$337)&lt;'Fix Pay'!$A114,"",VLOOKUP($A114,'Formet 8'!$A$228:$O$337,4,0))</f>
        <v/>
      </c>
      <c r="C114" s="450" t="str">
        <f>IF(MAX('Formet 8'!$A$228:$A$337)&lt;'Fix Pay'!$A114,"",VLOOKUP($A114,'Formet 8'!$A$228:$O$337,7,0))</f>
        <v/>
      </c>
      <c r="D114" s="451"/>
      <c r="E114" s="358" t="str">
        <f t="shared" si="8"/>
        <v/>
      </c>
      <c r="F114" s="359"/>
      <c r="G114" s="360"/>
      <c r="H114" s="360"/>
      <c r="I114" s="405" t="str">
        <f t="shared" si="9"/>
        <v/>
      </c>
      <c r="J114" s="405">
        <f t="shared" si="10"/>
        <v>0</v>
      </c>
      <c r="K114" s="566">
        <f t="shared" si="11"/>
        <v>0</v>
      </c>
      <c r="L114" s="1303"/>
      <c r="BM114" s="571" t="str">
        <f t="shared" si="12"/>
        <v/>
      </c>
      <c r="BN114" s="571" t="str">
        <f t="shared" si="7"/>
        <v/>
      </c>
    </row>
    <row r="115" spans="1:66" s="292" customFormat="1" ht="12.6" customHeight="1">
      <c r="A115" s="293">
        <v>107</v>
      </c>
      <c r="B115" s="450" t="str">
        <f>IF(MAX('Formet 8'!$A$228:$A$337)&lt;'Fix Pay'!$A115,"",VLOOKUP($A115,'Formet 8'!$A$228:$O$337,4,0))</f>
        <v/>
      </c>
      <c r="C115" s="450" t="str">
        <f>IF(MAX('Formet 8'!$A$228:$A$337)&lt;'Fix Pay'!$A115,"",VLOOKUP($A115,'Formet 8'!$A$228:$O$337,7,0))</f>
        <v/>
      </c>
      <c r="D115" s="451"/>
      <c r="E115" s="358" t="str">
        <f t="shared" si="8"/>
        <v/>
      </c>
      <c r="F115" s="359"/>
      <c r="G115" s="360"/>
      <c r="H115" s="360"/>
      <c r="I115" s="405" t="str">
        <f t="shared" si="9"/>
        <v/>
      </c>
      <c r="J115" s="405">
        <f t="shared" si="10"/>
        <v>0</v>
      </c>
      <c r="K115" s="566">
        <f t="shared" si="11"/>
        <v>0</v>
      </c>
      <c r="L115" s="1303"/>
      <c r="BM115" s="571" t="str">
        <f t="shared" si="12"/>
        <v/>
      </c>
      <c r="BN115" s="571" t="str">
        <f t="shared" si="7"/>
        <v/>
      </c>
    </row>
    <row r="116" spans="1:66" s="292" customFormat="1" ht="12.6" customHeight="1">
      <c r="A116" s="55">
        <v>108</v>
      </c>
      <c r="B116" s="450" t="str">
        <f>IF(MAX('Formet 8'!$A$228:$A$337)&lt;'Fix Pay'!$A116,"",VLOOKUP($A116,'Formet 8'!$A$228:$O$337,4,0))</f>
        <v/>
      </c>
      <c r="C116" s="450" t="str">
        <f>IF(MAX('Formet 8'!$A$228:$A$337)&lt;'Fix Pay'!$A116,"",VLOOKUP($A116,'Formet 8'!$A$228:$O$337,7,0))</f>
        <v/>
      </c>
      <c r="D116" s="451"/>
      <c r="E116" s="358" t="str">
        <f t="shared" si="8"/>
        <v/>
      </c>
      <c r="F116" s="359"/>
      <c r="G116" s="360"/>
      <c r="H116" s="360"/>
      <c r="I116" s="405" t="str">
        <f t="shared" si="9"/>
        <v/>
      </c>
      <c r="J116" s="405">
        <f t="shared" si="10"/>
        <v>0</v>
      </c>
      <c r="K116" s="566">
        <f t="shared" si="11"/>
        <v>0</v>
      </c>
      <c r="L116" s="1303"/>
      <c r="BM116" s="571" t="str">
        <f t="shared" si="12"/>
        <v/>
      </c>
      <c r="BN116" s="571" t="str">
        <f t="shared" si="7"/>
        <v/>
      </c>
    </row>
    <row r="117" spans="1:66" s="195" customFormat="1" ht="15" customHeight="1">
      <c r="A117" s="1311" t="s">
        <v>68</v>
      </c>
      <c r="B117" s="1312"/>
      <c r="C117" s="1312"/>
      <c r="D117" s="1312"/>
      <c r="E117" s="1312"/>
      <c r="F117" s="1312"/>
      <c r="G117" s="1313"/>
      <c r="H117" s="57">
        <f>SUM(H9:H33)</f>
        <v>47400</v>
      </c>
      <c r="I117" s="57">
        <f>SUM(I9:I33)</f>
        <v>568800</v>
      </c>
      <c r="J117" s="57">
        <f>SUM(J9:J33)</f>
        <v>792010</v>
      </c>
      <c r="K117" s="567">
        <f>SUM(K9:K33)</f>
        <v>568800</v>
      </c>
      <c r="L117" s="1303"/>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M117" s="195">
        <f>J117-H117</f>
        <v>744610</v>
      </c>
      <c r="BN117" s="572">
        <f>K117-I117</f>
        <v>0</v>
      </c>
    </row>
    <row r="118" spans="1:66" ht="9" customHeight="1">
      <c r="A118" s="1306"/>
      <c r="B118" s="1306"/>
      <c r="C118" s="1306"/>
      <c r="D118" s="1306"/>
      <c r="E118" s="1306"/>
      <c r="F118" s="1304"/>
      <c r="G118" s="1304"/>
      <c r="H118" s="1304"/>
      <c r="I118" s="1304"/>
      <c r="J118" s="1304"/>
      <c r="K118" s="1304"/>
      <c r="L118" s="1303"/>
    </row>
    <row r="119" spans="1:66" ht="9" customHeight="1">
      <c r="A119" s="1307"/>
      <c r="B119" s="1307"/>
      <c r="C119" s="1307"/>
      <c r="D119" s="1307"/>
      <c r="E119" s="1307"/>
      <c r="F119" s="1305"/>
      <c r="G119" s="1305"/>
      <c r="H119" s="1305"/>
      <c r="I119" s="1305"/>
      <c r="J119" s="1305"/>
      <c r="K119" s="1305"/>
      <c r="L119" s="1303"/>
    </row>
    <row r="120" spans="1:66" ht="12.6" customHeight="1">
      <c r="A120" s="1307"/>
      <c r="B120" s="1307"/>
      <c r="C120" s="1307"/>
      <c r="D120" s="1307"/>
      <c r="E120" s="1307"/>
      <c r="F120" s="1141" t="str">
        <f>'Cover Page'!A1</f>
        <v>ç/kkukpk;Z] jkmekfo jk;eyok³k ¼vkWfQl vkbZ-Mh- la[;k %&amp;12345½</v>
      </c>
      <c r="G120" s="1141"/>
      <c r="H120" s="1141"/>
      <c r="I120" s="1141"/>
      <c r="J120" s="1141"/>
      <c r="K120" s="1141"/>
      <c r="L120" s="1303"/>
    </row>
    <row r="121" spans="1:66">
      <c r="A121" s="1307"/>
      <c r="B121" s="1307"/>
      <c r="C121" s="1307"/>
      <c r="D121" s="1307"/>
      <c r="E121" s="1307"/>
      <c r="F121" s="1141"/>
      <c r="G121" s="1141"/>
      <c r="H121" s="1141"/>
      <c r="I121" s="1141"/>
      <c r="J121" s="1141"/>
      <c r="K121" s="1141"/>
      <c r="L121" s="1303"/>
    </row>
    <row r="122" spans="1:66">
      <c r="A122" s="1307"/>
      <c r="B122" s="1307"/>
      <c r="C122" s="1307"/>
      <c r="D122" s="1307"/>
      <c r="E122" s="1307"/>
      <c r="F122" s="1141"/>
      <c r="G122" s="1141"/>
      <c r="H122" s="1141"/>
      <c r="I122" s="1141"/>
      <c r="J122" s="1141"/>
      <c r="K122" s="1141"/>
      <c r="L122" s="1303"/>
    </row>
    <row r="123" spans="1:66">
      <c r="A123" s="1307"/>
      <c r="B123" s="1307"/>
      <c r="C123" s="1307"/>
      <c r="D123" s="1307"/>
      <c r="E123" s="1307"/>
      <c r="F123" s="1141"/>
      <c r="G123" s="1141"/>
      <c r="H123" s="1141"/>
      <c r="I123" s="1141"/>
      <c r="J123" s="1141"/>
      <c r="K123" s="1141"/>
      <c r="L123" s="1303"/>
    </row>
  </sheetData>
  <sheetProtection password="E8FA" sheet="1" objects="1" scenarios="1" formatColumns="0" formatRows="0"/>
  <protectedRanges>
    <protectedRange sqref="H117:K117 H9:H116" name="Range1_3"/>
    <protectedRange sqref="G117" name="Range1_4"/>
    <protectedRange sqref="G9:G116" name="Range1"/>
  </protectedRanges>
  <mergeCells count="11">
    <mergeCell ref="L1:L123"/>
    <mergeCell ref="F118:K119"/>
    <mergeCell ref="A118:E123"/>
    <mergeCell ref="F120:K123"/>
    <mergeCell ref="A6:K6"/>
    <mergeCell ref="I1:K1"/>
    <mergeCell ref="A2:K2"/>
    <mergeCell ref="A3:K3"/>
    <mergeCell ref="A4:K4"/>
    <mergeCell ref="A5:K5"/>
    <mergeCell ref="A117:G117"/>
  </mergeCells>
  <conditionalFormatting sqref="B9:C116">
    <cfRule type="containsText" dxfId="7" priority="2" operator="containsText" text="in fjDr">
      <formula>NOT(ISERROR(SEARCH("in fjDr",B9)))</formula>
    </cfRule>
  </conditionalFormatting>
  <conditionalFormatting sqref="B9:K116">
    <cfRule type="cellIs" dxfId="6" priority="1" operator="equal">
      <formula>0</formula>
    </cfRule>
  </conditionalFormatting>
  <pageMargins left="0.7" right="0.21" top="0.24" bottom="0.22" header="0.2" footer="0.2"/>
  <pageSetup paperSize="9" scale="9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BN156"/>
  <sheetViews>
    <sheetView topLeftCell="A4" workbookViewId="0">
      <selection activeCell="B9" sqref="B9"/>
    </sheetView>
  </sheetViews>
  <sheetFormatPr defaultColWidth="9.140625" defaultRowHeight="15"/>
  <cols>
    <col min="1" max="1" width="5.7109375" style="189" customWidth="1"/>
    <col min="2" max="2" width="15.5703125" style="189" customWidth="1"/>
    <col min="3" max="3" width="11.42578125" style="283" customWidth="1"/>
    <col min="4" max="4" width="8.140625" style="189" customWidth="1"/>
    <col min="5" max="5" width="9.5703125" style="189" customWidth="1"/>
    <col min="6" max="6" width="10.85546875" style="189" customWidth="1"/>
    <col min="7" max="7" width="7.28515625" style="189" customWidth="1"/>
    <col min="8" max="8" width="8.28515625" style="189" customWidth="1"/>
    <col min="9" max="9" width="11.140625" style="189" customWidth="1"/>
    <col min="10" max="10" width="11" style="189" customWidth="1"/>
    <col min="11" max="11" width="8.7109375" style="189" customWidth="1"/>
    <col min="12" max="12" width="11.140625" style="189" customWidth="1"/>
    <col min="13" max="13" width="9.140625" style="189" customWidth="1"/>
    <col min="14" max="14" width="9.140625" style="189"/>
    <col min="15" max="39" width="9.140625" style="189" hidden="1" customWidth="1"/>
    <col min="40" max="66" width="3.85546875" style="189" hidden="1" customWidth="1"/>
    <col min="67" max="16384" width="9.140625" style="189"/>
  </cols>
  <sheetData>
    <row r="1" spans="1:66" ht="20.25">
      <c r="A1" s="315"/>
      <c r="B1" s="316"/>
      <c r="C1" s="317"/>
      <c r="D1" s="316"/>
      <c r="E1" s="316"/>
      <c r="F1" s="316"/>
      <c r="G1" s="1333">
        <f>Summary!$C$1</f>
        <v>12345</v>
      </c>
      <c r="H1" s="1333"/>
      <c r="I1" s="1333"/>
      <c r="J1" s="1333"/>
      <c r="K1" s="1333"/>
      <c r="L1" s="1333"/>
      <c r="M1" s="1333"/>
      <c r="N1" s="1334"/>
    </row>
    <row r="2" spans="1:66" ht="18.75">
      <c r="A2" s="1329" t="str">
        <f>Summary!$A$3</f>
        <v>Principal Govt. Sr. Sec. School Raimalwada</v>
      </c>
      <c r="B2" s="1330"/>
      <c r="C2" s="1330"/>
      <c r="D2" s="1330"/>
      <c r="E2" s="1330"/>
      <c r="F2" s="1330"/>
      <c r="G2" s="1330"/>
      <c r="H2" s="1330"/>
      <c r="I2" s="1330"/>
      <c r="J2" s="1330"/>
      <c r="K2" s="1330"/>
      <c r="L2" s="1330"/>
      <c r="M2" s="1330"/>
      <c r="N2" s="1331"/>
      <c r="O2" s="190" t="s">
        <v>312</v>
      </c>
      <c r="P2" s="191">
        <v>1300</v>
      </c>
      <c r="Q2" s="191">
        <v>1400</v>
      </c>
      <c r="R2" s="191">
        <v>1650</v>
      </c>
      <c r="S2" s="191">
        <v>1800</v>
      </c>
      <c r="T2" s="191">
        <v>1850</v>
      </c>
      <c r="U2" s="191">
        <v>1900</v>
      </c>
      <c r="V2" s="191">
        <v>2000</v>
      </c>
      <c r="W2" s="191">
        <v>2100</v>
      </c>
      <c r="X2" s="191">
        <v>2400</v>
      </c>
      <c r="Y2" s="191">
        <v>2800</v>
      </c>
      <c r="Z2" s="191">
        <v>3200</v>
      </c>
      <c r="AA2" s="191">
        <v>3600</v>
      </c>
      <c r="AB2" s="191">
        <v>4200</v>
      </c>
      <c r="AC2" s="191">
        <v>4800</v>
      </c>
      <c r="AD2" s="191">
        <v>5400</v>
      </c>
      <c r="AE2" s="191">
        <v>6000</v>
      </c>
      <c r="AF2" s="191">
        <v>6600</v>
      </c>
      <c r="AG2" s="191">
        <v>6800</v>
      </c>
      <c r="AH2" s="191">
        <v>7200</v>
      </c>
      <c r="AI2" s="191">
        <v>7600</v>
      </c>
      <c r="AJ2" s="191">
        <v>8200</v>
      </c>
      <c r="AK2" s="191">
        <v>8700</v>
      </c>
      <c r="AL2" s="191">
        <v>8900</v>
      </c>
      <c r="AM2" s="191">
        <v>10000</v>
      </c>
    </row>
    <row r="3" spans="1:66" ht="15.75">
      <c r="A3" s="1327"/>
      <c r="B3" s="1328"/>
      <c r="C3" s="1328"/>
      <c r="D3" s="1328"/>
      <c r="E3" s="1328"/>
      <c r="F3" s="1328"/>
      <c r="G3" s="1328"/>
      <c r="H3" s="1328"/>
      <c r="I3" s="1328"/>
      <c r="J3" s="1328"/>
      <c r="K3" s="1328"/>
      <c r="L3" s="1328"/>
      <c r="M3" s="1328"/>
      <c r="N3" s="318"/>
      <c r="O3" s="190" t="s">
        <v>421</v>
      </c>
      <c r="P3" s="192">
        <v>4850</v>
      </c>
      <c r="Q3" s="192">
        <v>5050</v>
      </c>
      <c r="R3" s="192">
        <v>5300</v>
      </c>
      <c r="S3" s="192">
        <v>5600</v>
      </c>
      <c r="T3" s="192">
        <v>5900</v>
      </c>
      <c r="U3" s="192">
        <v>6100</v>
      </c>
      <c r="V3" s="192">
        <v>6400</v>
      </c>
      <c r="W3" s="192">
        <v>6750</v>
      </c>
      <c r="X3" s="192">
        <v>7900</v>
      </c>
      <c r="Y3" s="192">
        <v>8950</v>
      </c>
      <c r="Z3" s="192">
        <v>10000</v>
      </c>
      <c r="AA3" s="192">
        <v>11100</v>
      </c>
      <c r="AB3" s="192">
        <v>13050</v>
      </c>
      <c r="AC3" s="192">
        <v>15000</v>
      </c>
      <c r="AD3" s="192">
        <v>16800</v>
      </c>
      <c r="AE3" s="192">
        <v>18200</v>
      </c>
      <c r="AF3" s="192">
        <v>20200</v>
      </c>
      <c r="AG3" s="192">
        <v>21300</v>
      </c>
      <c r="AH3" s="192">
        <v>22600</v>
      </c>
      <c r="AI3" s="192">
        <v>23950</v>
      </c>
      <c r="AJ3" s="192">
        <v>26650</v>
      </c>
      <c r="AK3" s="192">
        <v>36900</v>
      </c>
      <c r="AL3" s="192">
        <v>38900</v>
      </c>
      <c r="AM3" s="192">
        <v>43800</v>
      </c>
      <c r="AN3" s="193" t="s">
        <v>422</v>
      </c>
      <c r="AO3" s="193" t="s">
        <v>423</v>
      </c>
      <c r="AP3" s="194" t="s">
        <v>424</v>
      </c>
      <c r="AQ3" s="193" t="s">
        <v>425</v>
      </c>
      <c r="AR3" s="193" t="s">
        <v>426</v>
      </c>
      <c r="AS3" s="193" t="s">
        <v>427</v>
      </c>
      <c r="AT3" s="193" t="s">
        <v>428</v>
      </c>
      <c r="AU3" s="193" t="s">
        <v>429</v>
      </c>
      <c r="AV3" s="193" t="s">
        <v>430</v>
      </c>
      <c r="AW3" s="193" t="s">
        <v>431</v>
      </c>
      <c r="AX3" s="193" t="s">
        <v>432</v>
      </c>
      <c r="AY3" s="194" t="s">
        <v>433</v>
      </c>
      <c r="AZ3" s="193" t="s">
        <v>434</v>
      </c>
      <c r="BA3" s="193" t="s">
        <v>435</v>
      </c>
      <c r="BB3" s="193" t="s">
        <v>436</v>
      </c>
      <c r="BC3" s="193" t="s">
        <v>437</v>
      </c>
      <c r="BD3" s="193" t="s">
        <v>438</v>
      </c>
      <c r="BE3" s="193" t="s">
        <v>439</v>
      </c>
      <c r="BF3" s="193" t="s">
        <v>440</v>
      </c>
      <c r="BG3" s="193" t="s">
        <v>441</v>
      </c>
      <c r="BH3" s="193" t="s">
        <v>442</v>
      </c>
      <c r="BI3" s="193" t="s">
        <v>443</v>
      </c>
      <c r="BJ3" s="193" t="s">
        <v>444</v>
      </c>
      <c r="BK3" s="193" t="s">
        <v>445</v>
      </c>
      <c r="BL3" s="193" t="s">
        <v>446</v>
      </c>
      <c r="BM3" s="193" t="s">
        <v>447</v>
      </c>
      <c r="BN3" s="194" t="s">
        <v>448</v>
      </c>
    </row>
    <row r="4" spans="1:66" ht="15.75">
      <c r="A4" s="1327" t="s">
        <v>747</v>
      </c>
      <c r="B4" s="1328"/>
      <c r="C4" s="1328"/>
      <c r="D4" s="1328"/>
      <c r="E4" s="1328"/>
      <c r="F4" s="1328"/>
      <c r="G4" s="1328"/>
      <c r="H4" s="1328"/>
      <c r="I4" s="1328"/>
      <c r="J4" s="1328"/>
      <c r="K4" s="1328"/>
      <c r="L4" s="1328"/>
      <c r="M4" s="1328"/>
      <c r="N4" s="1332"/>
    </row>
    <row r="5" spans="1:66" ht="18.75">
      <c r="A5" s="1329" t="s">
        <v>783</v>
      </c>
      <c r="B5" s="1330"/>
      <c r="C5" s="1330"/>
      <c r="D5" s="1330"/>
      <c r="E5" s="1330"/>
      <c r="F5" s="1330"/>
      <c r="G5" s="1330"/>
      <c r="H5" s="1330"/>
      <c r="I5" s="1330"/>
      <c r="J5" s="1330"/>
      <c r="K5" s="1330"/>
      <c r="L5" s="1330"/>
      <c r="M5" s="1330"/>
      <c r="N5" s="1331"/>
    </row>
    <row r="6" spans="1:66" ht="15.75" customHeight="1">
      <c r="A6" s="1320" t="str">
        <f>Summary!A5</f>
        <v>BUDGET HEAD : 2202 -सामान्य शिक्षा-02-109 -राजकीय माध्यमिक विद्यालय-07 -राष्ट्रीय माध्यमिक शिक्षा अभियान-01 -माध्यमिक शिक्षा अभियान- सामान्य व्यय (S.F. + C.A.)</v>
      </c>
      <c r="B6" s="1300"/>
      <c r="C6" s="1300"/>
      <c r="D6" s="1300"/>
      <c r="E6" s="1300"/>
      <c r="F6" s="1300"/>
      <c r="G6" s="1300"/>
      <c r="H6" s="1300"/>
      <c r="I6" s="1300"/>
      <c r="J6" s="1300"/>
      <c r="K6" s="1300"/>
      <c r="L6" s="1300"/>
      <c r="M6" s="1300"/>
      <c r="N6" s="1321"/>
    </row>
    <row r="7" spans="1:66" ht="41.45" customHeight="1">
      <c r="A7" s="319" t="s">
        <v>352</v>
      </c>
      <c r="B7" s="302" t="s">
        <v>450</v>
      </c>
      <c r="C7" s="302" t="s">
        <v>45</v>
      </c>
      <c r="D7" s="302" t="s">
        <v>542</v>
      </c>
      <c r="E7" s="302" t="s">
        <v>780</v>
      </c>
      <c r="F7" s="311" t="s">
        <v>130</v>
      </c>
      <c r="G7" s="341" t="s">
        <v>777</v>
      </c>
      <c r="H7" s="305" t="s">
        <v>779</v>
      </c>
      <c r="I7" s="305" t="s">
        <v>778</v>
      </c>
      <c r="J7" s="313" t="s">
        <v>781</v>
      </c>
      <c r="K7" s="312" t="s">
        <v>777</v>
      </c>
      <c r="L7" s="305" t="s">
        <v>782</v>
      </c>
      <c r="M7" s="305" t="s">
        <v>778</v>
      </c>
      <c r="N7" s="320" t="s">
        <v>784</v>
      </c>
    </row>
    <row r="8" spans="1:66" ht="14.25" customHeight="1">
      <c r="A8" s="321">
        <v>1</v>
      </c>
      <c r="B8" s="303">
        <v>2</v>
      </c>
      <c r="C8" s="303">
        <v>3</v>
      </c>
      <c r="D8" s="303">
        <v>4</v>
      </c>
      <c r="E8" s="303">
        <v>5</v>
      </c>
      <c r="F8" s="303">
        <v>6</v>
      </c>
      <c r="G8" s="303">
        <v>7</v>
      </c>
      <c r="H8" s="303">
        <v>8</v>
      </c>
      <c r="I8" s="303">
        <v>9</v>
      </c>
      <c r="J8" s="303">
        <v>10</v>
      </c>
      <c r="K8" s="303">
        <v>11</v>
      </c>
      <c r="L8" s="303">
        <v>11</v>
      </c>
      <c r="M8" s="303">
        <v>12</v>
      </c>
      <c r="N8" s="322">
        <v>13</v>
      </c>
    </row>
    <row r="9" spans="1:66">
      <c r="A9" s="323">
        <v>1</v>
      </c>
      <c r="B9" s="324" t="s">
        <v>672</v>
      </c>
      <c r="C9" s="325" t="s">
        <v>60</v>
      </c>
      <c r="D9" s="326" t="s">
        <v>339</v>
      </c>
      <c r="E9" s="307">
        <v>33800</v>
      </c>
      <c r="F9" s="307">
        <v>401600</v>
      </c>
      <c r="G9" s="314">
        <f>ROUND(F9*17/100,0)</f>
        <v>68272</v>
      </c>
      <c r="H9" s="314">
        <f>F9+G9</f>
        <v>469872</v>
      </c>
      <c r="I9" s="306">
        <f>ROUND(H9*0.1,0)</f>
        <v>46987</v>
      </c>
      <c r="J9" s="306">
        <v>413600</v>
      </c>
      <c r="K9" s="314">
        <f>ROUND(J9*17/100,0)</f>
        <v>70312</v>
      </c>
      <c r="L9" s="314">
        <f>J9+K9</f>
        <v>483912</v>
      </c>
      <c r="M9" s="306">
        <f>ROUND(L9*0.1,0)</f>
        <v>48391</v>
      </c>
      <c r="N9" s="327">
        <f>I9+M9</f>
        <v>95378</v>
      </c>
    </row>
    <row r="10" spans="1:66">
      <c r="A10" s="323">
        <v>2</v>
      </c>
      <c r="B10" s="324" t="s">
        <v>673</v>
      </c>
      <c r="C10" s="325" t="s">
        <v>60</v>
      </c>
      <c r="D10" s="326" t="s">
        <v>339</v>
      </c>
      <c r="E10" s="307">
        <v>33800</v>
      </c>
      <c r="F10" s="307">
        <v>401600</v>
      </c>
      <c r="G10" s="314">
        <f t="shared" ref="G10:G71" si="0">ROUND(F10*17/100,0)</f>
        <v>68272</v>
      </c>
      <c r="H10" s="314">
        <f t="shared" ref="H10:H71" si="1">F10+G10</f>
        <v>469872</v>
      </c>
      <c r="I10" s="306">
        <f t="shared" ref="I10:I71" si="2">ROUND(H10*0.1,0)</f>
        <v>46987</v>
      </c>
      <c r="J10" s="306">
        <v>413600</v>
      </c>
      <c r="K10" s="314">
        <f t="shared" ref="K10:K71" si="3">ROUND(J10*17/100,0)</f>
        <v>70312</v>
      </c>
      <c r="L10" s="314">
        <f t="shared" ref="L10:L71" si="4">J10+K10</f>
        <v>483912</v>
      </c>
      <c r="M10" s="306">
        <f t="shared" ref="M10:M71" si="5">ROUND(L10*0.1,0)</f>
        <v>48391</v>
      </c>
      <c r="N10" s="327">
        <f t="shared" ref="N10:N73" si="6">I10+M10</f>
        <v>95378</v>
      </c>
    </row>
    <row r="11" spans="1:66">
      <c r="A11" s="323">
        <v>3</v>
      </c>
      <c r="B11" s="324" t="s">
        <v>674</v>
      </c>
      <c r="C11" s="325" t="s">
        <v>60</v>
      </c>
      <c r="D11" s="326" t="s">
        <v>340</v>
      </c>
      <c r="E11" s="307">
        <v>46500</v>
      </c>
      <c r="F11" s="307">
        <v>552400</v>
      </c>
      <c r="G11" s="314">
        <f t="shared" si="0"/>
        <v>93908</v>
      </c>
      <c r="H11" s="314">
        <f t="shared" si="1"/>
        <v>646308</v>
      </c>
      <c r="I11" s="306">
        <f t="shared" si="2"/>
        <v>64631</v>
      </c>
      <c r="J11" s="306">
        <v>569200</v>
      </c>
      <c r="K11" s="314">
        <f t="shared" si="3"/>
        <v>96764</v>
      </c>
      <c r="L11" s="314">
        <f t="shared" si="4"/>
        <v>665964</v>
      </c>
      <c r="M11" s="306">
        <f t="shared" si="5"/>
        <v>66596</v>
      </c>
      <c r="N11" s="327">
        <f t="shared" si="6"/>
        <v>131227</v>
      </c>
    </row>
    <row r="12" spans="1:66">
      <c r="A12" s="323">
        <v>4</v>
      </c>
      <c r="B12" s="324" t="s">
        <v>675</v>
      </c>
      <c r="C12" s="325" t="s">
        <v>60</v>
      </c>
      <c r="D12" s="326" t="s">
        <v>339</v>
      </c>
      <c r="E12" s="307">
        <v>38000</v>
      </c>
      <c r="F12" s="307">
        <v>451600</v>
      </c>
      <c r="G12" s="314">
        <f t="shared" si="0"/>
        <v>76772</v>
      </c>
      <c r="H12" s="314">
        <f t="shared" si="1"/>
        <v>528372</v>
      </c>
      <c r="I12" s="306">
        <f t="shared" si="2"/>
        <v>52837</v>
      </c>
      <c r="J12" s="306">
        <v>464800</v>
      </c>
      <c r="K12" s="314">
        <f t="shared" si="3"/>
        <v>79016</v>
      </c>
      <c r="L12" s="314">
        <f t="shared" si="4"/>
        <v>543816</v>
      </c>
      <c r="M12" s="306">
        <f t="shared" si="5"/>
        <v>54382</v>
      </c>
      <c r="N12" s="327">
        <f t="shared" si="6"/>
        <v>107219</v>
      </c>
    </row>
    <row r="13" spans="1:66">
      <c r="A13" s="323">
        <v>5</v>
      </c>
      <c r="B13" s="324" t="s">
        <v>676</v>
      </c>
      <c r="C13" s="325" t="s">
        <v>60</v>
      </c>
      <c r="D13" s="326" t="s">
        <v>339</v>
      </c>
      <c r="E13" s="307">
        <v>38000</v>
      </c>
      <c r="F13" s="307">
        <v>451600</v>
      </c>
      <c r="G13" s="314">
        <f t="shared" si="0"/>
        <v>76772</v>
      </c>
      <c r="H13" s="314">
        <f t="shared" si="1"/>
        <v>528372</v>
      </c>
      <c r="I13" s="306">
        <f t="shared" si="2"/>
        <v>52837</v>
      </c>
      <c r="J13" s="306">
        <v>464800</v>
      </c>
      <c r="K13" s="314">
        <f t="shared" si="3"/>
        <v>79016</v>
      </c>
      <c r="L13" s="314">
        <f t="shared" si="4"/>
        <v>543816</v>
      </c>
      <c r="M13" s="306">
        <f t="shared" si="5"/>
        <v>54382</v>
      </c>
      <c r="N13" s="327">
        <f t="shared" si="6"/>
        <v>107219</v>
      </c>
    </row>
    <row r="14" spans="1:66">
      <c r="A14" s="323">
        <v>6</v>
      </c>
      <c r="B14" s="324" t="s">
        <v>677</v>
      </c>
      <c r="C14" s="325" t="s">
        <v>60</v>
      </c>
      <c r="D14" s="326" t="s">
        <v>339</v>
      </c>
      <c r="E14" s="307">
        <v>38000</v>
      </c>
      <c r="F14" s="307">
        <v>451600</v>
      </c>
      <c r="G14" s="314">
        <f t="shared" si="0"/>
        <v>76772</v>
      </c>
      <c r="H14" s="314">
        <f t="shared" si="1"/>
        <v>528372</v>
      </c>
      <c r="I14" s="306">
        <f t="shared" si="2"/>
        <v>52837</v>
      </c>
      <c r="J14" s="306">
        <v>464800</v>
      </c>
      <c r="K14" s="314">
        <f t="shared" si="3"/>
        <v>79016</v>
      </c>
      <c r="L14" s="314">
        <f t="shared" si="4"/>
        <v>543816</v>
      </c>
      <c r="M14" s="306">
        <f t="shared" si="5"/>
        <v>54382</v>
      </c>
      <c r="N14" s="327">
        <f t="shared" si="6"/>
        <v>107219</v>
      </c>
    </row>
    <row r="15" spans="1:66">
      <c r="A15" s="323">
        <v>7</v>
      </c>
      <c r="B15" s="324" t="s">
        <v>678</v>
      </c>
      <c r="C15" s="325" t="s">
        <v>60</v>
      </c>
      <c r="D15" s="326" t="s">
        <v>339</v>
      </c>
      <c r="E15" s="307">
        <v>40300</v>
      </c>
      <c r="F15" s="307">
        <v>478800</v>
      </c>
      <c r="G15" s="314">
        <f t="shared" si="0"/>
        <v>81396</v>
      </c>
      <c r="H15" s="314">
        <f t="shared" si="1"/>
        <v>560196</v>
      </c>
      <c r="I15" s="306">
        <f t="shared" si="2"/>
        <v>56020</v>
      </c>
      <c r="J15" s="306">
        <v>493200</v>
      </c>
      <c r="K15" s="314">
        <f t="shared" si="3"/>
        <v>83844</v>
      </c>
      <c r="L15" s="314">
        <f t="shared" si="4"/>
        <v>577044</v>
      </c>
      <c r="M15" s="306">
        <f t="shared" si="5"/>
        <v>57704</v>
      </c>
      <c r="N15" s="327">
        <f t="shared" si="6"/>
        <v>113724</v>
      </c>
    </row>
    <row r="16" spans="1:66">
      <c r="A16" s="323">
        <v>8</v>
      </c>
      <c r="B16" s="324" t="s">
        <v>679</v>
      </c>
      <c r="C16" s="325" t="s">
        <v>60</v>
      </c>
      <c r="D16" s="326" t="s">
        <v>339</v>
      </c>
      <c r="E16" s="307">
        <v>40300</v>
      </c>
      <c r="F16" s="307">
        <v>478800</v>
      </c>
      <c r="G16" s="314">
        <f t="shared" si="0"/>
        <v>81396</v>
      </c>
      <c r="H16" s="314">
        <f t="shared" si="1"/>
        <v>560196</v>
      </c>
      <c r="I16" s="306">
        <f t="shared" si="2"/>
        <v>56020</v>
      </c>
      <c r="J16" s="306">
        <v>493200</v>
      </c>
      <c r="K16" s="314">
        <f t="shared" si="3"/>
        <v>83844</v>
      </c>
      <c r="L16" s="314">
        <f t="shared" si="4"/>
        <v>577044</v>
      </c>
      <c r="M16" s="306">
        <f t="shared" si="5"/>
        <v>57704</v>
      </c>
      <c r="N16" s="327">
        <f t="shared" si="6"/>
        <v>113724</v>
      </c>
    </row>
    <row r="17" spans="1:14">
      <c r="A17" s="323">
        <v>9</v>
      </c>
      <c r="B17" s="324" t="s">
        <v>680</v>
      </c>
      <c r="C17" s="325" t="s">
        <v>60</v>
      </c>
      <c r="D17" s="326" t="s">
        <v>339</v>
      </c>
      <c r="E17" s="307">
        <v>40300</v>
      </c>
      <c r="F17" s="307">
        <v>478800</v>
      </c>
      <c r="G17" s="314">
        <f t="shared" si="0"/>
        <v>81396</v>
      </c>
      <c r="H17" s="314">
        <f t="shared" si="1"/>
        <v>560196</v>
      </c>
      <c r="I17" s="306">
        <f t="shared" si="2"/>
        <v>56020</v>
      </c>
      <c r="J17" s="306">
        <v>493200</v>
      </c>
      <c r="K17" s="314">
        <f t="shared" si="3"/>
        <v>83844</v>
      </c>
      <c r="L17" s="314">
        <f t="shared" si="4"/>
        <v>577044</v>
      </c>
      <c r="M17" s="306">
        <f t="shared" si="5"/>
        <v>57704</v>
      </c>
      <c r="N17" s="327">
        <f t="shared" si="6"/>
        <v>113724</v>
      </c>
    </row>
    <row r="18" spans="1:14">
      <c r="A18" s="323">
        <v>10</v>
      </c>
      <c r="B18" s="324" t="s">
        <v>681</v>
      </c>
      <c r="C18" s="325" t="s">
        <v>60</v>
      </c>
      <c r="D18" s="326" t="s">
        <v>339</v>
      </c>
      <c r="E18" s="307">
        <v>40300</v>
      </c>
      <c r="F18" s="307">
        <v>478800</v>
      </c>
      <c r="G18" s="314">
        <f t="shared" si="0"/>
        <v>81396</v>
      </c>
      <c r="H18" s="314">
        <f t="shared" si="1"/>
        <v>560196</v>
      </c>
      <c r="I18" s="306">
        <f t="shared" si="2"/>
        <v>56020</v>
      </c>
      <c r="J18" s="306">
        <v>493200</v>
      </c>
      <c r="K18" s="314">
        <f t="shared" si="3"/>
        <v>83844</v>
      </c>
      <c r="L18" s="314">
        <f t="shared" si="4"/>
        <v>577044</v>
      </c>
      <c r="M18" s="306">
        <f t="shared" si="5"/>
        <v>57704</v>
      </c>
      <c r="N18" s="327">
        <f t="shared" si="6"/>
        <v>113724</v>
      </c>
    </row>
    <row r="19" spans="1:14">
      <c r="A19" s="323">
        <v>11</v>
      </c>
      <c r="B19" s="324" t="s">
        <v>682</v>
      </c>
      <c r="C19" s="325" t="s">
        <v>60</v>
      </c>
      <c r="D19" s="326" t="s">
        <v>339</v>
      </c>
      <c r="E19" s="307">
        <v>38000</v>
      </c>
      <c r="F19" s="307">
        <v>451600</v>
      </c>
      <c r="G19" s="314">
        <f t="shared" si="0"/>
        <v>76772</v>
      </c>
      <c r="H19" s="314">
        <f t="shared" si="1"/>
        <v>528372</v>
      </c>
      <c r="I19" s="306">
        <f t="shared" si="2"/>
        <v>52837</v>
      </c>
      <c r="J19" s="306">
        <v>464800</v>
      </c>
      <c r="K19" s="314">
        <f t="shared" si="3"/>
        <v>79016</v>
      </c>
      <c r="L19" s="314">
        <f t="shared" si="4"/>
        <v>543816</v>
      </c>
      <c r="M19" s="306">
        <f t="shared" si="5"/>
        <v>54382</v>
      </c>
      <c r="N19" s="327">
        <f t="shared" si="6"/>
        <v>107219</v>
      </c>
    </row>
    <row r="20" spans="1:14">
      <c r="A20" s="323">
        <v>12</v>
      </c>
      <c r="B20" s="324" t="s">
        <v>683</v>
      </c>
      <c r="C20" s="325" t="s">
        <v>60</v>
      </c>
      <c r="D20" s="326" t="s">
        <v>339</v>
      </c>
      <c r="E20" s="307">
        <v>34800</v>
      </c>
      <c r="F20" s="307">
        <v>413600</v>
      </c>
      <c r="G20" s="314">
        <f t="shared" si="0"/>
        <v>70312</v>
      </c>
      <c r="H20" s="314">
        <f t="shared" si="1"/>
        <v>483912</v>
      </c>
      <c r="I20" s="306">
        <f t="shared" si="2"/>
        <v>48391</v>
      </c>
      <c r="J20" s="306">
        <v>425600</v>
      </c>
      <c r="K20" s="314">
        <f t="shared" si="3"/>
        <v>72352</v>
      </c>
      <c r="L20" s="314">
        <f t="shared" si="4"/>
        <v>497952</v>
      </c>
      <c r="M20" s="306">
        <f t="shared" si="5"/>
        <v>49795</v>
      </c>
      <c r="N20" s="327">
        <f t="shared" si="6"/>
        <v>98186</v>
      </c>
    </row>
    <row r="21" spans="1:14">
      <c r="A21" s="323">
        <v>13</v>
      </c>
      <c r="B21" s="324" t="s">
        <v>684</v>
      </c>
      <c r="C21" s="325" t="s">
        <v>60</v>
      </c>
      <c r="D21" s="326" t="s">
        <v>339</v>
      </c>
      <c r="E21" s="307">
        <v>38000</v>
      </c>
      <c r="F21" s="307">
        <v>451600</v>
      </c>
      <c r="G21" s="314">
        <f t="shared" si="0"/>
        <v>76772</v>
      </c>
      <c r="H21" s="314">
        <f t="shared" si="1"/>
        <v>528372</v>
      </c>
      <c r="I21" s="306">
        <f t="shared" si="2"/>
        <v>52837</v>
      </c>
      <c r="J21" s="306">
        <v>464800</v>
      </c>
      <c r="K21" s="314">
        <f t="shared" si="3"/>
        <v>79016</v>
      </c>
      <c r="L21" s="314">
        <f t="shared" si="4"/>
        <v>543816</v>
      </c>
      <c r="M21" s="306">
        <f t="shared" si="5"/>
        <v>54382</v>
      </c>
      <c r="N21" s="327">
        <f t="shared" si="6"/>
        <v>107219</v>
      </c>
    </row>
    <row r="22" spans="1:14">
      <c r="A22" s="323">
        <v>14</v>
      </c>
      <c r="B22" s="324" t="s">
        <v>685</v>
      </c>
      <c r="C22" s="325" t="s">
        <v>60</v>
      </c>
      <c r="D22" s="326" t="s">
        <v>339</v>
      </c>
      <c r="E22" s="307">
        <v>46500</v>
      </c>
      <c r="F22" s="307">
        <v>552400</v>
      </c>
      <c r="G22" s="314">
        <f t="shared" si="0"/>
        <v>93908</v>
      </c>
      <c r="H22" s="314">
        <f t="shared" si="1"/>
        <v>646308</v>
      </c>
      <c r="I22" s="306">
        <f t="shared" si="2"/>
        <v>64631</v>
      </c>
      <c r="J22" s="306">
        <v>569200</v>
      </c>
      <c r="K22" s="314">
        <f t="shared" si="3"/>
        <v>96764</v>
      </c>
      <c r="L22" s="314">
        <f t="shared" si="4"/>
        <v>665964</v>
      </c>
      <c r="M22" s="306">
        <f t="shared" si="5"/>
        <v>66596</v>
      </c>
      <c r="N22" s="327">
        <f t="shared" si="6"/>
        <v>131227</v>
      </c>
    </row>
    <row r="23" spans="1:14">
      <c r="A23" s="323">
        <v>15</v>
      </c>
      <c r="B23" s="324" t="s">
        <v>686</v>
      </c>
      <c r="C23" s="325" t="s">
        <v>60</v>
      </c>
      <c r="D23" s="326" t="s">
        <v>339</v>
      </c>
      <c r="E23" s="307">
        <v>34800</v>
      </c>
      <c r="F23" s="307">
        <v>413600</v>
      </c>
      <c r="G23" s="314">
        <f t="shared" si="0"/>
        <v>70312</v>
      </c>
      <c r="H23" s="314">
        <f t="shared" si="1"/>
        <v>483912</v>
      </c>
      <c r="I23" s="306">
        <f t="shared" si="2"/>
        <v>48391</v>
      </c>
      <c r="J23" s="306">
        <v>425600</v>
      </c>
      <c r="K23" s="314">
        <f t="shared" si="3"/>
        <v>72352</v>
      </c>
      <c r="L23" s="314">
        <f t="shared" si="4"/>
        <v>497952</v>
      </c>
      <c r="M23" s="306">
        <f t="shared" si="5"/>
        <v>49795</v>
      </c>
      <c r="N23" s="327">
        <f t="shared" si="6"/>
        <v>98186</v>
      </c>
    </row>
    <row r="24" spans="1:14">
      <c r="A24" s="323">
        <v>16</v>
      </c>
      <c r="B24" s="324" t="s">
        <v>687</v>
      </c>
      <c r="C24" s="325" t="s">
        <v>60</v>
      </c>
      <c r="D24" s="326" t="s">
        <v>340</v>
      </c>
      <c r="E24" s="307">
        <v>52300</v>
      </c>
      <c r="F24" s="307">
        <v>621600</v>
      </c>
      <c r="G24" s="314">
        <f t="shared" si="0"/>
        <v>105672</v>
      </c>
      <c r="H24" s="314">
        <f t="shared" si="1"/>
        <v>727272</v>
      </c>
      <c r="I24" s="306">
        <f t="shared" si="2"/>
        <v>72727</v>
      </c>
      <c r="J24" s="306">
        <v>640400</v>
      </c>
      <c r="K24" s="314">
        <f t="shared" si="3"/>
        <v>108868</v>
      </c>
      <c r="L24" s="314">
        <f t="shared" si="4"/>
        <v>749268</v>
      </c>
      <c r="M24" s="306">
        <f t="shared" si="5"/>
        <v>74927</v>
      </c>
      <c r="N24" s="327">
        <f t="shared" si="6"/>
        <v>147654</v>
      </c>
    </row>
    <row r="25" spans="1:14">
      <c r="A25" s="323">
        <v>17</v>
      </c>
      <c r="B25" s="324" t="s">
        <v>688</v>
      </c>
      <c r="C25" s="325" t="s">
        <v>60</v>
      </c>
      <c r="D25" s="326" t="s">
        <v>339</v>
      </c>
      <c r="E25" s="307">
        <v>34800</v>
      </c>
      <c r="F25" s="307">
        <v>413600</v>
      </c>
      <c r="G25" s="314">
        <f t="shared" si="0"/>
        <v>70312</v>
      </c>
      <c r="H25" s="314">
        <f t="shared" si="1"/>
        <v>483912</v>
      </c>
      <c r="I25" s="306">
        <f t="shared" si="2"/>
        <v>48391</v>
      </c>
      <c r="J25" s="306">
        <v>425600</v>
      </c>
      <c r="K25" s="314">
        <f t="shared" si="3"/>
        <v>72352</v>
      </c>
      <c r="L25" s="314">
        <f t="shared" si="4"/>
        <v>497952</v>
      </c>
      <c r="M25" s="306">
        <f t="shared" si="5"/>
        <v>49795</v>
      </c>
      <c r="N25" s="327">
        <f t="shared" si="6"/>
        <v>98186</v>
      </c>
    </row>
    <row r="26" spans="1:14">
      <c r="A26" s="323">
        <v>18</v>
      </c>
      <c r="B26" s="324" t="s">
        <v>689</v>
      </c>
      <c r="C26" s="325" t="s">
        <v>60</v>
      </c>
      <c r="D26" s="326" t="s">
        <v>339</v>
      </c>
      <c r="E26" s="307">
        <v>33800</v>
      </c>
      <c r="F26" s="307">
        <v>401600</v>
      </c>
      <c r="G26" s="314">
        <f t="shared" si="0"/>
        <v>68272</v>
      </c>
      <c r="H26" s="314">
        <f t="shared" si="1"/>
        <v>469872</v>
      </c>
      <c r="I26" s="306">
        <f t="shared" si="2"/>
        <v>46987</v>
      </c>
      <c r="J26" s="306">
        <v>413600</v>
      </c>
      <c r="K26" s="314">
        <f t="shared" si="3"/>
        <v>70312</v>
      </c>
      <c r="L26" s="314">
        <f t="shared" si="4"/>
        <v>483912</v>
      </c>
      <c r="M26" s="306">
        <f t="shared" si="5"/>
        <v>48391</v>
      </c>
      <c r="N26" s="327">
        <f t="shared" si="6"/>
        <v>95378</v>
      </c>
    </row>
    <row r="27" spans="1:14">
      <c r="A27" s="323">
        <v>19</v>
      </c>
      <c r="B27" s="324" t="s">
        <v>690</v>
      </c>
      <c r="C27" s="325" t="s">
        <v>60</v>
      </c>
      <c r="D27" s="326" t="s">
        <v>339</v>
      </c>
      <c r="E27" s="307">
        <v>38000</v>
      </c>
      <c r="F27" s="307">
        <v>451600</v>
      </c>
      <c r="G27" s="314">
        <f t="shared" si="0"/>
        <v>76772</v>
      </c>
      <c r="H27" s="314">
        <f t="shared" si="1"/>
        <v>528372</v>
      </c>
      <c r="I27" s="306">
        <f t="shared" si="2"/>
        <v>52837</v>
      </c>
      <c r="J27" s="306">
        <v>464800</v>
      </c>
      <c r="K27" s="314">
        <f t="shared" si="3"/>
        <v>79016</v>
      </c>
      <c r="L27" s="314">
        <f t="shared" si="4"/>
        <v>543816</v>
      </c>
      <c r="M27" s="306">
        <f t="shared" si="5"/>
        <v>54382</v>
      </c>
      <c r="N27" s="327">
        <f t="shared" si="6"/>
        <v>107219</v>
      </c>
    </row>
    <row r="28" spans="1:14">
      <c r="A28" s="323">
        <v>20</v>
      </c>
      <c r="B28" s="324" t="s">
        <v>691</v>
      </c>
      <c r="C28" s="325" t="s">
        <v>60</v>
      </c>
      <c r="D28" s="326" t="s">
        <v>339</v>
      </c>
      <c r="E28" s="307">
        <v>40300</v>
      </c>
      <c r="F28" s="307">
        <v>478800</v>
      </c>
      <c r="G28" s="314">
        <f t="shared" si="0"/>
        <v>81396</v>
      </c>
      <c r="H28" s="314">
        <f t="shared" si="1"/>
        <v>560196</v>
      </c>
      <c r="I28" s="306">
        <f t="shared" si="2"/>
        <v>56020</v>
      </c>
      <c r="J28" s="306">
        <v>493200</v>
      </c>
      <c r="K28" s="314">
        <f t="shared" si="3"/>
        <v>83844</v>
      </c>
      <c r="L28" s="314">
        <f t="shared" si="4"/>
        <v>577044</v>
      </c>
      <c r="M28" s="306">
        <f t="shared" si="5"/>
        <v>57704</v>
      </c>
      <c r="N28" s="327">
        <f t="shared" si="6"/>
        <v>113724</v>
      </c>
    </row>
    <row r="29" spans="1:14">
      <c r="A29" s="323">
        <v>21</v>
      </c>
      <c r="B29" s="324" t="s">
        <v>692</v>
      </c>
      <c r="C29" s="325" t="s">
        <v>60</v>
      </c>
      <c r="D29" s="326" t="s">
        <v>339</v>
      </c>
      <c r="E29" s="307">
        <v>40300</v>
      </c>
      <c r="F29" s="307">
        <v>478800</v>
      </c>
      <c r="G29" s="314">
        <f t="shared" si="0"/>
        <v>81396</v>
      </c>
      <c r="H29" s="314">
        <f t="shared" si="1"/>
        <v>560196</v>
      </c>
      <c r="I29" s="306">
        <f t="shared" si="2"/>
        <v>56020</v>
      </c>
      <c r="J29" s="306">
        <v>493200</v>
      </c>
      <c r="K29" s="314">
        <f t="shared" si="3"/>
        <v>83844</v>
      </c>
      <c r="L29" s="314">
        <f t="shared" si="4"/>
        <v>577044</v>
      </c>
      <c r="M29" s="306">
        <f t="shared" si="5"/>
        <v>57704</v>
      </c>
      <c r="N29" s="327">
        <f t="shared" si="6"/>
        <v>113724</v>
      </c>
    </row>
    <row r="30" spans="1:14">
      <c r="A30" s="323">
        <v>22</v>
      </c>
      <c r="B30" s="324" t="s">
        <v>693</v>
      </c>
      <c r="C30" s="325" t="s">
        <v>60</v>
      </c>
      <c r="D30" s="326" t="s">
        <v>339</v>
      </c>
      <c r="E30" s="307">
        <v>38000</v>
      </c>
      <c r="F30" s="307">
        <v>451600</v>
      </c>
      <c r="G30" s="314">
        <f t="shared" si="0"/>
        <v>76772</v>
      </c>
      <c r="H30" s="314">
        <f t="shared" si="1"/>
        <v>528372</v>
      </c>
      <c r="I30" s="306">
        <f t="shared" si="2"/>
        <v>52837</v>
      </c>
      <c r="J30" s="306">
        <v>464800</v>
      </c>
      <c r="K30" s="314">
        <f t="shared" si="3"/>
        <v>79016</v>
      </c>
      <c r="L30" s="314">
        <f t="shared" si="4"/>
        <v>543816</v>
      </c>
      <c r="M30" s="306">
        <f t="shared" si="5"/>
        <v>54382</v>
      </c>
      <c r="N30" s="327">
        <f t="shared" si="6"/>
        <v>107219</v>
      </c>
    </row>
    <row r="31" spans="1:14">
      <c r="A31" s="323">
        <v>23</v>
      </c>
      <c r="B31" s="324" t="s">
        <v>694</v>
      </c>
      <c r="C31" s="325" t="s">
        <v>60</v>
      </c>
      <c r="D31" s="326" t="s">
        <v>339</v>
      </c>
      <c r="E31" s="307">
        <v>34800</v>
      </c>
      <c r="F31" s="307">
        <v>413600</v>
      </c>
      <c r="G31" s="314">
        <f t="shared" si="0"/>
        <v>70312</v>
      </c>
      <c r="H31" s="314">
        <f t="shared" si="1"/>
        <v>483912</v>
      </c>
      <c r="I31" s="306">
        <f t="shared" si="2"/>
        <v>48391</v>
      </c>
      <c r="J31" s="306">
        <v>425600</v>
      </c>
      <c r="K31" s="314">
        <f t="shared" si="3"/>
        <v>72352</v>
      </c>
      <c r="L31" s="314">
        <f t="shared" si="4"/>
        <v>497952</v>
      </c>
      <c r="M31" s="306">
        <f t="shared" si="5"/>
        <v>49795</v>
      </c>
      <c r="N31" s="327">
        <f t="shared" si="6"/>
        <v>98186</v>
      </c>
    </row>
    <row r="32" spans="1:14">
      <c r="A32" s="323">
        <v>24</v>
      </c>
      <c r="B32" s="324" t="s">
        <v>695</v>
      </c>
      <c r="C32" s="325" t="s">
        <v>60</v>
      </c>
      <c r="D32" s="326" t="s">
        <v>339</v>
      </c>
      <c r="E32" s="307">
        <v>38000</v>
      </c>
      <c r="F32" s="307">
        <v>451600</v>
      </c>
      <c r="G32" s="314">
        <f t="shared" si="0"/>
        <v>76772</v>
      </c>
      <c r="H32" s="314">
        <f t="shared" si="1"/>
        <v>528372</v>
      </c>
      <c r="I32" s="306">
        <f t="shared" si="2"/>
        <v>52837</v>
      </c>
      <c r="J32" s="306">
        <v>464800</v>
      </c>
      <c r="K32" s="314">
        <f t="shared" si="3"/>
        <v>79016</v>
      </c>
      <c r="L32" s="314">
        <f t="shared" si="4"/>
        <v>543816</v>
      </c>
      <c r="M32" s="306">
        <f t="shared" si="5"/>
        <v>54382</v>
      </c>
      <c r="N32" s="327">
        <f t="shared" si="6"/>
        <v>107219</v>
      </c>
    </row>
    <row r="33" spans="1:14">
      <c r="A33" s="323">
        <v>25</v>
      </c>
      <c r="B33" s="324" t="s">
        <v>696</v>
      </c>
      <c r="C33" s="325" t="s">
        <v>60</v>
      </c>
      <c r="D33" s="326" t="s">
        <v>340</v>
      </c>
      <c r="E33" s="307">
        <v>46500</v>
      </c>
      <c r="F33" s="307">
        <v>552400</v>
      </c>
      <c r="G33" s="314">
        <f t="shared" si="0"/>
        <v>93908</v>
      </c>
      <c r="H33" s="314">
        <f t="shared" si="1"/>
        <v>646308</v>
      </c>
      <c r="I33" s="306">
        <f t="shared" si="2"/>
        <v>64631</v>
      </c>
      <c r="J33" s="306">
        <v>569200</v>
      </c>
      <c r="K33" s="314">
        <f t="shared" si="3"/>
        <v>96764</v>
      </c>
      <c r="L33" s="314">
        <f t="shared" si="4"/>
        <v>665964</v>
      </c>
      <c r="M33" s="306">
        <f t="shared" si="5"/>
        <v>66596</v>
      </c>
      <c r="N33" s="327">
        <f t="shared" si="6"/>
        <v>131227</v>
      </c>
    </row>
    <row r="34" spans="1:14">
      <c r="A34" s="323">
        <v>26</v>
      </c>
      <c r="B34" s="324" t="s">
        <v>697</v>
      </c>
      <c r="C34" s="325" t="s">
        <v>60</v>
      </c>
      <c r="D34" s="326" t="s">
        <v>339</v>
      </c>
      <c r="E34" s="307">
        <v>38000</v>
      </c>
      <c r="F34" s="307">
        <v>451600</v>
      </c>
      <c r="G34" s="314">
        <f t="shared" si="0"/>
        <v>76772</v>
      </c>
      <c r="H34" s="314">
        <f t="shared" si="1"/>
        <v>528372</v>
      </c>
      <c r="I34" s="306">
        <f t="shared" si="2"/>
        <v>52837</v>
      </c>
      <c r="J34" s="306">
        <v>464800</v>
      </c>
      <c r="K34" s="314">
        <f t="shared" si="3"/>
        <v>79016</v>
      </c>
      <c r="L34" s="314">
        <f t="shared" si="4"/>
        <v>543816</v>
      </c>
      <c r="M34" s="306">
        <f t="shared" si="5"/>
        <v>54382</v>
      </c>
      <c r="N34" s="327">
        <f t="shared" si="6"/>
        <v>107219</v>
      </c>
    </row>
    <row r="35" spans="1:14">
      <c r="A35" s="323">
        <v>27</v>
      </c>
      <c r="B35" s="324" t="s">
        <v>741</v>
      </c>
      <c r="C35" s="325" t="s">
        <v>60</v>
      </c>
      <c r="D35" s="326" t="s">
        <v>340</v>
      </c>
      <c r="E35" s="307">
        <v>45100</v>
      </c>
      <c r="F35" s="307">
        <v>536000</v>
      </c>
      <c r="G35" s="314">
        <f t="shared" si="0"/>
        <v>91120</v>
      </c>
      <c r="H35" s="314">
        <f t="shared" si="1"/>
        <v>627120</v>
      </c>
      <c r="I35" s="306">
        <f t="shared" si="2"/>
        <v>62712</v>
      </c>
      <c r="J35" s="306">
        <v>552400</v>
      </c>
      <c r="K35" s="314">
        <f t="shared" si="3"/>
        <v>93908</v>
      </c>
      <c r="L35" s="314">
        <f t="shared" si="4"/>
        <v>646308</v>
      </c>
      <c r="M35" s="306">
        <f t="shared" si="5"/>
        <v>64631</v>
      </c>
      <c r="N35" s="327">
        <f t="shared" si="6"/>
        <v>127343</v>
      </c>
    </row>
    <row r="36" spans="1:14">
      <c r="A36" s="323">
        <v>28</v>
      </c>
      <c r="B36" s="324" t="s">
        <v>698</v>
      </c>
      <c r="C36" s="325" t="s">
        <v>60</v>
      </c>
      <c r="D36" s="326" t="s">
        <v>339</v>
      </c>
      <c r="E36" s="307">
        <v>38000</v>
      </c>
      <c r="F36" s="307">
        <v>451600</v>
      </c>
      <c r="G36" s="314">
        <f t="shared" si="0"/>
        <v>76772</v>
      </c>
      <c r="H36" s="314">
        <f t="shared" si="1"/>
        <v>528372</v>
      </c>
      <c r="I36" s="306">
        <f t="shared" si="2"/>
        <v>52837</v>
      </c>
      <c r="J36" s="306">
        <v>464800</v>
      </c>
      <c r="K36" s="314">
        <f t="shared" si="3"/>
        <v>79016</v>
      </c>
      <c r="L36" s="314">
        <f t="shared" si="4"/>
        <v>543816</v>
      </c>
      <c r="M36" s="306">
        <f t="shared" si="5"/>
        <v>54382</v>
      </c>
      <c r="N36" s="327">
        <f t="shared" si="6"/>
        <v>107219</v>
      </c>
    </row>
    <row r="37" spans="1:14">
      <c r="A37" s="323">
        <v>29</v>
      </c>
      <c r="B37" s="324" t="s">
        <v>699</v>
      </c>
      <c r="C37" s="325" t="s">
        <v>60</v>
      </c>
      <c r="D37" s="326" t="s">
        <v>339</v>
      </c>
      <c r="E37" s="307">
        <v>38000</v>
      </c>
      <c r="F37" s="307">
        <v>451600</v>
      </c>
      <c r="G37" s="314">
        <f t="shared" si="0"/>
        <v>76772</v>
      </c>
      <c r="H37" s="314">
        <f t="shared" si="1"/>
        <v>528372</v>
      </c>
      <c r="I37" s="306">
        <f t="shared" si="2"/>
        <v>52837</v>
      </c>
      <c r="J37" s="306">
        <v>464800</v>
      </c>
      <c r="K37" s="314">
        <f t="shared" si="3"/>
        <v>79016</v>
      </c>
      <c r="L37" s="314">
        <f t="shared" si="4"/>
        <v>543816</v>
      </c>
      <c r="M37" s="306">
        <f t="shared" si="5"/>
        <v>54382</v>
      </c>
      <c r="N37" s="327">
        <f t="shared" si="6"/>
        <v>107219</v>
      </c>
    </row>
    <row r="38" spans="1:14">
      <c r="A38" s="323">
        <v>30</v>
      </c>
      <c r="B38" s="324" t="s">
        <v>700</v>
      </c>
      <c r="C38" s="325" t="s">
        <v>60</v>
      </c>
      <c r="D38" s="326" t="s">
        <v>339</v>
      </c>
      <c r="E38" s="307">
        <v>39100</v>
      </c>
      <c r="F38" s="307">
        <v>464800</v>
      </c>
      <c r="G38" s="314">
        <f t="shared" si="0"/>
        <v>79016</v>
      </c>
      <c r="H38" s="314">
        <f t="shared" si="1"/>
        <v>543816</v>
      </c>
      <c r="I38" s="306">
        <f t="shared" si="2"/>
        <v>54382</v>
      </c>
      <c r="J38" s="306">
        <v>478800</v>
      </c>
      <c r="K38" s="314">
        <f t="shared" si="3"/>
        <v>81396</v>
      </c>
      <c r="L38" s="314">
        <f t="shared" si="4"/>
        <v>560196</v>
      </c>
      <c r="M38" s="306">
        <f t="shared" si="5"/>
        <v>56020</v>
      </c>
      <c r="N38" s="327">
        <f t="shared" si="6"/>
        <v>110402</v>
      </c>
    </row>
    <row r="39" spans="1:14">
      <c r="A39" s="323">
        <v>31</v>
      </c>
      <c r="B39" s="324" t="s">
        <v>701</v>
      </c>
      <c r="C39" s="325" t="s">
        <v>60</v>
      </c>
      <c r="D39" s="326" t="s">
        <v>339</v>
      </c>
      <c r="E39" s="307">
        <v>40300</v>
      </c>
      <c r="F39" s="307">
        <v>478800</v>
      </c>
      <c r="G39" s="314">
        <f t="shared" si="0"/>
        <v>81396</v>
      </c>
      <c r="H39" s="314">
        <f t="shared" si="1"/>
        <v>560196</v>
      </c>
      <c r="I39" s="306">
        <f t="shared" si="2"/>
        <v>56020</v>
      </c>
      <c r="J39" s="306">
        <v>493200</v>
      </c>
      <c r="K39" s="314">
        <f t="shared" si="3"/>
        <v>83844</v>
      </c>
      <c r="L39" s="314">
        <f t="shared" si="4"/>
        <v>577044</v>
      </c>
      <c r="M39" s="306">
        <f t="shared" si="5"/>
        <v>57704</v>
      </c>
      <c r="N39" s="327">
        <f t="shared" si="6"/>
        <v>113724</v>
      </c>
    </row>
    <row r="40" spans="1:14">
      <c r="A40" s="323">
        <v>32</v>
      </c>
      <c r="B40" s="324" t="s">
        <v>702</v>
      </c>
      <c r="C40" s="325" t="s">
        <v>60</v>
      </c>
      <c r="D40" s="326" t="s">
        <v>339</v>
      </c>
      <c r="E40" s="307">
        <v>38000</v>
      </c>
      <c r="F40" s="307">
        <v>451600</v>
      </c>
      <c r="G40" s="314">
        <f t="shared" si="0"/>
        <v>76772</v>
      </c>
      <c r="H40" s="314">
        <f t="shared" si="1"/>
        <v>528372</v>
      </c>
      <c r="I40" s="306">
        <f t="shared" si="2"/>
        <v>52837</v>
      </c>
      <c r="J40" s="306">
        <v>464800</v>
      </c>
      <c r="K40" s="314">
        <f t="shared" si="3"/>
        <v>79016</v>
      </c>
      <c r="L40" s="314">
        <f t="shared" si="4"/>
        <v>543816</v>
      </c>
      <c r="M40" s="306">
        <f t="shared" si="5"/>
        <v>54382</v>
      </c>
      <c r="N40" s="327">
        <f t="shared" si="6"/>
        <v>107219</v>
      </c>
    </row>
    <row r="41" spans="1:14">
      <c r="A41" s="323">
        <v>33</v>
      </c>
      <c r="B41" s="324" t="s">
        <v>703</v>
      </c>
      <c r="C41" s="325" t="s">
        <v>60</v>
      </c>
      <c r="D41" s="326" t="s">
        <v>339</v>
      </c>
      <c r="E41" s="307">
        <v>33800</v>
      </c>
      <c r="F41" s="307">
        <v>401600</v>
      </c>
      <c r="G41" s="314">
        <f t="shared" si="0"/>
        <v>68272</v>
      </c>
      <c r="H41" s="314">
        <f t="shared" si="1"/>
        <v>469872</v>
      </c>
      <c r="I41" s="306">
        <f t="shared" si="2"/>
        <v>46987</v>
      </c>
      <c r="J41" s="306">
        <v>413600</v>
      </c>
      <c r="K41" s="314">
        <f t="shared" si="3"/>
        <v>70312</v>
      </c>
      <c r="L41" s="314">
        <f t="shared" si="4"/>
        <v>483912</v>
      </c>
      <c r="M41" s="306">
        <f t="shared" si="5"/>
        <v>48391</v>
      </c>
      <c r="N41" s="327">
        <f t="shared" si="6"/>
        <v>95378</v>
      </c>
    </row>
    <row r="42" spans="1:14">
      <c r="A42" s="323">
        <v>34</v>
      </c>
      <c r="B42" s="324" t="s">
        <v>704</v>
      </c>
      <c r="C42" s="325" t="s">
        <v>60</v>
      </c>
      <c r="D42" s="326" t="s">
        <v>339</v>
      </c>
      <c r="E42" s="307">
        <v>34800</v>
      </c>
      <c r="F42" s="307">
        <v>413600</v>
      </c>
      <c r="G42" s="314">
        <f t="shared" si="0"/>
        <v>70312</v>
      </c>
      <c r="H42" s="314">
        <f t="shared" si="1"/>
        <v>483912</v>
      </c>
      <c r="I42" s="306">
        <f t="shared" si="2"/>
        <v>48391</v>
      </c>
      <c r="J42" s="306">
        <v>425600</v>
      </c>
      <c r="K42" s="314">
        <f t="shared" si="3"/>
        <v>72352</v>
      </c>
      <c r="L42" s="314">
        <f t="shared" si="4"/>
        <v>497952</v>
      </c>
      <c r="M42" s="306">
        <f t="shared" si="5"/>
        <v>49795</v>
      </c>
      <c r="N42" s="327">
        <f t="shared" si="6"/>
        <v>98186</v>
      </c>
    </row>
    <row r="43" spans="1:14">
      <c r="A43" s="323">
        <v>35</v>
      </c>
      <c r="B43" s="324" t="s">
        <v>705</v>
      </c>
      <c r="C43" s="325" t="s">
        <v>60</v>
      </c>
      <c r="D43" s="326" t="s">
        <v>339</v>
      </c>
      <c r="E43" s="307">
        <v>38000</v>
      </c>
      <c r="F43" s="307">
        <v>451600</v>
      </c>
      <c r="G43" s="314">
        <f t="shared" si="0"/>
        <v>76772</v>
      </c>
      <c r="H43" s="314">
        <f t="shared" si="1"/>
        <v>528372</v>
      </c>
      <c r="I43" s="306">
        <f t="shared" si="2"/>
        <v>52837</v>
      </c>
      <c r="J43" s="306">
        <v>464800</v>
      </c>
      <c r="K43" s="314">
        <f t="shared" si="3"/>
        <v>79016</v>
      </c>
      <c r="L43" s="314">
        <f t="shared" si="4"/>
        <v>543816</v>
      </c>
      <c r="M43" s="306">
        <f t="shared" si="5"/>
        <v>54382</v>
      </c>
      <c r="N43" s="327">
        <f t="shared" si="6"/>
        <v>107219</v>
      </c>
    </row>
    <row r="44" spans="1:14">
      <c r="A44" s="323">
        <v>36</v>
      </c>
      <c r="B44" s="324" t="s">
        <v>706</v>
      </c>
      <c r="C44" s="325" t="s">
        <v>642</v>
      </c>
      <c r="D44" s="326" t="s">
        <v>340</v>
      </c>
      <c r="E44" s="308">
        <v>46500</v>
      </c>
      <c r="F44" s="308">
        <v>552400</v>
      </c>
      <c r="G44" s="314">
        <f t="shared" si="0"/>
        <v>93908</v>
      </c>
      <c r="H44" s="314">
        <f t="shared" si="1"/>
        <v>646308</v>
      </c>
      <c r="I44" s="306">
        <f t="shared" si="2"/>
        <v>64631</v>
      </c>
      <c r="J44" s="306">
        <v>569200</v>
      </c>
      <c r="K44" s="314">
        <f t="shared" si="3"/>
        <v>96764</v>
      </c>
      <c r="L44" s="314">
        <f t="shared" si="4"/>
        <v>665964</v>
      </c>
      <c r="M44" s="306">
        <f t="shared" si="5"/>
        <v>66596</v>
      </c>
      <c r="N44" s="327">
        <f t="shared" si="6"/>
        <v>131227</v>
      </c>
    </row>
    <row r="45" spans="1:14">
      <c r="A45" s="323">
        <v>37</v>
      </c>
      <c r="B45" s="324" t="s">
        <v>707</v>
      </c>
      <c r="C45" s="325" t="s">
        <v>60</v>
      </c>
      <c r="D45" s="326" t="s">
        <v>339</v>
      </c>
      <c r="E45" s="307">
        <v>38000</v>
      </c>
      <c r="F45" s="307">
        <v>451600</v>
      </c>
      <c r="G45" s="314">
        <f t="shared" si="0"/>
        <v>76772</v>
      </c>
      <c r="H45" s="314">
        <f t="shared" si="1"/>
        <v>528372</v>
      </c>
      <c r="I45" s="306">
        <f t="shared" si="2"/>
        <v>52837</v>
      </c>
      <c r="J45" s="306">
        <v>464800</v>
      </c>
      <c r="K45" s="314">
        <f t="shared" si="3"/>
        <v>79016</v>
      </c>
      <c r="L45" s="314">
        <f t="shared" si="4"/>
        <v>543816</v>
      </c>
      <c r="M45" s="306">
        <f t="shared" si="5"/>
        <v>54382</v>
      </c>
      <c r="N45" s="327">
        <f t="shared" si="6"/>
        <v>107219</v>
      </c>
    </row>
    <row r="46" spans="1:14">
      <c r="A46" s="323">
        <v>38</v>
      </c>
      <c r="B46" s="324" t="s">
        <v>708</v>
      </c>
      <c r="C46" s="325" t="s">
        <v>60</v>
      </c>
      <c r="D46" s="326" t="s">
        <v>339</v>
      </c>
      <c r="E46" s="307">
        <v>38000</v>
      </c>
      <c r="F46" s="307">
        <v>451600</v>
      </c>
      <c r="G46" s="314">
        <f t="shared" si="0"/>
        <v>76772</v>
      </c>
      <c r="H46" s="314">
        <f t="shared" si="1"/>
        <v>528372</v>
      </c>
      <c r="I46" s="306">
        <f t="shared" si="2"/>
        <v>52837</v>
      </c>
      <c r="J46" s="306">
        <v>464800</v>
      </c>
      <c r="K46" s="314">
        <f t="shared" si="3"/>
        <v>79016</v>
      </c>
      <c r="L46" s="314">
        <f t="shared" si="4"/>
        <v>543816</v>
      </c>
      <c r="M46" s="306">
        <f t="shared" si="5"/>
        <v>54382</v>
      </c>
      <c r="N46" s="327">
        <f t="shared" si="6"/>
        <v>107219</v>
      </c>
    </row>
    <row r="47" spans="1:14">
      <c r="A47" s="323">
        <v>39</v>
      </c>
      <c r="B47" s="324" t="s">
        <v>708</v>
      </c>
      <c r="C47" s="325" t="s">
        <v>60</v>
      </c>
      <c r="D47" s="326" t="s">
        <v>339</v>
      </c>
      <c r="E47" s="309">
        <v>38000</v>
      </c>
      <c r="F47" s="309">
        <v>451600</v>
      </c>
      <c r="G47" s="314">
        <f t="shared" si="0"/>
        <v>76772</v>
      </c>
      <c r="H47" s="314">
        <f t="shared" si="1"/>
        <v>528372</v>
      </c>
      <c r="I47" s="306">
        <f t="shared" si="2"/>
        <v>52837</v>
      </c>
      <c r="J47" s="306">
        <v>464800</v>
      </c>
      <c r="K47" s="314">
        <f t="shared" si="3"/>
        <v>79016</v>
      </c>
      <c r="L47" s="314">
        <f t="shared" si="4"/>
        <v>543816</v>
      </c>
      <c r="M47" s="306">
        <f t="shared" si="5"/>
        <v>54382</v>
      </c>
      <c r="N47" s="327">
        <f t="shared" si="6"/>
        <v>107219</v>
      </c>
    </row>
    <row r="48" spans="1:14">
      <c r="A48" s="323">
        <v>40</v>
      </c>
      <c r="B48" s="324" t="s">
        <v>709</v>
      </c>
      <c r="C48" s="325" t="s">
        <v>60</v>
      </c>
      <c r="D48" s="326" t="s">
        <v>340</v>
      </c>
      <c r="E48" s="307">
        <v>46500</v>
      </c>
      <c r="F48" s="307">
        <v>552400</v>
      </c>
      <c r="G48" s="314">
        <f t="shared" si="0"/>
        <v>93908</v>
      </c>
      <c r="H48" s="314">
        <f t="shared" si="1"/>
        <v>646308</v>
      </c>
      <c r="I48" s="306">
        <f t="shared" si="2"/>
        <v>64631</v>
      </c>
      <c r="J48" s="306">
        <v>569200</v>
      </c>
      <c r="K48" s="314">
        <f t="shared" si="3"/>
        <v>96764</v>
      </c>
      <c r="L48" s="314">
        <f t="shared" si="4"/>
        <v>665964</v>
      </c>
      <c r="M48" s="306">
        <f t="shared" si="5"/>
        <v>66596</v>
      </c>
      <c r="N48" s="327">
        <f t="shared" si="6"/>
        <v>131227</v>
      </c>
    </row>
    <row r="49" spans="1:14">
      <c r="A49" s="323">
        <v>41</v>
      </c>
      <c r="B49" s="324" t="s">
        <v>710</v>
      </c>
      <c r="C49" s="325" t="s">
        <v>60</v>
      </c>
      <c r="D49" s="326" t="s">
        <v>339</v>
      </c>
      <c r="E49" s="307">
        <v>38000</v>
      </c>
      <c r="F49" s="307">
        <v>451600</v>
      </c>
      <c r="G49" s="314">
        <f t="shared" si="0"/>
        <v>76772</v>
      </c>
      <c r="H49" s="314">
        <f t="shared" si="1"/>
        <v>528372</v>
      </c>
      <c r="I49" s="306">
        <f t="shared" si="2"/>
        <v>52837</v>
      </c>
      <c r="J49" s="306">
        <v>464800</v>
      </c>
      <c r="K49" s="314">
        <f t="shared" si="3"/>
        <v>79016</v>
      </c>
      <c r="L49" s="314">
        <f t="shared" si="4"/>
        <v>543816</v>
      </c>
      <c r="M49" s="306">
        <f t="shared" si="5"/>
        <v>54382</v>
      </c>
      <c r="N49" s="327">
        <f t="shared" si="6"/>
        <v>107219</v>
      </c>
    </row>
    <row r="50" spans="1:14">
      <c r="A50" s="323">
        <v>42</v>
      </c>
      <c r="B50" s="324" t="s">
        <v>740</v>
      </c>
      <c r="C50" s="325" t="s">
        <v>60</v>
      </c>
      <c r="D50" s="326" t="s">
        <v>339</v>
      </c>
      <c r="E50" s="307">
        <v>34800</v>
      </c>
      <c r="F50" s="307">
        <v>413600</v>
      </c>
      <c r="G50" s="314">
        <f t="shared" si="0"/>
        <v>70312</v>
      </c>
      <c r="H50" s="314">
        <f t="shared" si="1"/>
        <v>483912</v>
      </c>
      <c r="I50" s="306">
        <f t="shared" si="2"/>
        <v>48391</v>
      </c>
      <c r="J50" s="306">
        <v>425600</v>
      </c>
      <c r="K50" s="314">
        <f t="shared" si="3"/>
        <v>72352</v>
      </c>
      <c r="L50" s="314">
        <f t="shared" si="4"/>
        <v>497952</v>
      </c>
      <c r="M50" s="306">
        <f t="shared" si="5"/>
        <v>49795</v>
      </c>
      <c r="N50" s="327">
        <f t="shared" si="6"/>
        <v>98186</v>
      </c>
    </row>
    <row r="51" spans="1:14">
      <c r="A51" s="323">
        <v>43</v>
      </c>
      <c r="B51" s="324" t="s">
        <v>711</v>
      </c>
      <c r="C51" s="325" t="s">
        <v>60</v>
      </c>
      <c r="D51" s="326" t="s">
        <v>339</v>
      </c>
      <c r="E51" s="307">
        <v>38000</v>
      </c>
      <c r="F51" s="307">
        <v>451600</v>
      </c>
      <c r="G51" s="314">
        <f t="shared" si="0"/>
        <v>76772</v>
      </c>
      <c r="H51" s="314">
        <f t="shared" si="1"/>
        <v>528372</v>
      </c>
      <c r="I51" s="306">
        <f t="shared" si="2"/>
        <v>52837</v>
      </c>
      <c r="J51" s="306">
        <v>464800</v>
      </c>
      <c r="K51" s="314">
        <f t="shared" si="3"/>
        <v>79016</v>
      </c>
      <c r="L51" s="314">
        <f t="shared" si="4"/>
        <v>543816</v>
      </c>
      <c r="M51" s="306">
        <f t="shared" si="5"/>
        <v>54382</v>
      </c>
      <c r="N51" s="327">
        <f t="shared" si="6"/>
        <v>107219</v>
      </c>
    </row>
    <row r="52" spans="1:14">
      <c r="A52" s="323">
        <v>44</v>
      </c>
      <c r="B52" s="324" t="s">
        <v>712</v>
      </c>
      <c r="C52" s="325" t="s">
        <v>60</v>
      </c>
      <c r="D52" s="326" t="s">
        <v>339</v>
      </c>
      <c r="E52" s="307">
        <v>38000</v>
      </c>
      <c r="F52" s="307">
        <v>451600</v>
      </c>
      <c r="G52" s="314">
        <f t="shared" si="0"/>
        <v>76772</v>
      </c>
      <c r="H52" s="314">
        <f t="shared" si="1"/>
        <v>528372</v>
      </c>
      <c r="I52" s="306">
        <f t="shared" si="2"/>
        <v>52837</v>
      </c>
      <c r="J52" s="306">
        <v>464800</v>
      </c>
      <c r="K52" s="314">
        <f t="shared" si="3"/>
        <v>79016</v>
      </c>
      <c r="L52" s="314">
        <f t="shared" si="4"/>
        <v>543816</v>
      </c>
      <c r="M52" s="306">
        <f t="shared" si="5"/>
        <v>54382</v>
      </c>
      <c r="N52" s="327">
        <f t="shared" si="6"/>
        <v>107219</v>
      </c>
    </row>
    <row r="53" spans="1:14">
      <c r="A53" s="323">
        <v>45</v>
      </c>
      <c r="B53" s="324" t="s">
        <v>713</v>
      </c>
      <c r="C53" s="325" t="s">
        <v>60</v>
      </c>
      <c r="D53" s="326" t="s">
        <v>339</v>
      </c>
      <c r="E53" s="307">
        <v>39100</v>
      </c>
      <c r="F53" s="307">
        <v>464800</v>
      </c>
      <c r="G53" s="314">
        <f t="shared" si="0"/>
        <v>79016</v>
      </c>
      <c r="H53" s="314">
        <f t="shared" si="1"/>
        <v>543816</v>
      </c>
      <c r="I53" s="306">
        <f t="shared" si="2"/>
        <v>54382</v>
      </c>
      <c r="J53" s="306">
        <v>478800</v>
      </c>
      <c r="K53" s="314">
        <f t="shared" si="3"/>
        <v>81396</v>
      </c>
      <c r="L53" s="314">
        <f t="shared" si="4"/>
        <v>560196</v>
      </c>
      <c r="M53" s="306">
        <f t="shared" si="5"/>
        <v>56020</v>
      </c>
      <c r="N53" s="327">
        <f t="shared" si="6"/>
        <v>110402</v>
      </c>
    </row>
    <row r="54" spans="1:14">
      <c r="A54" s="323">
        <v>46</v>
      </c>
      <c r="B54" s="324" t="s">
        <v>714</v>
      </c>
      <c r="C54" s="325" t="s">
        <v>60</v>
      </c>
      <c r="D54" s="326" t="s">
        <v>339</v>
      </c>
      <c r="E54" s="307">
        <v>33800</v>
      </c>
      <c r="F54" s="307">
        <v>401600</v>
      </c>
      <c r="G54" s="314">
        <f t="shared" si="0"/>
        <v>68272</v>
      </c>
      <c r="H54" s="314">
        <f t="shared" si="1"/>
        <v>469872</v>
      </c>
      <c r="I54" s="306">
        <f t="shared" si="2"/>
        <v>46987</v>
      </c>
      <c r="J54" s="306">
        <v>413600</v>
      </c>
      <c r="K54" s="314">
        <f t="shared" si="3"/>
        <v>70312</v>
      </c>
      <c r="L54" s="314">
        <f t="shared" si="4"/>
        <v>483912</v>
      </c>
      <c r="M54" s="306">
        <f t="shared" si="5"/>
        <v>48391</v>
      </c>
      <c r="N54" s="327">
        <f t="shared" si="6"/>
        <v>95378</v>
      </c>
    </row>
    <row r="55" spans="1:14">
      <c r="A55" s="323">
        <v>47</v>
      </c>
      <c r="B55" s="324" t="s">
        <v>742</v>
      </c>
      <c r="C55" s="325" t="s">
        <v>60</v>
      </c>
      <c r="D55" s="326" t="s">
        <v>339</v>
      </c>
      <c r="E55" s="307">
        <v>38000</v>
      </c>
      <c r="F55" s="307">
        <v>451600</v>
      </c>
      <c r="G55" s="314">
        <f t="shared" si="0"/>
        <v>76772</v>
      </c>
      <c r="H55" s="314">
        <f t="shared" si="1"/>
        <v>528372</v>
      </c>
      <c r="I55" s="306">
        <f t="shared" si="2"/>
        <v>52837</v>
      </c>
      <c r="J55" s="306">
        <v>464800</v>
      </c>
      <c r="K55" s="314">
        <f t="shared" si="3"/>
        <v>79016</v>
      </c>
      <c r="L55" s="314">
        <f t="shared" si="4"/>
        <v>543816</v>
      </c>
      <c r="M55" s="306">
        <f t="shared" si="5"/>
        <v>54382</v>
      </c>
      <c r="N55" s="327">
        <f t="shared" si="6"/>
        <v>107219</v>
      </c>
    </row>
    <row r="56" spans="1:14">
      <c r="A56" s="323">
        <v>48</v>
      </c>
      <c r="B56" s="324" t="s">
        <v>715</v>
      </c>
      <c r="C56" s="325" t="s">
        <v>60</v>
      </c>
      <c r="D56" s="326" t="s">
        <v>339</v>
      </c>
      <c r="E56" s="307">
        <v>38000</v>
      </c>
      <c r="F56" s="307">
        <v>451600</v>
      </c>
      <c r="G56" s="314">
        <f t="shared" si="0"/>
        <v>76772</v>
      </c>
      <c r="H56" s="314">
        <f t="shared" si="1"/>
        <v>528372</v>
      </c>
      <c r="I56" s="306">
        <f t="shared" si="2"/>
        <v>52837</v>
      </c>
      <c r="J56" s="306">
        <v>464800</v>
      </c>
      <c r="K56" s="314">
        <f t="shared" si="3"/>
        <v>79016</v>
      </c>
      <c r="L56" s="314">
        <f t="shared" si="4"/>
        <v>543816</v>
      </c>
      <c r="M56" s="306">
        <f t="shared" si="5"/>
        <v>54382</v>
      </c>
      <c r="N56" s="327">
        <f t="shared" si="6"/>
        <v>107219</v>
      </c>
    </row>
    <row r="57" spans="1:14">
      <c r="A57" s="323">
        <v>49</v>
      </c>
      <c r="B57" s="324" t="s">
        <v>716</v>
      </c>
      <c r="C57" s="325" t="s">
        <v>60</v>
      </c>
      <c r="D57" s="326" t="s">
        <v>339</v>
      </c>
      <c r="E57" s="307">
        <v>38000</v>
      </c>
      <c r="F57" s="307">
        <v>451600</v>
      </c>
      <c r="G57" s="314">
        <f t="shared" si="0"/>
        <v>76772</v>
      </c>
      <c r="H57" s="314">
        <f t="shared" si="1"/>
        <v>528372</v>
      </c>
      <c r="I57" s="306">
        <f t="shared" si="2"/>
        <v>52837</v>
      </c>
      <c r="J57" s="306">
        <v>464800</v>
      </c>
      <c r="K57" s="314">
        <f t="shared" si="3"/>
        <v>79016</v>
      </c>
      <c r="L57" s="314">
        <f t="shared" si="4"/>
        <v>543816</v>
      </c>
      <c r="M57" s="306">
        <f t="shared" si="5"/>
        <v>54382</v>
      </c>
      <c r="N57" s="327">
        <f t="shared" si="6"/>
        <v>107219</v>
      </c>
    </row>
    <row r="58" spans="1:14">
      <c r="A58" s="323">
        <v>50</v>
      </c>
      <c r="B58" s="324" t="s">
        <v>717</v>
      </c>
      <c r="C58" s="325" t="s">
        <v>60</v>
      </c>
      <c r="D58" s="326" t="s">
        <v>339</v>
      </c>
      <c r="E58" s="307">
        <v>36900</v>
      </c>
      <c r="F58" s="307">
        <v>438400</v>
      </c>
      <c r="G58" s="314">
        <f t="shared" si="0"/>
        <v>74528</v>
      </c>
      <c r="H58" s="314">
        <f t="shared" si="1"/>
        <v>512928</v>
      </c>
      <c r="I58" s="306">
        <f t="shared" si="2"/>
        <v>51293</v>
      </c>
      <c r="J58" s="306">
        <v>451600</v>
      </c>
      <c r="K58" s="314">
        <f t="shared" si="3"/>
        <v>76772</v>
      </c>
      <c r="L58" s="314">
        <f t="shared" si="4"/>
        <v>528372</v>
      </c>
      <c r="M58" s="306">
        <f t="shared" si="5"/>
        <v>52837</v>
      </c>
      <c r="N58" s="327">
        <f t="shared" si="6"/>
        <v>104130</v>
      </c>
    </row>
    <row r="59" spans="1:14">
      <c r="A59" s="323">
        <v>51</v>
      </c>
      <c r="B59" s="324" t="s">
        <v>718</v>
      </c>
      <c r="C59" s="325" t="s">
        <v>60</v>
      </c>
      <c r="D59" s="326" t="s">
        <v>339</v>
      </c>
      <c r="E59" s="307">
        <v>40300</v>
      </c>
      <c r="F59" s="307">
        <v>478800</v>
      </c>
      <c r="G59" s="314">
        <f t="shared" si="0"/>
        <v>81396</v>
      </c>
      <c r="H59" s="314">
        <f t="shared" si="1"/>
        <v>560196</v>
      </c>
      <c r="I59" s="306">
        <f t="shared" si="2"/>
        <v>56020</v>
      </c>
      <c r="J59" s="306">
        <v>493200</v>
      </c>
      <c r="K59" s="314">
        <f t="shared" si="3"/>
        <v>83844</v>
      </c>
      <c r="L59" s="314">
        <f t="shared" si="4"/>
        <v>577044</v>
      </c>
      <c r="M59" s="306">
        <f t="shared" si="5"/>
        <v>57704</v>
      </c>
      <c r="N59" s="327">
        <f t="shared" si="6"/>
        <v>113724</v>
      </c>
    </row>
    <row r="60" spans="1:14">
      <c r="A60" s="323">
        <v>52</v>
      </c>
      <c r="B60" s="324" t="s">
        <v>719</v>
      </c>
      <c r="C60" s="325" t="s">
        <v>60</v>
      </c>
      <c r="D60" s="326" t="s">
        <v>339</v>
      </c>
      <c r="E60" s="307">
        <v>38000</v>
      </c>
      <c r="F60" s="307">
        <v>451600</v>
      </c>
      <c r="G60" s="314">
        <f t="shared" si="0"/>
        <v>76772</v>
      </c>
      <c r="H60" s="314">
        <f t="shared" si="1"/>
        <v>528372</v>
      </c>
      <c r="I60" s="306">
        <f t="shared" si="2"/>
        <v>52837</v>
      </c>
      <c r="J60" s="306">
        <v>464800</v>
      </c>
      <c r="K60" s="314">
        <f t="shared" si="3"/>
        <v>79016</v>
      </c>
      <c r="L60" s="314">
        <f t="shared" si="4"/>
        <v>543816</v>
      </c>
      <c r="M60" s="306">
        <f t="shared" si="5"/>
        <v>54382</v>
      </c>
      <c r="N60" s="327">
        <f t="shared" si="6"/>
        <v>107219</v>
      </c>
    </row>
    <row r="61" spans="1:14">
      <c r="A61" s="323">
        <v>53</v>
      </c>
      <c r="B61" s="324" t="s">
        <v>720</v>
      </c>
      <c r="C61" s="325" t="s">
        <v>60</v>
      </c>
      <c r="D61" s="326" t="s">
        <v>339</v>
      </c>
      <c r="E61" s="307">
        <v>22700</v>
      </c>
      <c r="F61" s="307">
        <v>269600</v>
      </c>
      <c r="G61" s="314">
        <f t="shared" si="0"/>
        <v>45832</v>
      </c>
      <c r="H61" s="314">
        <f t="shared" si="1"/>
        <v>315432</v>
      </c>
      <c r="I61" s="306">
        <f t="shared" si="2"/>
        <v>31543</v>
      </c>
      <c r="J61" s="306">
        <v>278000</v>
      </c>
      <c r="K61" s="314">
        <f t="shared" si="3"/>
        <v>47260</v>
      </c>
      <c r="L61" s="314">
        <f t="shared" si="4"/>
        <v>325260</v>
      </c>
      <c r="M61" s="306">
        <f t="shared" si="5"/>
        <v>32526</v>
      </c>
      <c r="N61" s="327">
        <f t="shared" si="6"/>
        <v>64069</v>
      </c>
    </row>
    <row r="62" spans="1:14">
      <c r="A62" s="323">
        <v>54</v>
      </c>
      <c r="B62" s="324" t="s">
        <v>721</v>
      </c>
      <c r="C62" s="325" t="s">
        <v>60</v>
      </c>
      <c r="D62" s="326" t="s">
        <v>339</v>
      </c>
      <c r="E62" s="307">
        <v>38000</v>
      </c>
      <c r="F62" s="307">
        <v>451600</v>
      </c>
      <c r="G62" s="314">
        <f t="shared" si="0"/>
        <v>76772</v>
      </c>
      <c r="H62" s="314">
        <f t="shared" si="1"/>
        <v>528372</v>
      </c>
      <c r="I62" s="306">
        <f t="shared" si="2"/>
        <v>52837</v>
      </c>
      <c r="J62" s="306">
        <v>464800</v>
      </c>
      <c r="K62" s="314">
        <f t="shared" si="3"/>
        <v>79016</v>
      </c>
      <c r="L62" s="314">
        <f t="shared" si="4"/>
        <v>543816</v>
      </c>
      <c r="M62" s="306">
        <f t="shared" si="5"/>
        <v>54382</v>
      </c>
      <c r="N62" s="327">
        <f t="shared" si="6"/>
        <v>107219</v>
      </c>
    </row>
    <row r="63" spans="1:14">
      <c r="A63" s="323">
        <v>55</v>
      </c>
      <c r="B63" s="324" t="s">
        <v>722</v>
      </c>
      <c r="C63" s="325" t="s">
        <v>60</v>
      </c>
      <c r="D63" s="326" t="s">
        <v>339</v>
      </c>
      <c r="E63" s="307">
        <v>33800</v>
      </c>
      <c r="F63" s="307">
        <v>401600</v>
      </c>
      <c r="G63" s="314">
        <f t="shared" si="0"/>
        <v>68272</v>
      </c>
      <c r="H63" s="314">
        <f t="shared" si="1"/>
        <v>469872</v>
      </c>
      <c r="I63" s="306">
        <f t="shared" si="2"/>
        <v>46987</v>
      </c>
      <c r="J63" s="306">
        <v>413600</v>
      </c>
      <c r="K63" s="314">
        <f t="shared" si="3"/>
        <v>70312</v>
      </c>
      <c r="L63" s="314">
        <f t="shared" si="4"/>
        <v>483912</v>
      </c>
      <c r="M63" s="306">
        <f t="shared" si="5"/>
        <v>48391</v>
      </c>
      <c r="N63" s="327">
        <f t="shared" si="6"/>
        <v>95378</v>
      </c>
    </row>
    <row r="64" spans="1:14">
      <c r="A64" s="323">
        <v>56</v>
      </c>
      <c r="B64" s="324" t="s">
        <v>723</v>
      </c>
      <c r="C64" s="325" t="s">
        <v>60</v>
      </c>
      <c r="D64" s="326" t="s">
        <v>339</v>
      </c>
      <c r="E64" s="307">
        <v>40300</v>
      </c>
      <c r="F64" s="307">
        <v>478800</v>
      </c>
      <c r="G64" s="314">
        <f t="shared" si="0"/>
        <v>81396</v>
      </c>
      <c r="H64" s="314">
        <f t="shared" si="1"/>
        <v>560196</v>
      </c>
      <c r="I64" s="306">
        <f t="shared" si="2"/>
        <v>56020</v>
      </c>
      <c r="J64" s="306">
        <v>493200</v>
      </c>
      <c r="K64" s="314">
        <f t="shared" si="3"/>
        <v>83844</v>
      </c>
      <c r="L64" s="314">
        <f t="shared" si="4"/>
        <v>577044</v>
      </c>
      <c r="M64" s="306">
        <f t="shared" si="5"/>
        <v>57704</v>
      </c>
      <c r="N64" s="327">
        <f t="shared" si="6"/>
        <v>113724</v>
      </c>
    </row>
    <row r="65" spans="1:14">
      <c r="A65" s="323">
        <v>57</v>
      </c>
      <c r="B65" s="324" t="s">
        <v>724</v>
      </c>
      <c r="C65" s="325" t="s">
        <v>60</v>
      </c>
      <c r="D65" s="326" t="s">
        <v>339</v>
      </c>
      <c r="E65" s="307">
        <v>34800</v>
      </c>
      <c r="F65" s="307">
        <v>413600</v>
      </c>
      <c r="G65" s="314">
        <f t="shared" si="0"/>
        <v>70312</v>
      </c>
      <c r="H65" s="314">
        <f t="shared" si="1"/>
        <v>483912</v>
      </c>
      <c r="I65" s="306">
        <f t="shared" si="2"/>
        <v>48391</v>
      </c>
      <c r="J65" s="306">
        <v>425600</v>
      </c>
      <c r="K65" s="314">
        <f t="shared" si="3"/>
        <v>72352</v>
      </c>
      <c r="L65" s="314">
        <f t="shared" si="4"/>
        <v>497952</v>
      </c>
      <c r="M65" s="306">
        <f t="shared" si="5"/>
        <v>49795</v>
      </c>
      <c r="N65" s="327">
        <f t="shared" si="6"/>
        <v>98186</v>
      </c>
    </row>
    <row r="66" spans="1:14">
      <c r="A66" s="323">
        <v>58</v>
      </c>
      <c r="B66" s="324" t="s">
        <v>725</v>
      </c>
      <c r="C66" s="325" t="s">
        <v>60</v>
      </c>
      <c r="D66" s="326" t="s">
        <v>339</v>
      </c>
      <c r="E66" s="307">
        <v>33800</v>
      </c>
      <c r="F66" s="307">
        <v>401600</v>
      </c>
      <c r="G66" s="314">
        <f t="shared" si="0"/>
        <v>68272</v>
      </c>
      <c r="H66" s="314">
        <f t="shared" si="1"/>
        <v>469872</v>
      </c>
      <c r="I66" s="306">
        <f t="shared" si="2"/>
        <v>46987</v>
      </c>
      <c r="J66" s="306">
        <v>413600</v>
      </c>
      <c r="K66" s="314">
        <f t="shared" si="3"/>
        <v>70312</v>
      </c>
      <c r="L66" s="314">
        <f t="shared" si="4"/>
        <v>483912</v>
      </c>
      <c r="M66" s="306">
        <f t="shared" si="5"/>
        <v>48391</v>
      </c>
      <c r="N66" s="327">
        <f t="shared" si="6"/>
        <v>95378</v>
      </c>
    </row>
    <row r="67" spans="1:14">
      <c r="A67" s="323">
        <v>59</v>
      </c>
      <c r="B67" s="324" t="s">
        <v>726</v>
      </c>
      <c r="C67" s="325" t="s">
        <v>60</v>
      </c>
      <c r="D67" s="326" t="s">
        <v>339</v>
      </c>
      <c r="E67" s="307">
        <v>40300</v>
      </c>
      <c r="F67" s="307">
        <v>478800</v>
      </c>
      <c r="G67" s="314">
        <f t="shared" si="0"/>
        <v>81396</v>
      </c>
      <c r="H67" s="314">
        <f t="shared" si="1"/>
        <v>560196</v>
      </c>
      <c r="I67" s="306">
        <f t="shared" si="2"/>
        <v>56020</v>
      </c>
      <c r="J67" s="306">
        <v>493200</v>
      </c>
      <c r="K67" s="314">
        <f t="shared" si="3"/>
        <v>83844</v>
      </c>
      <c r="L67" s="314">
        <f t="shared" si="4"/>
        <v>577044</v>
      </c>
      <c r="M67" s="306">
        <f t="shared" si="5"/>
        <v>57704</v>
      </c>
      <c r="N67" s="327">
        <f t="shared" si="6"/>
        <v>113724</v>
      </c>
    </row>
    <row r="68" spans="1:14">
      <c r="A68" s="323">
        <v>60</v>
      </c>
      <c r="B68" s="324" t="s">
        <v>727</v>
      </c>
      <c r="C68" s="325" t="s">
        <v>60</v>
      </c>
      <c r="D68" s="326" t="s">
        <v>339</v>
      </c>
      <c r="E68" s="307">
        <v>40300</v>
      </c>
      <c r="F68" s="307">
        <v>478800</v>
      </c>
      <c r="G68" s="314">
        <f t="shared" si="0"/>
        <v>81396</v>
      </c>
      <c r="H68" s="314">
        <f t="shared" si="1"/>
        <v>560196</v>
      </c>
      <c r="I68" s="306">
        <f t="shared" si="2"/>
        <v>56020</v>
      </c>
      <c r="J68" s="306">
        <v>493200</v>
      </c>
      <c r="K68" s="314">
        <f t="shared" si="3"/>
        <v>83844</v>
      </c>
      <c r="L68" s="314">
        <f t="shared" si="4"/>
        <v>577044</v>
      </c>
      <c r="M68" s="306">
        <f t="shared" si="5"/>
        <v>57704</v>
      </c>
      <c r="N68" s="327">
        <f t="shared" si="6"/>
        <v>113724</v>
      </c>
    </row>
    <row r="69" spans="1:14">
      <c r="A69" s="323">
        <v>61</v>
      </c>
      <c r="B69" s="324" t="s">
        <v>728</v>
      </c>
      <c r="C69" s="325" t="s">
        <v>60</v>
      </c>
      <c r="D69" s="326" t="s">
        <v>339</v>
      </c>
      <c r="E69" s="307">
        <v>40300</v>
      </c>
      <c r="F69" s="307">
        <v>478800</v>
      </c>
      <c r="G69" s="314">
        <f t="shared" si="0"/>
        <v>81396</v>
      </c>
      <c r="H69" s="314">
        <f t="shared" si="1"/>
        <v>560196</v>
      </c>
      <c r="I69" s="306">
        <f t="shared" si="2"/>
        <v>56020</v>
      </c>
      <c r="J69" s="306">
        <v>493200</v>
      </c>
      <c r="K69" s="314">
        <f t="shared" si="3"/>
        <v>83844</v>
      </c>
      <c r="L69" s="314">
        <f t="shared" si="4"/>
        <v>577044</v>
      </c>
      <c r="M69" s="306">
        <f t="shared" si="5"/>
        <v>57704</v>
      </c>
      <c r="N69" s="327">
        <f t="shared" si="6"/>
        <v>113724</v>
      </c>
    </row>
    <row r="70" spans="1:14">
      <c r="A70" s="323">
        <v>62</v>
      </c>
      <c r="B70" s="324" t="s">
        <v>729</v>
      </c>
      <c r="C70" s="325" t="s">
        <v>60</v>
      </c>
      <c r="D70" s="326" t="s">
        <v>339</v>
      </c>
      <c r="E70" s="307">
        <v>38000</v>
      </c>
      <c r="F70" s="307">
        <v>451600</v>
      </c>
      <c r="G70" s="314">
        <f t="shared" si="0"/>
        <v>76772</v>
      </c>
      <c r="H70" s="314">
        <f t="shared" si="1"/>
        <v>528372</v>
      </c>
      <c r="I70" s="306">
        <f t="shared" si="2"/>
        <v>52837</v>
      </c>
      <c r="J70" s="306">
        <v>464800</v>
      </c>
      <c r="K70" s="314">
        <f t="shared" si="3"/>
        <v>79016</v>
      </c>
      <c r="L70" s="314">
        <f t="shared" si="4"/>
        <v>543816</v>
      </c>
      <c r="M70" s="306">
        <f t="shared" si="5"/>
        <v>54382</v>
      </c>
      <c r="N70" s="327">
        <f t="shared" si="6"/>
        <v>107219</v>
      </c>
    </row>
    <row r="71" spans="1:14">
      <c r="A71" s="323">
        <v>63</v>
      </c>
      <c r="B71" s="328" t="s">
        <v>730</v>
      </c>
      <c r="C71" s="329" t="s">
        <v>60</v>
      </c>
      <c r="D71" s="330" t="s">
        <v>339</v>
      </c>
      <c r="E71" s="309">
        <v>33800</v>
      </c>
      <c r="F71" s="309">
        <v>401600</v>
      </c>
      <c r="G71" s="314">
        <f t="shared" si="0"/>
        <v>68272</v>
      </c>
      <c r="H71" s="314">
        <f t="shared" si="1"/>
        <v>469872</v>
      </c>
      <c r="I71" s="306">
        <f t="shared" si="2"/>
        <v>46987</v>
      </c>
      <c r="J71" s="306">
        <v>413600</v>
      </c>
      <c r="K71" s="314">
        <f t="shared" si="3"/>
        <v>70312</v>
      </c>
      <c r="L71" s="314">
        <f t="shared" si="4"/>
        <v>483912</v>
      </c>
      <c r="M71" s="306">
        <f t="shared" si="5"/>
        <v>48391</v>
      </c>
      <c r="N71" s="327">
        <f t="shared" si="6"/>
        <v>95378</v>
      </c>
    </row>
    <row r="72" spans="1:14">
      <c r="A72" s="323">
        <v>64</v>
      </c>
      <c r="B72" s="324" t="s">
        <v>731</v>
      </c>
      <c r="C72" s="325" t="s">
        <v>60</v>
      </c>
      <c r="D72" s="326" t="s">
        <v>339</v>
      </c>
      <c r="E72" s="307">
        <v>40300</v>
      </c>
      <c r="F72" s="307">
        <v>478800</v>
      </c>
      <c r="G72" s="314">
        <f t="shared" ref="G72:G81" si="7">ROUND(F72*17/100,0)</f>
        <v>81396</v>
      </c>
      <c r="H72" s="314">
        <f t="shared" ref="H72:H81" si="8">F72+G72</f>
        <v>560196</v>
      </c>
      <c r="I72" s="306">
        <f t="shared" ref="I72:I109" si="9">ROUND(H72*0.1,0)</f>
        <v>56020</v>
      </c>
      <c r="J72" s="306">
        <v>493200</v>
      </c>
      <c r="K72" s="314">
        <f t="shared" ref="K72:K81" si="10">ROUND(J72*17/100,0)</f>
        <v>83844</v>
      </c>
      <c r="L72" s="314">
        <f t="shared" ref="L72:L81" si="11">J72+K72</f>
        <v>577044</v>
      </c>
      <c r="M72" s="306">
        <f t="shared" ref="M72:M109" si="12">ROUND(L72*0.1,0)</f>
        <v>57704</v>
      </c>
      <c r="N72" s="327">
        <f t="shared" si="6"/>
        <v>113724</v>
      </c>
    </row>
    <row r="73" spans="1:14">
      <c r="A73" s="323">
        <v>65</v>
      </c>
      <c r="B73" s="324" t="s">
        <v>732</v>
      </c>
      <c r="C73" s="325" t="s">
        <v>60</v>
      </c>
      <c r="D73" s="326" t="s">
        <v>339</v>
      </c>
      <c r="E73" s="307">
        <v>40300</v>
      </c>
      <c r="F73" s="307">
        <v>478800</v>
      </c>
      <c r="G73" s="314">
        <f t="shared" si="7"/>
        <v>81396</v>
      </c>
      <c r="H73" s="314">
        <f t="shared" si="8"/>
        <v>560196</v>
      </c>
      <c r="I73" s="306">
        <f t="shared" si="9"/>
        <v>56020</v>
      </c>
      <c r="J73" s="306">
        <v>493200</v>
      </c>
      <c r="K73" s="314">
        <f t="shared" si="10"/>
        <v>83844</v>
      </c>
      <c r="L73" s="314">
        <f t="shared" si="11"/>
        <v>577044</v>
      </c>
      <c r="M73" s="306">
        <f t="shared" si="12"/>
        <v>57704</v>
      </c>
      <c r="N73" s="327">
        <f t="shared" si="6"/>
        <v>113724</v>
      </c>
    </row>
    <row r="74" spans="1:14">
      <c r="A74" s="323">
        <v>66</v>
      </c>
      <c r="B74" s="324" t="s">
        <v>733</v>
      </c>
      <c r="C74" s="325" t="s">
        <v>60</v>
      </c>
      <c r="D74" s="326" t="s">
        <v>339</v>
      </c>
      <c r="E74" s="307">
        <v>22700</v>
      </c>
      <c r="F74" s="307">
        <v>269600</v>
      </c>
      <c r="G74" s="314">
        <f t="shared" si="7"/>
        <v>45832</v>
      </c>
      <c r="H74" s="314">
        <f t="shared" si="8"/>
        <v>315432</v>
      </c>
      <c r="I74" s="306">
        <f t="shared" si="9"/>
        <v>31543</v>
      </c>
      <c r="J74" s="306">
        <v>278000</v>
      </c>
      <c r="K74" s="314">
        <f t="shared" si="10"/>
        <v>47260</v>
      </c>
      <c r="L74" s="314">
        <f t="shared" si="11"/>
        <v>325260</v>
      </c>
      <c r="M74" s="306">
        <f t="shared" si="12"/>
        <v>32526</v>
      </c>
      <c r="N74" s="327">
        <f t="shared" ref="N74:N109" si="13">I74+M74</f>
        <v>64069</v>
      </c>
    </row>
    <row r="75" spans="1:14">
      <c r="A75" s="323">
        <v>67</v>
      </c>
      <c r="B75" s="324" t="s">
        <v>734</v>
      </c>
      <c r="C75" s="325" t="s">
        <v>60</v>
      </c>
      <c r="D75" s="326" t="s">
        <v>339</v>
      </c>
      <c r="E75" s="307">
        <v>40300</v>
      </c>
      <c r="F75" s="307">
        <v>478800</v>
      </c>
      <c r="G75" s="314">
        <f t="shared" si="7"/>
        <v>81396</v>
      </c>
      <c r="H75" s="314">
        <f t="shared" si="8"/>
        <v>560196</v>
      </c>
      <c r="I75" s="306">
        <f t="shared" si="9"/>
        <v>56020</v>
      </c>
      <c r="J75" s="306">
        <v>493200</v>
      </c>
      <c r="K75" s="314">
        <f t="shared" si="10"/>
        <v>83844</v>
      </c>
      <c r="L75" s="314">
        <f t="shared" si="11"/>
        <v>577044</v>
      </c>
      <c r="M75" s="306">
        <f t="shared" si="12"/>
        <v>57704</v>
      </c>
      <c r="N75" s="327">
        <f t="shared" si="13"/>
        <v>113724</v>
      </c>
    </row>
    <row r="76" spans="1:14">
      <c r="A76" s="323">
        <v>68</v>
      </c>
      <c r="B76" s="324" t="s">
        <v>735</v>
      </c>
      <c r="C76" s="325" t="s">
        <v>60</v>
      </c>
      <c r="D76" s="326" t="s">
        <v>339</v>
      </c>
      <c r="E76" s="307">
        <v>38000</v>
      </c>
      <c r="F76" s="307">
        <v>451600</v>
      </c>
      <c r="G76" s="314">
        <f t="shared" si="7"/>
        <v>76772</v>
      </c>
      <c r="H76" s="314">
        <f t="shared" si="8"/>
        <v>528372</v>
      </c>
      <c r="I76" s="306">
        <f t="shared" si="9"/>
        <v>52837</v>
      </c>
      <c r="J76" s="306">
        <v>464800</v>
      </c>
      <c r="K76" s="314">
        <f t="shared" si="10"/>
        <v>79016</v>
      </c>
      <c r="L76" s="314">
        <f t="shared" si="11"/>
        <v>543816</v>
      </c>
      <c r="M76" s="306">
        <f t="shared" si="12"/>
        <v>54382</v>
      </c>
      <c r="N76" s="327">
        <f t="shared" si="13"/>
        <v>107219</v>
      </c>
    </row>
    <row r="77" spans="1:14">
      <c r="A77" s="323">
        <v>69</v>
      </c>
      <c r="B77" s="324" t="s">
        <v>736</v>
      </c>
      <c r="C77" s="325" t="s">
        <v>60</v>
      </c>
      <c r="D77" s="326" t="s">
        <v>339</v>
      </c>
      <c r="E77" s="307">
        <v>40300</v>
      </c>
      <c r="F77" s="307">
        <v>478800</v>
      </c>
      <c r="G77" s="314">
        <f t="shared" si="7"/>
        <v>81396</v>
      </c>
      <c r="H77" s="314">
        <f t="shared" si="8"/>
        <v>560196</v>
      </c>
      <c r="I77" s="306">
        <f t="shared" si="9"/>
        <v>56020</v>
      </c>
      <c r="J77" s="306">
        <v>493200</v>
      </c>
      <c r="K77" s="314">
        <f t="shared" si="10"/>
        <v>83844</v>
      </c>
      <c r="L77" s="314">
        <f t="shared" si="11"/>
        <v>577044</v>
      </c>
      <c r="M77" s="306">
        <f t="shared" si="12"/>
        <v>57704</v>
      </c>
      <c r="N77" s="327">
        <f t="shared" si="13"/>
        <v>113724</v>
      </c>
    </row>
    <row r="78" spans="1:14">
      <c r="A78" s="323">
        <v>70</v>
      </c>
      <c r="B78" s="324" t="s">
        <v>737</v>
      </c>
      <c r="C78" s="325" t="s">
        <v>60</v>
      </c>
      <c r="D78" s="326" t="s">
        <v>339</v>
      </c>
      <c r="E78" s="307">
        <v>40300</v>
      </c>
      <c r="F78" s="307">
        <v>478800</v>
      </c>
      <c r="G78" s="314">
        <f t="shared" si="7"/>
        <v>81396</v>
      </c>
      <c r="H78" s="314">
        <f t="shared" si="8"/>
        <v>560196</v>
      </c>
      <c r="I78" s="306">
        <f t="shared" si="9"/>
        <v>56020</v>
      </c>
      <c r="J78" s="306">
        <v>493200</v>
      </c>
      <c r="K78" s="314">
        <f t="shared" si="10"/>
        <v>83844</v>
      </c>
      <c r="L78" s="314">
        <f t="shared" si="11"/>
        <v>577044</v>
      </c>
      <c r="M78" s="306">
        <f t="shared" si="12"/>
        <v>57704</v>
      </c>
      <c r="N78" s="327">
        <f t="shared" si="13"/>
        <v>113724</v>
      </c>
    </row>
    <row r="79" spans="1:14">
      <c r="A79" s="323">
        <v>71</v>
      </c>
      <c r="B79" s="324" t="s">
        <v>738</v>
      </c>
      <c r="C79" s="325" t="s">
        <v>60</v>
      </c>
      <c r="D79" s="342" t="s">
        <v>339</v>
      </c>
      <c r="E79" s="343">
        <v>34800</v>
      </c>
      <c r="F79" s="343">
        <v>413600</v>
      </c>
      <c r="G79" s="314">
        <f t="shared" si="7"/>
        <v>70312</v>
      </c>
      <c r="H79" s="314">
        <f t="shared" si="8"/>
        <v>483912</v>
      </c>
      <c r="I79" s="306">
        <f t="shared" si="9"/>
        <v>48391</v>
      </c>
      <c r="J79" s="306">
        <v>425600</v>
      </c>
      <c r="K79" s="314">
        <f t="shared" si="10"/>
        <v>72352</v>
      </c>
      <c r="L79" s="314">
        <f t="shared" si="11"/>
        <v>497952</v>
      </c>
      <c r="M79" s="306">
        <f t="shared" si="12"/>
        <v>49795</v>
      </c>
      <c r="N79" s="327">
        <f t="shared" si="13"/>
        <v>98186</v>
      </c>
    </row>
    <row r="80" spans="1:14">
      <c r="A80" s="323">
        <v>72</v>
      </c>
      <c r="B80" s="324" t="s">
        <v>743</v>
      </c>
      <c r="C80" s="325" t="s">
        <v>60</v>
      </c>
      <c r="D80" s="342" t="s">
        <v>339</v>
      </c>
      <c r="E80" s="310">
        <v>38000</v>
      </c>
      <c r="F80" s="310">
        <v>451600</v>
      </c>
      <c r="G80" s="314">
        <f t="shared" si="7"/>
        <v>76772</v>
      </c>
      <c r="H80" s="314">
        <f t="shared" si="8"/>
        <v>528372</v>
      </c>
      <c r="I80" s="306">
        <f t="shared" si="9"/>
        <v>52837</v>
      </c>
      <c r="J80" s="306">
        <v>464800</v>
      </c>
      <c r="K80" s="314">
        <f t="shared" si="10"/>
        <v>79016</v>
      </c>
      <c r="L80" s="314">
        <f t="shared" si="11"/>
        <v>543816</v>
      </c>
      <c r="M80" s="306">
        <f t="shared" si="12"/>
        <v>54382</v>
      </c>
      <c r="N80" s="327">
        <f t="shared" si="13"/>
        <v>107219</v>
      </c>
    </row>
    <row r="81" spans="1:14">
      <c r="A81" s="323">
        <v>73</v>
      </c>
      <c r="B81" s="324" t="s">
        <v>739</v>
      </c>
      <c r="C81" s="325" t="s">
        <v>60</v>
      </c>
      <c r="D81" s="342" t="s">
        <v>340</v>
      </c>
      <c r="E81" s="343">
        <v>46500</v>
      </c>
      <c r="F81" s="343">
        <v>552400</v>
      </c>
      <c r="G81" s="314">
        <f t="shared" si="7"/>
        <v>93908</v>
      </c>
      <c r="H81" s="314">
        <f t="shared" si="8"/>
        <v>646308</v>
      </c>
      <c r="I81" s="306">
        <f t="shared" si="9"/>
        <v>64631</v>
      </c>
      <c r="J81" s="306">
        <v>569200</v>
      </c>
      <c r="K81" s="314">
        <f t="shared" si="10"/>
        <v>96764</v>
      </c>
      <c r="L81" s="314">
        <f t="shared" si="11"/>
        <v>665964</v>
      </c>
      <c r="M81" s="306">
        <f t="shared" si="12"/>
        <v>66596</v>
      </c>
      <c r="N81" s="327">
        <f t="shared" si="13"/>
        <v>131227</v>
      </c>
    </row>
    <row r="82" spans="1:14" s="292" customFormat="1" ht="12.6" customHeight="1">
      <c r="A82" s="323">
        <v>74</v>
      </c>
      <c r="B82" s="331" t="str">
        <f>'Formet 8'!D238</f>
        <v>DFBDZFB</v>
      </c>
      <c r="C82" s="332" t="str">
        <f>'Formet 8'!G238</f>
        <v>TEACHER-III</v>
      </c>
      <c r="D82" s="310" t="s">
        <v>746</v>
      </c>
      <c r="E82" s="310">
        <v>23700</v>
      </c>
      <c r="F82" s="310">
        <f>ROUND(E82*12,0)</f>
        <v>284400</v>
      </c>
      <c r="G82" s="306">
        <v>0</v>
      </c>
      <c r="H82" s="314">
        <f>F82+G82</f>
        <v>284400</v>
      </c>
      <c r="I82" s="306">
        <f t="shared" si="9"/>
        <v>28440</v>
      </c>
      <c r="J82" s="314">
        <f>H82+I82</f>
        <v>312840</v>
      </c>
      <c r="K82" s="310">
        <v>0</v>
      </c>
      <c r="L82" s="314">
        <f>J82+K82</f>
        <v>312840</v>
      </c>
      <c r="M82" s="306">
        <f t="shared" si="12"/>
        <v>31284</v>
      </c>
      <c r="N82" s="327">
        <f t="shared" si="13"/>
        <v>59724</v>
      </c>
    </row>
    <row r="83" spans="1:14" s="292" customFormat="1" ht="12.6" customHeight="1">
      <c r="A83" s="323">
        <v>75</v>
      </c>
      <c r="B83" s="331" t="str">
        <f>'Formet 8'!D239</f>
        <v/>
      </c>
      <c r="C83" s="332" t="str">
        <f>'Formet 8'!G239</f>
        <v/>
      </c>
      <c r="D83" s="310" t="s">
        <v>746</v>
      </c>
      <c r="E83" s="310">
        <v>23700</v>
      </c>
      <c r="F83" s="310">
        <f t="shared" ref="F83:F109" si="14">ROUND(E83*12,0)</f>
        <v>284400</v>
      </c>
      <c r="G83" s="306">
        <v>0</v>
      </c>
      <c r="H83" s="314">
        <f t="shared" ref="H83:J109" si="15">F83+G83</f>
        <v>284400</v>
      </c>
      <c r="I83" s="306">
        <f t="shared" si="9"/>
        <v>28440</v>
      </c>
      <c r="J83" s="314">
        <f t="shared" si="15"/>
        <v>312840</v>
      </c>
      <c r="K83" s="310">
        <v>0</v>
      </c>
      <c r="L83" s="314">
        <f t="shared" ref="L83:L109" si="16">J83+K83</f>
        <v>312840</v>
      </c>
      <c r="M83" s="306">
        <f t="shared" si="12"/>
        <v>31284</v>
      </c>
      <c r="N83" s="327">
        <f t="shared" si="13"/>
        <v>59724</v>
      </c>
    </row>
    <row r="84" spans="1:14" s="292" customFormat="1" ht="12.6" customHeight="1">
      <c r="A84" s="323">
        <v>76</v>
      </c>
      <c r="B84" s="331" t="str">
        <f>'Formet 8'!D240</f>
        <v/>
      </c>
      <c r="C84" s="332" t="str">
        <f>'Formet 8'!G240</f>
        <v/>
      </c>
      <c r="D84" s="310" t="s">
        <v>746</v>
      </c>
      <c r="E84" s="310">
        <v>23700</v>
      </c>
      <c r="F84" s="310">
        <f t="shared" si="14"/>
        <v>284400</v>
      </c>
      <c r="G84" s="306">
        <v>0</v>
      </c>
      <c r="H84" s="314">
        <f t="shared" si="15"/>
        <v>284400</v>
      </c>
      <c r="I84" s="306">
        <f t="shared" si="9"/>
        <v>28440</v>
      </c>
      <c r="J84" s="314">
        <f t="shared" si="15"/>
        <v>312840</v>
      </c>
      <c r="K84" s="310">
        <v>0</v>
      </c>
      <c r="L84" s="314">
        <f t="shared" si="16"/>
        <v>312840</v>
      </c>
      <c r="M84" s="306">
        <f t="shared" si="12"/>
        <v>31284</v>
      </c>
      <c r="N84" s="327">
        <f t="shared" si="13"/>
        <v>59724</v>
      </c>
    </row>
    <row r="85" spans="1:14" s="292" customFormat="1" ht="12.6" customHeight="1">
      <c r="A85" s="323">
        <v>77</v>
      </c>
      <c r="B85" s="331" t="str">
        <f>'Formet 8'!D241</f>
        <v/>
      </c>
      <c r="C85" s="332" t="str">
        <f>'Formet 8'!G241</f>
        <v/>
      </c>
      <c r="D85" s="310" t="s">
        <v>746</v>
      </c>
      <c r="E85" s="310">
        <v>23700</v>
      </c>
      <c r="F85" s="310">
        <f t="shared" si="14"/>
        <v>284400</v>
      </c>
      <c r="G85" s="306">
        <v>0</v>
      </c>
      <c r="H85" s="314">
        <f t="shared" si="15"/>
        <v>284400</v>
      </c>
      <c r="I85" s="306">
        <f t="shared" si="9"/>
        <v>28440</v>
      </c>
      <c r="J85" s="314">
        <f t="shared" si="15"/>
        <v>312840</v>
      </c>
      <c r="K85" s="310">
        <v>0</v>
      </c>
      <c r="L85" s="314">
        <f t="shared" si="16"/>
        <v>312840</v>
      </c>
      <c r="M85" s="306">
        <f t="shared" si="12"/>
        <v>31284</v>
      </c>
      <c r="N85" s="327">
        <f t="shared" si="13"/>
        <v>59724</v>
      </c>
    </row>
    <row r="86" spans="1:14" s="292" customFormat="1" ht="12.6" customHeight="1">
      <c r="A86" s="323">
        <v>78</v>
      </c>
      <c r="B86" s="331" t="str">
        <f>'Formet 8'!D242</f>
        <v/>
      </c>
      <c r="C86" s="332" t="str">
        <f>'Formet 8'!G242</f>
        <v/>
      </c>
      <c r="D86" s="310" t="s">
        <v>746</v>
      </c>
      <c r="E86" s="310">
        <v>23700</v>
      </c>
      <c r="F86" s="310">
        <f t="shared" si="14"/>
        <v>284400</v>
      </c>
      <c r="G86" s="306">
        <v>0</v>
      </c>
      <c r="H86" s="314">
        <f t="shared" si="15"/>
        <v>284400</v>
      </c>
      <c r="I86" s="306">
        <f t="shared" si="9"/>
        <v>28440</v>
      </c>
      <c r="J86" s="314">
        <f t="shared" si="15"/>
        <v>312840</v>
      </c>
      <c r="K86" s="310">
        <v>0</v>
      </c>
      <c r="L86" s="314">
        <f t="shared" si="16"/>
        <v>312840</v>
      </c>
      <c r="M86" s="306">
        <f t="shared" si="12"/>
        <v>31284</v>
      </c>
      <c r="N86" s="327">
        <f t="shared" si="13"/>
        <v>59724</v>
      </c>
    </row>
    <row r="87" spans="1:14" s="292" customFormat="1" ht="12.6" customHeight="1">
      <c r="A87" s="323">
        <v>79</v>
      </c>
      <c r="B87" s="331" t="str">
        <f>'Formet 8'!D243</f>
        <v/>
      </c>
      <c r="C87" s="332" t="str">
        <f>'Formet 8'!G243</f>
        <v/>
      </c>
      <c r="D87" s="310" t="s">
        <v>746</v>
      </c>
      <c r="E87" s="310">
        <v>23700</v>
      </c>
      <c r="F87" s="310">
        <f t="shared" si="14"/>
        <v>284400</v>
      </c>
      <c r="G87" s="306">
        <v>0</v>
      </c>
      <c r="H87" s="314">
        <f t="shared" si="15"/>
        <v>284400</v>
      </c>
      <c r="I87" s="306">
        <f t="shared" si="9"/>
        <v>28440</v>
      </c>
      <c r="J87" s="314">
        <f t="shared" si="15"/>
        <v>312840</v>
      </c>
      <c r="K87" s="310">
        <v>0</v>
      </c>
      <c r="L87" s="314">
        <f t="shared" si="16"/>
        <v>312840</v>
      </c>
      <c r="M87" s="306">
        <f t="shared" si="12"/>
        <v>31284</v>
      </c>
      <c r="N87" s="327">
        <f t="shared" si="13"/>
        <v>59724</v>
      </c>
    </row>
    <row r="88" spans="1:14" s="292" customFormat="1" ht="12.6" customHeight="1">
      <c r="A88" s="323">
        <v>80</v>
      </c>
      <c r="B88" s="331" t="str">
        <f>'Formet 8'!D244</f>
        <v/>
      </c>
      <c r="C88" s="332" t="str">
        <f>'Formet 8'!G244</f>
        <v/>
      </c>
      <c r="D88" s="310" t="s">
        <v>746</v>
      </c>
      <c r="E88" s="310">
        <v>23700</v>
      </c>
      <c r="F88" s="310">
        <f t="shared" si="14"/>
        <v>284400</v>
      </c>
      <c r="G88" s="306">
        <v>0</v>
      </c>
      <c r="H88" s="314">
        <f t="shared" si="15"/>
        <v>284400</v>
      </c>
      <c r="I88" s="306">
        <f t="shared" si="9"/>
        <v>28440</v>
      </c>
      <c r="J88" s="314">
        <f t="shared" si="15"/>
        <v>312840</v>
      </c>
      <c r="K88" s="310">
        <v>0</v>
      </c>
      <c r="L88" s="314">
        <f t="shared" si="16"/>
        <v>312840</v>
      </c>
      <c r="M88" s="306">
        <f t="shared" si="12"/>
        <v>31284</v>
      </c>
      <c r="N88" s="327">
        <f t="shared" si="13"/>
        <v>59724</v>
      </c>
    </row>
    <row r="89" spans="1:14" s="292" customFormat="1" ht="12.6" customHeight="1">
      <c r="A89" s="323">
        <v>81</v>
      </c>
      <c r="B89" s="331" t="str">
        <f>'Formet 8'!D245</f>
        <v/>
      </c>
      <c r="C89" s="332" t="str">
        <f>'Formet 8'!G245</f>
        <v/>
      </c>
      <c r="D89" s="310" t="s">
        <v>746</v>
      </c>
      <c r="E89" s="310">
        <v>23700</v>
      </c>
      <c r="F89" s="310">
        <f t="shared" si="14"/>
        <v>284400</v>
      </c>
      <c r="G89" s="306">
        <v>0</v>
      </c>
      <c r="H89" s="314">
        <f t="shared" si="15"/>
        <v>284400</v>
      </c>
      <c r="I89" s="306">
        <f t="shared" si="9"/>
        <v>28440</v>
      </c>
      <c r="J89" s="314">
        <f t="shared" si="15"/>
        <v>312840</v>
      </c>
      <c r="K89" s="310">
        <v>0</v>
      </c>
      <c r="L89" s="314">
        <f t="shared" si="16"/>
        <v>312840</v>
      </c>
      <c r="M89" s="306">
        <f t="shared" si="12"/>
        <v>31284</v>
      </c>
      <c r="N89" s="327">
        <f t="shared" si="13"/>
        <v>59724</v>
      </c>
    </row>
    <row r="90" spans="1:14" s="292" customFormat="1" ht="12.6" customHeight="1">
      <c r="A90" s="323">
        <v>82</v>
      </c>
      <c r="B90" s="331" t="str">
        <f>'Formet 8'!D246</f>
        <v/>
      </c>
      <c r="C90" s="332" t="str">
        <f>'Formet 8'!G246</f>
        <v/>
      </c>
      <c r="D90" s="310" t="s">
        <v>746</v>
      </c>
      <c r="E90" s="310">
        <v>23700</v>
      </c>
      <c r="F90" s="310">
        <f t="shared" si="14"/>
        <v>284400</v>
      </c>
      <c r="G90" s="306">
        <v>0</v>
      </c>
      <c r="H90" s="314">
        <f t="shared" si="15"/>
        <v>284400</v>
      </c>
      <c r="I90" s="306">
        <f t="shared" si="9"/>
        <v>28440</v>
      </c>
      <c r="J90" s="314">
        <f t="shared" si="15"/>
        <v>312840</v>
      </c>
      <c r="K90" s="310">
        <v>0</v>
      </c>
      <c r="L90" s="314">
        <f t="shared" si="16"/>
        <v>312840</v>
      </c>
      <c r="M90" s="306">
        <f t="shared" si="12"/>
        <v>31284</v>
      </c>
      <c r="N90" s="327">
        <f t="shared" si="13"/>
        <v>59724</v>
      </c>
    </row>
    <row r="91" spans="1:14" s="292" customFormat="1" ht="12.6" customHeight="1">
      <c r="A91" s="323">
        <v>83</v>
      </c>
      <c r="B91" s="331" t="str">
        <f>'Formet 8'!D247</f>
        <v/>
      </c>
      <c r="C91" s="332" t="str">
        <f>'Formet 8'!G247</f>
        <v/>
      </c>
      <c r="D91" s="310" t="s">
        <v>746</v>
      </c>
      <c r="E91" s="310">
        <v>23700</v>
      </c>
      <c r="F91" s="310">
        <f t="shared" si="14"/>
        <v>284400</v>
      </c>
      <c r="G91" s="306">
        <v>0</v>
      </c>
      <c r="H91" s="314">
        <f t="shared" si="15"/>
        <v>284400</v>
      </c>
      <c r="I91" s="306">
        <f t="shared" si="9"/>
        <v>28440</v>
      </c>
      <c r="J91" s="314">
        <f t="shared" si="15"/>
        <v>312840</v>
      </c>
      <c r="K91" s="310">
        <v>0</v>
      </c>
      <c r="L91" s="314">
        <f t="shared" si="16"/>
        <v>312840</v>
      </c>
      <c r="M91" s="306">
        <f t="shared" si="12"/>
        <v>31284</v>
      </c>
      <c r="N91" s="327">
        <f t="shared" si="13"/>
        <v>59724</v>
      </c>
    </row>
    <row r="92" spans="1:14" s="292" customFormat="1" ht="12.6" customHeight="1">
      <c r="A92" s="323">
        <v>84</v>
      </c>
      <c r="B92" s="331" t="str">
        <f>'Formet 8'!D248</f>
        <v/>
      </c>
      <c r="C92" s="332" t="str">
        <f>'Formet 8'!G248</f>
        <v/>
      </c>
      <c r="D92" s="310" t="s">
        <v>746</v>
      </c>
      <c r="E92" s="310">
        <v>23700</v>
      </c>
      <c r="F92" s="310">
        <f t="shared" si="14"/>
        <v>284400</v>
      </c>
      <c r="G92" s="306">
        <v>0</v>
      </c>
      <c r="H92" s="314">
        <f t="shared" si="15"/>
        <v>284400</v>
      </c>
      <c r="I92" s="306">
        <f t="shared" si="9"/>
        <v>28440</v>
      </c>
      <c r="J92" s="314">
        <f t="shared" si="15"/>
        <v>312840</v>
      </c>
      <c r="K92" s="310">
        <v>0</v>
      </c>
      <c r="L92" s="314">
        <f t="shared" si="16"/>
        <v>312840</v>
      </c>
      <c r="M92" s="306">
        <f t="shared" si="12"/>
        <v>31284</v>
      </c>
      <c r="N92" s="327">
        <f t="shared" si="13"/>
        <v>59724</v>
      </c>
    </row>
    <row r="93" spans="1:14" s="292" customFormat="1" ht="12.6" customHeight="1">
      <c r="A93" s="323">
        <v>85</v>
      </c>
      <c r="B93" s="331" t="str">
        <f>'Formet 8'!D249</f>
        <v/>
      </c>
      <c r="C93" s="332" t="str">
        <f>'Formet 8'!G249</f>
        <v/>
      </c>
      <c r="D93" s="310" t="s">
        <v>746</v>
      </c>
      <c r="E93" s="310">
        <v>23700</v>
      </c>
      <c r="F93" s="310">
        <f t="shared" si="14"/>
        <v>284400</v>
      </c>
      <c r="G93" s="306">
        <v>0</v>
      </c>
      <c r="H93" s="314">
        <f t="shared" si="15"/>
        <v>284400</v>
      </c>
      <c r="I93" s="306">
        <f t="shared" si="9"/>
        <v>28440</v>
      </c>
      <c r="J93" s="314">
        <f t="shared" si="15"/>
        <v>312840</v>
      </c>
      <c r="K93" s="310">
        <v>0</v>
      </c>
      <c r="L93" s="314">
        <f t="shared" si="16"/>
        <v>312840</v>
      </c>
      <c r="M93" s="306">
        <f t="shared" si="12"/>
        <v>31284</v>
      </c>
      <c r="N93" s="327">
        <f t="shared" si="13"/>
        <v>59724</v>
      </c>
    </row>
    <row r="94" spans="1:14" s="292" customFormat="1" ht="12.6" customHeight="1">
      <c r="A94" s="323">
        <v>86</v>
      </c>
      <c r="B94" s="331" t="str">
        <f>'Formet 8'!D250</f>
        <v/>
      </c>
      <c r="C94" s="332" t="str">
        <f>'Formet 8'!G250</f>
        <v/>
      </c>
      <c r="D94" s="310" t="s">
        <v>746</v>
      </c>
      <c r="E94" s="310">
        <v>23700</v>
      </c>
      <c r="F94" s="310">
        <f t="shared" si="14"/>
        <v>284400</v>
      </c>
      <c r="G94" s="306">
        <v>0</v>
      </c>
      <c r="H94" s="314">
        <f t="shared" si="15"/>
        <v>284400</v>
      </c>
      <c r="I94" s="306">
        <f t="shared" si="9"/>
        <v>28440</v>
      </c>
      <c r="J94" s="314">
        <f t="shared" si="15"/>
        <v>312840</v>
      </c>
      <c r="K94" s="310">
        <v>0</v>
      </c>
      <c r="L94" s="314">
        <f t="shared" si="16"/>
        <v>312840</v>
      </c>
      <c r="M94" s="306">
        <f t="shared" si="12"/>
        <v>31284</v>
      </c>
      <c r="N94" s="327">
        <f t="shared" si="13"/>
        <v>59724</v>
      </c>
    </row>
    <row r="95" spans="1:14" s="292" customFormat="1" ht="12.6" customHeight="1">
      <c r="A95" s="323">
        <v>87</v>
      </c>
      <c r="B95" s="331" t="str">
        <f>'Formet 8'!D251</f>
        <v/>
      </c>
      <c r="C95" s="332" t="str">
        <f>'Formet 8'!G251</f>
        <v/>
      </c>
      <c r="D95" s="310" t="s">
        <v>746</v>
      </c>
      <c r="E95" s="310">
        <v>23700</v>
      </c>
      <c r="F95" s="310">
        <f t="shared" si="14"/>
        <v>284400</v>
      </c>
      <c r="G95" s="306">
        <v>0</v>
      </c>
      <c r="H95" s="314">
        <f t="shared" si="15"/>
        <v>284400</v>
      </c>
      <c r="I95" s="306">
        <f t="shared" si="9"/>
        <v>28440</v>
      </c>
      <c r="J95" s="314">
        <f t="shared" si="15"/>
        <v>312840</v>
      </c>
      <c r="K95" s="310">
        <v>0</v>
      </c>
      <c r="L95" s="314">
        <f t="shared" si="16"/>
        <v>312840</v>
      </c>
      <c r="M95" s="306">
        <f t="shared" si="12"/>
        <v>31284</v>
      </c>
      <c r="N95" s="327">
        <f t="shared" si="13"/>
        <v>59724</v>
      </c>
    </row>
    <row r="96" spans="1:14" s="292" customFormat="1" ht="12.6" customHeight="1">
      <c r="A96" s="323">
        <v>88</v>
      </c>
      <c r="B96" s="331" t="str">
        <f>'Formet 8'!D252</f>
        <v/>
      </c>
      <c r="C96" s="332" t="str">
        <f>'Formet 8'!G252</f>
        <v/>
      </c>
      <c r="D96" s="310" t="s">
        <v>746</v>
      </c>
      <c r="E96" s="310">
        <v>23700</v>
      </c>
      <c r="F96" s="310">
        <f t="shared" si="14"/>
        <v>284400</v>
      </c>
      <c r="G96" s="306">
        <v>0</v>
      </c>
      <c r="H96" s="314">
        <f t="shared" si="15"/>
        <v>284400</v>
      </c>
      <c r="I96" s="306">
        <f t="shared" si="9"/>
        <v>28440</v>
      </c>
      <c r="J96" s="314">
        <f t="shared" si="15"/>
        <v>312840</v>
      </c>
      <c r="K96" s="310">
        <v>0</v>
      </c>
      <c r="L96" s="314">
        <f t="shared" si="16"/>
        <v>312840</v>
      </c>
      <c r="M96" s="306">
        <f t="shared" si="12"/>
        <v>31284</v>
      </c>
      <c r="N96" s="327">
        <f t="shared" si="13"/>
        <v>59724</v>
      </c>
    </row>
    <row r="97" spans="1:14" s="292" customFormat="1" ht="12.6" customHeight="1">
      <c r="A97" s="323">
        <v>89</v>
      </c>
      <c r="B97" s="331" t="str">
        <f>'Formet 8'!D253</f>
        <v/>
      </c>
      <c r="C97" s="332" t="str">
        <f>'Formet 8'!G253</f>
        <v/>
      </c>
      <c r="D97" s="310" t="s">
        <v>746</v>
      </c>
      <c r="E97" s="310">
        <v>23700</v>
      </c>
      <c r="F97" s="310">
        <f t="shared" si="14"/>
        <v>284400</v>
      </c>
      <c r="G97" s="306">
        <v>0</v>
      </c>
      <c r="H97" s="314">
        <f t="shared" si="15"/>
        <v>284400</v>
      </c>
      <c r="I97" s="306">
        <f t="shared" si="9"/>
        <v>28440</v>
      </c>
      <c r="J97" s="314">
        <f t="shared" si="15"/>
        <v>312840</v>
      </c>
      <c r="K97" s="310">
        <v>0</v>
      </c>
      <c r="L97" s="314">
        <f t="shared" si="16"/>
        <v>312840</v>
      </c>
      <c r="M97" s="306">
        <f t="shared" si="12"/>
        <v>31284</v>
      </c>
      <c r="N97" s="327">
        <f t="shared" si="13"/>
        <v>59724</v>
      </c>
    </row>
    <row r="98" spans="1:14" s="292" customFormat="1" ht="12.6" customHeight="1">
      <c r="A98" s="323">
        <v>90</v>
      </c>
      <c r="B98" s="331" t="str">
        <f>'Formet 8'!D254</f>
        <v/>
      </c>
      <c r="C98" s="332" t="str">
        <f>'Formet 8'!G254</f>
        <v/>
      </c>
      <c r="D98" s="310" t="s">
        <v>746</v>
      </c>
      <c r="E98" s="310">
        <v>23700</v>
      </c>
      <c r="F98" s="310">
        <f t="shared" si="14"/>
        <v>284400</v>
      </c>
      <c r="G98" s="306">
        <v>0</v>
      </c>
      <c r="H98" s="314">
        <f t="shared" si="15"/>
        <v>284400</v>
      </c>
      <c r="I98" s="306">
        <f t="shared" si="9"/>
        <v>28440</v>
      </c>
      <c r="J98" s="314">
        <f t="shared" si="15"/>
        <v>312840</v>
      </c>
      <c r="K98" s="310">
        <v>0</v>
      </c>
      <c r="L98" s="314">
        <f t="shared" si="16"/>
        <v>312840</v>
      </c>
      <c r="M98" s="306">
        <f t="shared" si="12"/>
        <v>31284</v>
      </c>
      <c r="N98" s="327">
        <f t="shared" si="13"/>
        <v>59724</v>
      </c>
    </row>
    <row r="99" spans="1:14" s="292" customFormat="1" ht="12.6" customHeight="1">
      <c r="A99" s="323">
        <v>91</v>
      </c>
      <c r="B99" s="331" t="str">
        <f>'Formet 8'!D255</f>
        <v/>
      </c>
      <c r="C99" s="332" t="str">
        <f>'Formet 8'!G255</f>
        <v/>
      </c>
      <c r="D99" s="310" t="s">
        <v>746</v>
      </c>
      <c r="E99" s="310">
        <v>23700</v>
      </c>
      <c r="F99" s="310">
        <f t="shared" si="14"/>
        <v>284400</v>
      </c>
      <c r="G99" s="306">
        <v>0</v>
      </c>
      <c r="H99" s="314">
        <f t="shared" si="15"/>
        <v>284400</v>
      </c>
      <c r="I99" s="306">
        <f t="shared" si="9"/>
        <v>28440</v>
      </c>
      <c r="J99" s="314">
        <f t="shared" si="15"/>
        <v>312840</v>
      </c>
      <c r="K99" s="310">
        <v>0</v>
      </c>
      <c r="L99" s="314">
        <f t="shared" si="16"/>
        <v>312840</v>
      </c>
      <c r="M99" s="306">
        <f t="shared" si="12"/>
        <v>31284</v>
      </c>
      <c r="N99" s="327">
        <f t="shared" si="13"/>
        <v>59724</v>
      </c>
    </row>
    <row r="100" spans="1:14" s="292" customFormat="1" ht="12.6" customHeight="1">
      <c r="A100" s="323">
        <v>92</v>
      </c>
      <c r="B100" s="331" t="str">
        <f>'Formet 8'!D256</f>
        <v/>
      </c>
      <c r="C100" s="332" t="str">
        <f>'Formet 8'!G256</f>
        <v/>
      </c>
      <c r="D100" s="310" t="s">
        <v>746</v>
      </c>
      <c r="E100" s="310">
        <v>23700</v>
      </c>
      <c r="F100" s="310">
        <f t="shared" si="14"/>
        <v>284400</v>
      </c>
      <c r="G100" s="306">
        <v>0</v>
      </c>
      <c r="H100" s="314">
        <f t="shared" si="15"/>
        <v>284400</v>
      </c>
      <c r="I100" s="306">
        <f t="shared" si="9"/>
        <v>28440</v>
      </c>
      <c r="J100" s="314">
        <f t="shared" si="15"/>
        <v>312840</v>
      </c>
      <c r="K100" s="310">
        <v>0</v>
      </c>
      <c r="L100" s="314">
        <f t="shared" si="16"/>
        <v>312840</v>
      </c>
      <c r="M100" s="306">
        <f t="shared" si="12"/>
        <v>31284</v>
      </c>
      <c r="N100" s="327">
        <f t="shared" si="13"/>
        <v>59724</v>
      </c>
    </row>
    <row r="101" spans="1:14" s="292" customFormat="1" ht="12.6" customHeight="1">
      <c r="A101" s="323">
        <v>93</v>
      </c>
      <c r="B101" s="331" t="str">
        <f>'Formet 8'!D257</f>
        <v/>
      </c>
      <c r="C101" s="332" t="str">
        <f>'Formet 8'!G257</f>
        <v/>
      </c>
      <c r="D101" s="310" t="s">
        <v>746</v>
      </c>
      <c r="E101" s="310">
        <v>23700</v>
      </c>
      <c r="F101" s="310">
        <f t="shared" si="14"/>
        <v>284400</v>
      </c>
      <c r="G101" s="306">
        <v>0</v>
      </c>
      <c r="H101" s="314">
        <f t="shared" si="15"/>
        <v>284400</v>
      </c>
      <c r="I101" s="306">
        <f t="shared" si="9"/>
        <v>28440</v>
      </c>
      <c r="J101" s="314">
        <f t="shared" si="15"/>
        <v>312840</v>
      </c>
      <c r="K101" s="310">
        <v>0</v>
      </c>
      <c r="L101" s="314">
        <f t="shared" si="16"/>
        <v>312840</v>
      </c>
      <c r="M101" s="306">
        <f t="shared" si="12"/>
        <v>31284</v>
      </c>
      <c r="N101" s="327">
        <f t="shared" si="13"/>
        <v>59724</v>
      </c>
    </row>
    <row r="102" spans="1:14" s="292" customFormat="1" ht="12.6" customHeight="1">
      <c r="A102" s="323">
        <v>94</v>
      </c>
      <c r="B102" s="331" t="str">
        <f>'Formet 8'!D258</f>
        <v/>
      </c>
      <c r="C102" s="332" t="str">
        <f>'Formet 8'!G258</f>
        <v/>
      </c>
      <c r="D102" s="310" t="s">
        <v>746</v>
      </c>
      <c r="E102" s="310">
        <v>23700</v>
      </c>
      <c r="F102" s="310">
        <f t="shared" si="14"/>
        <v>284400</v>
      </c>
      <c r="G102" s="306">
        <v>0</v>
      </c>
      <c r="H102" s="314">
        <f t="shared" si="15"/>
        <v>284400</v>
      </c>
      <c r="I102" s="306">
        <f t="shared" si="9"/>
        <v>28440</v>
      </c>
      <c r="J102" s="314">
        <f t="shared" si="15"/>
        <v>312840</v>
      </c>
      <c r="K102" s="310">
        <v>0</v>
      </c>
      <c r="L102" s="314">
        <f t="shared" si="16"/>
        <v>312840</v>
      </c>
      <c r="M102" s="306">
        <f t="shared" si="12"/>
        <v>31284</v>
      </c>
      <c r="N102" s="327">
        <f t="shared" si="13"/>
        <v>59724</v>
      </c>
    </row>
    <row r="103" spans="1:14" s="292" customFormat="1" ht="12.6" customHeight="1">
      <c r="A103" s="323">
        <v>95</v>
      </c>
      <c r="B103" s="331" t="str">
        <f>'Formet 8'!D259</f>
        <v/>
      </c>
      <c r="C103" s="332" t="str">
        <f>'Formet 8'!G259</f>
        <v/>
      </c>
      <c r="D103" s="310" t="s">
        <v>746</v>
      </c>
      <c r="E103" s="310">
        <v>23700</v>
      </c>
      <c r="F103" s="310">
        <f t="shared" si="14"/>
        <v>284400</v>
      </c>
      <c r="G103" s="306">
        <v>0</v>
      </c>
      <c r="H103" s="314">
        <f t="shared" si="15"/>
        <v>284400</v>
      </c>
      <c r="I103" s="306">
        <f t="shared" si="9"/>
        <v>28440</v>
      </c>
      <c r="J103" s="314">
        <f t="shared" si="15"/>
        <v>312840</v>
      </c>
      <c r="K103" s="310">
        <v>0</v>
      </c>
      <c r="L103" s="314">
        <f t="shared" si="16"/>
        <v>312840</v>
      </c>
      <c r="M103" s="306">
        <f t="shared" si="12"/>
        <v>31284</v>
      </c>
      <c r="N103" s="327">
        <f t="shared" si="13"/>
        <v>59724</v>
      </c>
    </row>
    <row r="104" spans="1:14" s="292" customFormat="1" ht="12.6" customHeight="1">
      <c r="A104" s="323">
        <v>96</v>
      </c>
      <c r="B104" s="331" t="str">
        <f>'Formet 8'!D260</f>
        <v/>
      </c>
      <c r="C104" s="332" t="str">
        <f>'Formet 8'!G260</f>
        <v/>
      </c>
      <c r="D104" s="310" t="s">
        <v>746</v>
      </c>
      <c r="E104" s="310">
        <v>23700</v>
      </c>
      <c r="F104" s="310">
        <f t="shared" si="14"/>
        <v>284400</v>
      </c>
      <c r="G104" s="306">
        <v>0</v>
      </c>
      <c r="H104" s="314">
        <f t="shared" si="15"/>
        <v>284400</v>
      </c>
      <c r="I104" s="306">
        <f t="shared" si="9"/>
        <v>28440</v>
      </c>
      <c r="J104" s="314">
        <f t="shared" si="15"/>
        <v>312840</v>
      </c>
      <c r="K104" s="310">
        <v>0</v>
      </c>
      <c r="L104" s="314">
        <f t="shared" si="16"/>
        <v>312840</v>
      </c>
      <c r="M104" s="306">
        <f t="shared" si="12"/>
        <v>31284</v>
      </c>
      <c r="N104" s="327">
        <f t="shared" si="13"/>
        <v>59724</v>
      </c>
    </row>
    <row r="105" spans="1:14" s="292" customFormat="1" ht="12.6" customHeight="1">
      <c r="A105" s="323">
        <v>97</v>
      </c>
      <c r="B105" s="331" t="str">
        <f>'Formet 8'!D261</f>
        <v/>
      </c>
      <c r="C105" s="332" t="str">
        <f>'Formet 8'!G261</f>
        <v/>
      </c>
      <c r="D105" s="310" t="s">
        <v>746</v>
      </c>
      <c r="E105" s="310">
        <v>23700</v>
      </c>
      <c r="F105" s="310">
        <f t="shared" si="14"/>
        <v>284400</v>
      </c>
      <c r="G105" s="306">
        <v>0</v>
      </c>
      <c r="H105" s="314">
        <f t="shared" si="15"/>
        <v>284400</v>
      </c>
      <c r="I105" s="306">
        <f t="shared" si="9"/>
        <v>28440</v>
      </c>
      <c r="J105" s="314">
        <f t="shared" si="15"/>
        <v>312840</v>
      </c>
      <c r="K105" s="310">
        <v>0</v>
      </c>
      <c r="L105" s="314">
        <f t="shared" si="16"/>
        <v>312840</v>
      </c>
      <c r="M105" s="306">
        <f t="shared" si="12"/>
        <v>31284</v>
      </c>
      <c r="N105" s="327">
        <f t="shared" si="13"/>
        <v>59724</v>
      </c>
    </row>
    <row r="106" spans="1:14" s="292" customFormat="1" ht="12.6" customHeight="1">
      <c r="A106" s="323">
        <v>98</v>
      </c>
      <c r="B106" s="331" t="str">
        <f>'Formet 8'!D262</f>
        <v/>
      </c>
      <c r="C106" s="332" t="str">
        <f>'Formet 8'!G262</f>
        <v/>
      </c>
      <c r="D106" s="310" t="s">
        <v>746</v>
      </c>
      <c r="E106" s="310">
        <v>23700</v>
      </c>
      <c r="F106" s="310">
        <f t="shared" si="14"/>
        <v>284400</v>
      </c>
      <c r="G106" s="306">
        <v>0</v>
      </c>
      <c r="H106" s="314">
        <f t="shared" si="15"/>
        <v>284400</v>
      </c>
      <c r="I106" s="306">
        <f t="shared" si="9"/>
        <v>28440</v>
      </c>
      <c r="J106" s="314">
        <f t="shared" si="15"/>
        <v>312840</v>
      </c>
      <c r="K106" s="310">
        <v>0</v>
      </c>
      <c r="L106" s="314">
        <f t="shared" si="16"/>
        <v>312840</v>
      </c>
      <c r="M106" s="306">
        <f t="shared" si="12"/>
        <v>31284</v>
      </c>
      <c r="N106" s="327">
        <f t="shared" si="13"/>
        <v>59724</v>
      </c>
    </row>
    <row r="107" spans="1:14" s="292" customFormat="1" ht="12.6" customHeight="1">
      <c r="A107" s="323">
        <v>99</v>
      </c>
      <c r="B107" s="331" t="str">
        <f>'Formet 8'!D263</f>
        <v/>
      </c>
      <c r="C107" s="332" t="str">
        <f>'Formet 8'!G263</f>
        <v/>
      </c>
      <c r="D107" s="310" t="s">
        <v>746</v>
      </c>
      <c r="E107" s="310">
        <v>23700</v>
      </c>
      <c r="F107" s="310">
        <f t="shared" si="14"/>
        <v>284400</v>
      </c>
      <c r="G107" s="306">
        <v>0</v>
      </c>
      <c r="H107" s="314">
        <f t="shared" si="15"/>
        <v>284400</v>
      </c>
      <c r="I107" s="306">
        <f t="shared" si="9"/>
        <v>28440</v>
      </c>
      <c r="J107" s="314">
        <f t="shared" si="15"/>
        <v>312840</v>
      </c>
      <c r="K107" s="310">
        <v>0</v>
      </c>
      <c r="L107" s="314">
        <f t="shared" si="16"/>
        <v>312840</v>
      </c>
      <c r="M107" s="306">
        <f t="shared" si="12"/>
        <v>31284</v>
      </c>
      <c r="N107" s="327">
        <f t="shared" si="13"/>
        <v>59724</v>
      </c>
    </row>
    <row r="108" spans="1:14" s="292" customFormat="1" ht="12.6" customHeight="1">
      <c r="A108" s="323">
        <v>100</v>
      </c>
      <c r="B108" s="331" t="str">
        <f>'Formet 8'!D264</f>
        <v/>
      </c>
      <c r="C108" s="332" t="str">
        <f>'Formet 8'!G264</f>
        <v/>
      </c>
      <c r="D108" s="310" t="s">
        <v>746</v>
      </c>
      <c r="E108" s="310">
        <v>23700</v>
      </c>
      <c r="F108" s="310">
        <f t="shared" si="14"/>
        <v>284400</v>
      </c>
      <c r="G108" s="306">
        <v>0</v>
      </c>
      <c r="H108" s="314">
        <f t="shared" si="15"/>
        <v>284400</v>
      </c>
      <c r="I108" s="306">
        <f t="shared" si="9"/>
        <v>28440</v>
      </c>
      <c r="J108" s="314">
        <f t="shared" si="15"/>
        <v>312840</v>
      </c>
      <c r="K108" s="310">
        <v>0</v>
      </c>
      <c r="L108" s="314">
        <f t="shared" si="16"/>
        <v>312840</v>
      </c>
      <c r="M108" s="306">
        <f t="shared" si="12"/>
        <v>31284</v>
      </c>
      <c r="N108" s="327">
        <f t="shared" si="13"/>
        <v>59724</v>
      </c>
    </row>
    <row r="109" spans="1:14" s="292" customFormat="1" ht="12.6" customHeight="1">
      <c r="A109" s="323">
        <v>101</v>
      </c>
      <c r="B109" s="331" t="str">
        <f>'Formet 8'!D265</f>
        <v/>
      </c>
      <c r="C109" s="332" t="str">
        <f>'Formet 8'!G265</f>
        <v/>
      </c>
      <c r="D109" s="310" t="s">
        <v>746</v>
      </c>
      <c r="E109" s="310">
        <v>23700</v>
      </c>
      <c r="F109" s="310">
        <f t="shared" si="14"/>
        <v>284400</v>
      </c>
      <c r="G109" s="306">
        <v>0</v>
      </c>
      <c r="H109" s="314">
        <f t="shared" si="15"/>
        <v>284400</v>
      </c>
      <c r="I109" s="306">
        <f t="shared" si="9"/>
        <v>28440</v>
      </c>
      <c r="J109" s="314">
        <f t="shared" si="15"/>
        <v>312840</v>
      </c>
      <c r="K109" s="310">
        <v>0</v>
      </c>
      <c r="L109" s="314">
        <f t="shared" si="16"/>
        <v>312840</v>
      </c>
      <c r="M109" s="306">
        <f t="shared" si="12"/>
        <v>31284</v>
      </c>
      <c r="N109" s="327">
        <f t="shared" si="13"/>
        <v>59724</v>
      </c>
    </row>
    <row r="110" spans="1:14" ht="17.25" hidden="1" customHeight="1">
      <c r="A110" s="333">
        <v>104</v>
      </c>
      <c r="B110" s="334" t="str">
        <f>'Formet 8'!D266</f>
        <v/>
      </c>
      <c r="C110" s="335" t="str">
        <f>'Formet 8'!G266</f>
        <v/>
      </c>
      <c r="D110" s="304"/>
      <c r="E110" s="304"/>
      <c r="F110" s="304"/>
      <c r="G110" s="303"/>
      <c r="H110" s="303"/>
      <c r="I110" s="303"/>
      <c r="J110" s="303"/>
      <c r="K110" s="303"/>
      <c r="L110" s="303"/>
      <c r="M110" s="303"/>
      <c r="N110" s="327"/>
    </row>
    <row r="111" spans="1:14" ht="17.25" hidden="1" customHeight="1">
      <c r="A111" s="333">
        <v>105</v>
      </c>
      <c r="B111" s="334" t="str">
        <f>'Formet 8'!D267</f>
        <v/>
      </c>
      <c r="C111" s="335" t="str">
        <f>'Formet 8'!G267</f>
        <v/>
      </c>
      <c r="D111" s="304"/>
      <c r="E111" s="304"/>
      <c r="F111" s="304"/>
      <c r="G111" s="303"/>
      <c r="H111" s="303"/>
      <c r="I111" s="303"/>
      <c r="J111" s="303"/>
      <c r="K111" s="303"/>
      <c r="L111" s="303"/>
      <c r="M111" s="303"/>
      <c r="N111" s="327"/>
    </row>
    <row r="112" spans="1:14" ht="17.25" hidden="1" customHeight="1">
      <c r="A112" s="333">
        <v>106</v>
      </c>
      <c r="B112" s="334" t="str">
        <f>'Formet 8'!D268</f>
        <v/>
      </c>
      <c r="C112" s="335" t="str">
        <f>'Formet 8'!G268</f>
        <v/>
      </c>
      <c r="D112" s="304"/>
      <c r="E112" s="304"/>
      <c r="F112" s="304"/>
      <c r="G112" s="303"/>
      <c r="H112" s="303"/>
      <c r="I112" s="303"/>
      <c r="J112" s="303"/>
      <c r="K112" s="303"/>
      <c r="L112" s="303"/>
      <c r="M112" s="303"/>
      <c r="N112" s="327"/>
    </row>
    <row r="113" spans="1:14" ht="17.25" hidden="1" customHeight="1">
      <c r="A113" s="333">
        <v>107</v>
      </c>
      <c r="B113" s="334" t="str">
        <f>'Formet 8'!D269</f>
        <v/>
      </c>
      <c r="C113" s="335" t="str">
        <f>'Formet 8'!G269</f>
        <v/>
      </c>
      <c r="D113" s="304"/>
      <c r="E113" s="304"/>
      <c r="F113" s="304"/>
      <c r="G113" s="303"/>
      <c r="H113" s="303"/>
      <c r="I113" s="303"/>
      <c r="J113" s="303"/>
      <c r="K113" s="303"/>
      <c r="L113" s="303"/>
      <c r="M113" s="303"/>
      <c r="N113" s="327"/>
    </row>
    <row r="114" spans="1:14" ht="17.25" hidden="1" customHeight="1">
      <c r="A114" s="333">
        <v>108</v>
      </c>
      <c r="B114" s="334" t="str">
        <f>'Formet 8'!D270</f>
        <v/>
      </c>
      <c r="C114" s="335" t="str">
        <f>'Formet 8'!G270</f>
        <v/>
      </c>
      <c r="D114" s="304"/>
      <c r="E114" s="304"/>
      <c r="F114" s="304"/>
      <c r="G114" s="303"/>
      <c r="H114" s="303"/>
      <c r="I114" s="303"/>
      <c r="J114" s="303"/>
      <c r="K114" s="303"/>
      <c r="L114" s="303"/>
      <c r="M114" s="303"/>
      <c r="N114" s="327"/>
    </row>
    <row r="115" spans="1:14" ht="17.25" hidden="1" customHeight="1">
      <c r="A115" s="333">
        <v>109</v>
      </c>
      <c r="B115" s="334" t="str">
        <f>'Formet 8'!D271</f>
        <v/>
      </c>
      <c r="C115" s="335" t="str">
        <f>'Formet 8'!G271</f>
        <v/>
      </c>
      <c r="D115" s="304"/>
      <c r="E115" s="304"/>
      <c r="F115" s="304"/>
      <c r="G115" s="303"/>
      <c r="H115" s="303"/>
      <c r="I115" s="303"/>
      <c r="J115" s="303"/>
      <c r="K115" s="303"/>
      <c r="L115" s="303"/>
      <c r="M115" s="303"/>
      <c r="N115" s="327"/>
    </row>
    <row r="116" spans="1:14" ht="17.25" hidden="1" customHeight="1">
      <c r="A116" s="333">
        <v>110</v>
      </c>
      <c r="B116" s="334" t="str">
        <f>'Formet 8'!D272</f>
        <v/>
      </c>
      <c r="C116" s="335" t="str">
        <f>'Formet 8'!G272</f>
        <v/>
      </c>
      <c r="D116" s="304"/>
      <c r="E116" s="304"/>
      <c r="F116" s="304"/>
      <c r="G116" s="303"/>
      <c r="H116" s="303"/>
      <c r="I116" s="303"/>
      <c r="J116" s="303"/>
      <c r="K116" s="303"/>
      <c r="L116" s="303"/>
      <c r="M116" s="303"/>
      <c r="N116" s="327"/>
    </row>
    <row r="117" spans="1:14" ht="17.25" hidden="1" customHeight="1">
      <c r="A117" s="333">
        <v>111</v>
      </c>
      <c r="B117" s="336"/>
      <c r="C117" s="337"/>
      <c r="D117" s="304"/>
      <c r="E117" s="304"/>
      <c r="F117" s="304"/>
      <c r="G117" s="303"/>
      <c r="H117" s="303"/>
      <c r="I117" s="303"/>
      <c r="J117" s="303"/>
      <c r="K117" s="303"/>
      <c r="L117" s="303"/>
      <c r="M117" s="303"/>
      <c r="N117" s="327"/>
    </row>
    <row r="118" spans="1:14" ht="17.25" hidden="1" customHeight="1">
      <c r="A118" s="333">
        <v>112</v>
      </c>
      <c r="B118" s="336"/>
      <c r="C118" s="337"/>
      <c r="D118" s="304"/>
      <c r="E118" s="304"/>
      <c r="F118" s="304"/>
      <c r="G118" s="303"/>
      <c r="H118" s="303"/>
      <c r="I118" s="303"/>
      <c r="J118" s="303"/>
      <c r="K118" s="303"/>
      <c r="L118" s="303"/>
      <c r="M118" s="303"/>
      <c r="N118" s="327"/>
    </row>
    <row r="119" spans="1:14" ht="17.25" hidden="1" customHeight="1">
      <c r="A119" s="333">
        <v>113</v>
      </c>
      <c r="B119" s="336"/>
      <c r="C119" s="337"/>
      <c r="D119" s="304"/>
      <c r="E119" s="304"/>
      <c r="F119" s="304"/>
      <c r="G119" s="303"/>
      <c r="H119" s="303"/>
      <c r="I119" s="303"/>
      <c r="J119" s="303"/>
      <c r="K119" s="303"/>
      <c r="L119" s="303"/>
      <c r="M119" s="303"/>
      <c r="N119" s="327"/>
    </row>
    <row r="120" spans="1:14" ht="17.25" hidden="1" customHeight="1">
      <c r="A120" s="333">
        <v>114</v>
      </c>
      <c r="B120" s="336"/>
      <c r="C120" s="337"/>
      <c r="D120" s="304"/>
      <c r="E120" s="304"/>
      <c r="F120" s="304"/>
      <c r="G120" s="303"/>
      <c r="H120" s="303"/>
      <c r="I120" s="303"/>
      <c r="J120" s="303"/>
      <c r="K120" s="303"/>
      <c r="L120" s="303"/>
      <c r="M120" s="303"/>
      <c r="N120" s="327"/>
    </row>
    <row r="121" spans="1:14" ht="17.25" hidden="1" customHeight="1">
      <c r="A121" s="333">
        <v>115</v>
      </c>
      <c r="B121" s="336"/>
      <c r="C121" s="337"/>
      <c r="D121" s="304"/>
      <c r="E121" s="304"/>
      <c r="F121" s="304"/>
      <c r="G121" s="303"/>
      <c r="H121" s="303"/>
      <c r="I121" s="303"/>
      <c r="J121" s="303"/>
      <c r="K121" s="303"/>
      <c r="L121" s="303"/>
      <c r="M121" s="303"/>
      <c r="N121" s="327"/>
    </row>
    <row r="122" spans="1:14" ht="17.25" hidden="1" customHeight="1">
      <c r="A122" s="333">
        <v>116</v>
      </c>
      <c r="B122" s="336"/>
      <c r="C122" s="337"/>
      <c r="D122" s="304"/>
      <c r="E122" s="304"/>
      <c r="F122" s="304"/>
      <c r="G122" s="303"/>
      <c r="H122" s="303"/>
      <c r="I122" s="303"/>
      <c r="J122" s="303"/>
      <c r="K122" s="303"/>
      <c r="L122" s="303"/>
      <c r="M122" s="303"/>
      <c r="N122" s="327"/>
    </row>
    <row r="123" spans="1:14" ht="17.25" hidden="1" customHeight="1">
      <c r="A123" s="333">
        <v>117</v>
      </c>
      <c r="B123" s="336"/>
      <c r="C123" s="337"/>
      <c r="D123" s="304"/>
      <c r="E123" s="304"/>
      <c r="F123" s="304"/>
      <c r="G123" s="303"/>
      <c r="H123" s="303"/>
      <c r="I123" s="303"/>
      <c r="J123" s="303"/>
      <c r="K123" s="303"/>
      <c r="L123" s="303"/>
      <c r="M123" s="303"/>
      <c r="N123" s="327"/>
    </row>
    <row r="124" spans="1:14" ht="17.25" hidden="1" customHeight="1">
      <c r="A124" s="333">
        <v>118</v>
      </c>
      <c r="B124" s="336"/>
      <c r="C124" s="337"/>
      <c r="D124" s="304"/>
      <c r="E124" s="304"/>
      <c r="F124" s="304"/>
      <c r="G124" s="303"/>
      <c r="H124" s="303"/>
      <c r="I124" s="303"/>
      <c r="J124" s="303"/>
      <c r="K124" s="303"/>
      <c r="L124" s="303"/>
      <c r="M124" s="303"/>
      <c r="N124" s="327"/>
    </row>
    <row r="125" spans="1:14" ht="17.25" hidden="1" customHeight="1">
      <c r="A125" s="333">
        <v>119</v>
      </c>
      <c r="B125" s="336"/>
      <c r="C125" s="337"/>
      <c r="D125" s="304"/>
      <c r="E125" s="304"/>
      <c r="F125" s="304"/>
      <c r="G125" s="303"/>
      <c r="H125" s="303"/>
      <c r="I125" s="303"/>
      <c r="J125" s="303"/>
      <c r="K125" s="303"/>
      <c r="L125" s="303"/>
      <c r="M125" s="303"/>
      <c r="N125" s="327"/>
    </row>
    <row r="126" spans="1:14" ht="17.25" hidden="1" customHeight="1">
      <c r="A126" s="333">
        <v>120</v>
      </c>
      <c r="B126" s="336"/>
      <c r="C126" s="337"/>
      <c r="D126" s="304"/>
      <c r="E126" s="304"/>
      <c r="F126" s="304"/>
      <c r="G126" s="303"/>
      <c r="H126" s="303"/>
      <c r="I126" s="303"/>
      <c r="J126" s="303"/>
      <c r="K126" s="303"/>
      <c r="L126" s="303"/>
      <c r="M126" s="303"/>
      <c r="N126" s="327"/>
    </row>
    <row r="127" spans="1:14" ht="17.25" hidden="1" customHeight="1">
      <c r="A127" s="333">
        <v>121</v>
      </c>
      <c r="B127" s="336"/>
      <c r="C127" s="337"/>
      <c r="D127" s="304"/>
      <c r="E127" s="304"/>
      <c r="F127" s="304"/>
      <c r="G127" s="303"/>
      <c r="H127" s="303"/>
      <c r="I127" s="303"/>
      <c r="J127" s="303"/>
      <c r="K127" s="303"/>
      <c r="L127" s="303"/>
      <c r="M127" s="303"/>
      <c r="N127" s="327"/>
    </row>
    <row r="128" spans="1:14" ht="17.25" hidden="1" customHeight="1">
      <c r="A128" s="333">
        <v>122</v>
      </c>
      <c r="B128" s="336"/>
      <c r="C128" s="337"/>
      <c r="D128" s="304"/>
      <c r="E128" s="304"/>
      <c r="F128" s="304"/>
      <c r="G128" s="303"/>
      <c r="H128" s="303"/>
      <c r="I128" s="303"/>
      <c r="J128" s="303"/>
      <c r="K128" s="303"/>
      <c r="L128" s="303"/>
      <c r="M128" s="303"/>
      <c r="N128" s="327"/>
    </row>
    <row r="129" spans="1:14" ht="17.25" hidden="1" customHeight="1">
      <c r="A129" s="333">
        <v>123</v>
      </c>
      <c r="B129" s="336"/>
      <c r="C129" s="337"/>
      <c r="D129" s="304"/>
      <c r="E129" s="304"/>
      <c r="F129" s="304"/>
      <c r="G129" s="303"/>
      <c r="H129" s="303"/>
      <c r="I129" s="303"/>
      <c r="J129" s="303"/>
      <c r="K129" s="303"/>
      <c r="L129" s="303"/>
      <c r="M129" s="303"/>
      <c r="N129" s="327"/>
    </row>
    <row r="130" spans="1:14" ht="17.25" hidden="1" customHeight="1">
      <c r="A130" s="333">
        <v>124</v>
      </c>
      <c r="B130" s="336"/>
      <c r="C130" s="337"/>
      <c r="D130" s="304"/>
      <c r="E130" s="304"/>
      <c r="F130" s="304"/>
      <c r="G130" s="303"/>
      <c r="H130" s="303"/>
      <c r="I130" s="303"/>
      <c r="J130" s="303"/>
      <c r="K130" s="303"/>
      <c r="L130" s="303"/>
      <c r="M130" s="303"/>
      <c r="N130" s="327"/>
    </row>
    <row r="131" spans="1:14" ht="17.25" hidden="1" customHeight="1">
      <c r="A131" s="333">
        <v>125</v>
      </c>
      <c r="B131" s="336"/>
      <c r="C131" s="337"/>
      <c r="D131" s="304"/>
      <c r="E131" s="304"/>
      <c r="F131" s="304"/>
      <c r="G131" s="303"/>
      <c r="H131" s="303"/>
      <c r="I131" s="303"/>
      <c r="J131" s="303"/>
      <c r="K131" s="303"/>
      <c r="L131" s="303"/>
      <c r="M131" s="303"/>
      <c r="N131" s="327"/>
    </row>
    <row r="132" spans="1:14" ht="17.25" hidden="1" customHeight="1">
      <c r="A132" s="333">
        <v>126</v>
      </c>
      <c r="B132" s="336"/>
      <c r="C132" s="337"/>
      <c r="D132" s="304"/>
      <c r="E132" s="304"/>
      <c r="F132" s="304"/>
      <c r="G132" s="303"/>
      <c r="H132" s="303"/>
      <c r="I132" s="303"/>
      <c r="J132" s="303"/>
      <c r="K132" s="303"/>
      <c r="L132" s="303"/>
      <c r="M132" s="303"/>
      <c r="N132" s="327"/>
    </row>
    <row r="133" spans="1:14" ht="17.25" hidden="1" customHeight="1">
      <c r="A133" s="333">
        <v>127</v>
      </c>
      <c r="B133" s="336"/>
      <c r="C133" s="337"/>
      <c r="D133" s="304"/>
      <c r="E133" s="304"/>
      <c r="F133" s="304"/>
      <c r="G133" s="303"/>
      <c r="H133" s="303"/>
      <c r="I133" s="303"/>
      <c r="J133" s="303"/>
      <c r="K133" s="303"/>
      <c r="L133" s="303"/>
      <c r="M133" s="303"/>
      <c r="N133" s="327"/>
    </row>
    <row r="134" spans="1:14" ht="17.25" hidden="1" customHeight="1">
      <c r="A134" s="333">
        <v>128</v>
      </c>
      <c r="B134" s="336"/>
      <c r="C134" s="337"/>
      <c r="D134" s="304"/>
      <c r="E134" s="304"/>
      <c r="F134" s="304"/>
      <c r="G134" s="303"/>
      <c r="H134" s="303"/>
      <c r="I134" s="303"/>
      <c r="J134" s="303"/>
      <c r="K134" s="303"/>
      <c r="L134" s="303"/>
      <c r="M134" s="303"/>
      <c r="N134" s="327"/>
    </row>
    <row r="135" spans="1:14" ht="17.25" hidden="1" customHeight="1">
      <c r="A135" s="333">
        <v>129</v>
      </c>
      <c r="B135" s="336"/>
      <c r="C135" s="337"/>
      <c r="D135" s="304"/>
      <c r="E135" s="304"/>
      <c r="F135" s="304"/>
      <c r="G135" s="303"/>
      <c r="H135" s="303"/>
      <c r="I135" s="303"/>
      <c r="J135" s="303"/>
      <c r="K135" s="303"/>
      <c r="L135" s="303"/>
      <c r="M135" s="303"/>
      <c r="N135" s="327"/>
    </row>
    <row r="136" spans="1:14" ht="17.25" hidden="1" customHeight="1">
      <c r="A136" s="333">
        <v>130</v>
      </c>
      <c r="B136" s="336"/>
      <c r="C136" s="337"/>
      <c r="D136" s="304"/>
      <c r="E136" s="304"/>
      <c r="F136" s="304"/>
      <c r="G136" s="303"/>
      <c r="H136" s="303"/>
      <c r="I136" s="303"/>
      <c r="J136" s="303"/>
      <c r="K136" s="303"/>
      <c r="L136" s="303"/>
      <c r="M136" s="303"/>
      <c r="N136" s="327"/>
    </row>
    <row r="137" spans="1:14" ht="17.25" hidden="1" customHeight="1">
      <c r="A137" s="333">
        <v>131</v>
      </c>
      <c r="B137" s="336"/>
      <c r="C137" s="337"/>
      <c r="D137" s="304"/>
      <c r="E137" s="304"/>
      <c r="F137" s="304"/>
      <c r="G137" s="303"/>
      <c r="H137" s="303"/>
      <c r="I137" s="303"/>
      <c r="J137" s="303"/>
      <c r="K137" s="303"/>
      <c r="L137" s="303"/>
      <c r="M137" s="303"/>
      <c r="N137" s="327"/>
    </row>
    <row r="138" spans="1:14" ht="17.25" hidden="1" customHeight="1">
      <c r="A138" s="333">
        <v>132</v>
      </c>
      <c r="B138" s="336"/>
      <c r="C138" s="337"/>
      <c r="D138" s="304"/>
      <c r="E138" s="304"/>
      <c r="F138" s="304"/>
      <c r="G138" s="303"/>
      <c r="H138" s="303"/>
      <c r="I138" s="303"/>
      <c r="J138" s="303"/>
      <c r="K138" s="303"/>
      <c r="L138" s="303"/>
      <c r="M138" s="303"/>
      <c r="N138" s="327"/>
    </row>
    <row r="139" spans="1:14" ht="17.25" hidden="1" customHeight="1">
      <c r="A139" s="333">
        <v>133</v>
      </c>
      <c r="B139" s="336"/>
      <c r="C139" s="337"/>
      <c r="D139" s="304"/>
      <c r="E139" s="304"/>
      <c r="F139" s="304"/>
      <c r="G139" s="303"/>
      <c r="H139" s="303"/>
      <c r="I139" s="303"/>
      <c r="J139" s="303"/>
      <c r="K139" s="303"/>
      <c r="L139" s="303"/>
      <c r="M139" s="303"/>
      <c r="N139" s="327"/>
    </row>
    <row r="140" spans="1:14" ht="17.25" hidden="1" customHeight="1">
      <c r="A140" s="333">
        <v>134</v>
      </c>
      <c r="B140" s="336"/>
      <c r="C140" s="337"/>
      <c r="D140" s="304"/>
      <c r="E140" s="304"/>
      <c r="F140" s="304"/>
      <c r="G140" s="303"/>
      <c r="H140" s="303"/>
      <c r="I140" s="303"/>
      <c r="J140" s="303"/>
      <c r="K140" s="303"/>
      <c r="L140" s="303"/>
      <c r="M140" s="303"/>
      <c r="N140" s="327"/>
    </row>
    <row r="141" spans="1:14" ht="17.25" hidden="1" customHeight="1">
      <c r="A141" s="333">
        <v>135</v>
      </c>
      <c r="B141" s="336"/>
      <c r="C141" s="337"/>
      <c r="D141" s="304"/>
      <c r="E141" s="304"/>
      <c r="F141" s="304"/>
      <c r="G141" s="303"/>
      <c r="H141" s="303"/>
      <c r="I141" s="303"/>
      <c r="J141" s="303"/>
      <c r="K141" s="303"/>
      <c r="L141" s="303"/>
      <c r="M141" s="303"/>
      <c r="N141" s="327"/>
    </row>
    <row r="142" spans="1:14" ht="17.25" hidden="1" customHeight="1">
      <c r="A142" s="333">
        <v>136</v>
      </c>
      <c r="B142" s="336"/>
      <c r="C142" s="337"/>
      <c r="D142" s="304"/>
      <c r="E142" s="304"/>
      <c r="F142" s="304"/>
      <c r="G142" s="303"/>
      <c r="H142" s="303"/>
      <c r="I142" s="303"/>
      <c r="J142" s="303"/>
      <c r="K142" s="303"/>
      <c r="L142" s="303"/>
      <c r="M142" s="303"/>
      <c r="N142" s="327"/>
    </row>
    <row r="143" spans="1:14" ht="17.25" hidden="1" customHeight="1">
      <c r="A143" s="333">
        <v>137</v>
      </c>
      <c r="B143" s="336"/>
      <c r="C143" s="337"/>
      <c r="D143" s="304"/>
      <c r="E143" s="304"/>
      <c r="F143" s="304"/>
      <c r="G143" s="303"/>
      <c r="H143" s="303"/>
      <c r="I143" s="303"/>
      <c r="J143" s="303"/>
      <c r="K143" s="303"/>
      <c r="L143" s="303"/>
      <c r="M143" s="303"/>
      <c r="N143" s="327"/>
    </row>
    <row r="144" spans="1:14" ht="17.25" hidden="1" customHeight="1">
      <c r="A144" s="333">
        <v>138</v>
      </c>
      <c r="B144" s="336"/>
      <c r="C144" s="337"/>
      <c r="D144" s="304"/>
      <c r="E144" s="304"/>
      <c r="F144" s="304"/>
      <c r="G144" s="303"/>
      <c r="H144" s="303"/>
      <c r="I144" s="303"/>
      <c r="J144" s="303"/>
      <c r="K144" s="303"/>
      <c r="L144" s="303"/>
      <c r="M144" s="303"/>
      <c r="N144" s="327"/>
    </row>
    <row r="145" spans="1:64" ht="17.25" hidden="1" customHeight="1">
      <c r="A145" s="333">
        <v>139</v>
      </c>
      <c r="B145" s="336"/>
      <c r="C145" s="337"/>
      <c r="D145" s="304"/>
      <c r="E145" s="304"/>
      <c r="F145" s="304"/>
      <c r="G145" s="303"/>
      <c r="H145" s="303"/>
      <c r="I145" s="303"/>
      <c r="J145" s="303"/>
      <c r="K145" s="303"/>
      <c r="L145" s="303"/>
      <c r="M145" s="303"/>
      <c r="N145" s="327"/>
    </row>
    <row r="146" spans="1:64" ht="17.25" hidden="1" customHeight="1">
      <c r="A146" s="333">
        <v>140</v>
      </c>
      <c r="B146" s="336"/>
      <c r="C146" s="337"/>
      <c r="D146" s="304"/>
      <c r="E146" s="304"/>
      <c r="F146" s="304"/>
      <c r="G146" s="303"/>
      <c r="H146" s="303"/>
      <c r="I146" s="303"/>
      <c r="J146" s="303"/>
      <c r="K146" s="303"/>
      <c r="L146" s="303"/>
      <c r="M146" s="303"/>
      <c r="N146" s="327"/>
    </row>
    <row r="147" spans="1:64" ht="17.25" hidden="1" customHeight="1">
      <c r="A147" s="333">
        <v>141</v>
      </c>
      <c r="B147" s="336"/>
      <c r="C147" s="337"/>
      <c r="D147" s="304"/>
      <c r="E147" s="304"/>
      <c r="F147" s="304"/>
      <c r="G147" s="303"/>
      <c r="H147" s="303"/>
      <c r="I147" s="303"/>
      <c r="J147" s="303"/>
      <c r="K147" s="303"/>
      <c r="L147" s="303"/>
      <c r="M147" s="303"/>
      <c r="N147" s="327"/>
    </row>
    <row r="148" spans="1:64" ht="17.25" hidden="1" customHeight="1">
      <c r="A148" s="333">
        <v>142</v>
      </c>
      <c r="B148" s="336"/>
      <c r="C148" s="337"/>
      <c r="D148" s="304"/>
      <c r="E148" s="304"/>
      <c r="F148" s="304"/>
      <c r="G148" s="303"/>
      <c r="H148" s="303"/>
      <c r="I148" s="303"/>
      <c r="J148" s="303"/>
      <c r="K148" s="303"/>
      <c r="L148" s="303"/>
      <c r="M148" s="303"/>
      <c r="N148" s="327"/>
    </row>
    <row r="149" spans="1:64" ht="17.25" hidden="1" customHeight="1">
      <c r="A149" s="333">
        <v>143</v>
      </c>
      <c r="B149" s="336"/>
      <c r="C149" s="337"/>
      <c r="D149" s="304"/>
      <c r="E149" s="304"/>
      <c r="F149" s="304"/>
      <c r="G149" s="303"/>
      <c r="H149" s="303"/>
      <c r="I149" s="303"/>
      <c r="J149" s="303"/>
      <c r="K149" s="303"/>
      <c r="L149" s="303"/>
      <c r="M149" s="303"/>
      <c r="N149" s="327"/>
    </row>
    <row r="150" spans="1:64" ht="17.25" hidden="1" customHeight="1">
      <c r="A150" s="333">
        <v>144</v>
      </c>
      <c r="B150" s="336"/>
      <c r="C150" s="337"/>
      <c r="D150" s="304"/>
      <c r="E150" s="304"/>
      <c r="F150" s="304"/>
      <c r="G150" s="303"/>
      <c r="H150" s="303"/>
      <c r="I150" s="303"/>
      <c r="J150" s="303"/>
      <c r="K150" s="303"/>
      <c r="L150" s="303"/>
      <c r="M150" s="303"/>
      <c r="N150" s="327"/>
    </row>
    <row r="151" spans="1:64" ht="17.25" hidden="1" customHeight="1">
      <c r="A151" s="333">
        <v>145</v>
      </c>
      <c r="B151" s="336"/>
      <c r="C151" s="337"/>
      <c r="D151" s="304"/>
      <c r="E151" s="304"/>
      <c r="F151" s="304"/>
      <c r="G151" s="303"/>
      <c r="H151" s="303"/>
      <c r="I151" s="303"/>
      <c r="J151" s="303"/>
      <c r="K151" s="303"/>
      <c r="L151" s="303"/>
      <c r="M151" s="303"/>
      <c r="N151" s="327"/>
    </row>
    <row r="152" spans="1:64" s="195" customFormat="1" ht="15" customHeight="1">
      <c r="A152" s="338"/>
      <c r="B152" s="339" t="s">
        <v>68</v>
      </c>
      <c r="C152" s="304"/>
      <c r="D152" s="304"/>
      <c r="E152" s="304"/>
      <c r="F152" s="304"/>
      <c r="G152" s="304">
        <f>SUM(G82:G151)</f>
        <v>0</v>
      </c>
      <c r="H152" s="304"/>
      <c r="I152" s="304">
        <f>SUM(I8:I151)</f>
        <v>4684660</v>
      </c>
      <c r="J152" s="304"/>
      <c r="K152" s="304"/>
      <c r="L152" s="304"/>
      <c r="M152" s="304">
        <f>SUM(M8:M151)</f>
        <v>4879797</v>
      </c>
      <c r="N152" s="340">
        <f>I152+M152</f>
        <v>9564457</v>
      </c>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row>
    <row r="153" spans="1:64" ht="18" customHeight="1">
      <c r="A153" s="1322"/>
      <c r="B153" s="1323"/>
      <c r="C153" s="1323"/>
      <c r="D153" s="1323"/>
      <c r="E153" s="1323"/>
      <c r="F153" s="1323"/>
      <c r="G153" s="1323"/>
      <c r="H153" s="1323"/>
      <c r="I153" s="1323"/>
      <c r="J153" s="1323"/>
      <c r="K153" s="1323"/>
      <c r="L153" s="1323"/>
      <c r="M153" s="1323"/>
      <c r="N153" s="1324"/>
    </row>
    <row r="154" spans="1:64" ht="19.5" customHeight="1">
      <c r="A154" s="1325" t="s">
        <v>785</v>
      </c>
      <c r="B154" s="1326"/>
      <c r="C154" s="1326"/>
      <c r="D154" s="1326"/>
      <c r="E154" s="1326"/>
      <c r="F154" s="1326"/>
      <c r="G154" s="1326"/>
      <c r="H154" s="1326"/>
      <c r="I154" s="1326"/>
      <c r="J154" s="1326"/>
      <c r="K154" s="1326"/>
      <c r="L154" s="1326"/>
      <c r="M154" s="1314">
        <f>ROUND('Formet 8'!N218*0.1,0)</f>
        <v>3828</v>
      </c>
      <c r="N154" s="1315"/>
    </row>
    <row r="155" spans="1:64" ht="18" customHeight="1">
      <c r="A155" s="1325" t="s">
        <v>786</v>
      </c>
      <c r="B155" s="1326"/>
      <c r="C155" s="1326"/>
      <c r="D155" s="1326"/>
      <c r="E155" s="1326"/>
      <c r="F155" s="1326"/>
      <c r="G155" s="1326"/>
      <c r="H155" s="1326"/>
      <c r="I155" s="1326"/>
      <c r="J155" s="1326"/>
      <c r="K155" s="1326"/>
      <c r="L155" s="1326"/>
      <c r="M155" s="1314">
        <f>ROUND('Formet 8'!M218*0.1,0)</f>
        <v>7771</v>
      </c>
      <c r="N155" s="1315"/>
    </row>
    <row r="156" spans="1:64" ht="24.75" customHeight="1" thickBot="1">
      <c r="A156" s="1316" t="s">
        <v>787</v>
      </c>
      <c r="B156" s="1317"/>
      <c r="C156" s="1317"/>
      <c r="D156" s="1317"/>
      <c r="E156" s="1317"/>
      <c r="F156" s="1317"/>
      <c r="G156" s="1317"/>
      <c r="H156" s="1317"/>
      <c r="I156" s="1317"/>
      <c r="J156" s="1317"/>
      <c r="K156" s="1317"/>
      <c r="L156" s="1317"/>
      <c r="M156" s="1318">
        <f>N152+M154+M155</f>
        <v>9576056</v>
      </c>
      <c r="N156" s="1319"/>
    </row>
  </sheetData>
  <protectedRanges>
    <protectedRange sqref="K83:K109 E82:F151 E152:M152" name="Range1_3"/>
    <protectedRange sqref="D152" name="Range1_4"/>
    <protectedRange sqref="D82:D151" name="Range1"/>
  </protectedRanges>
  <mergeCells count="13">
    <mergeCell ref="A3:M3"/>
    <mergeCell ref="A5:N5"/>
    <mergeCell ref="A4:N4"/>
    <mergeCell ref="A2:N2"/>
    <mergeCell ref="G1:N1"/>
    <mergeCell ref="M155:N155"/>
    <mergeCell ref="A156:L156"/>
    <mergeCell ref="M156:N156"/>
    <mergeCell ref="A6:N6"/>
    <mergeCell ref="A153:N153"/>
    <mergeCell ref="A154:L154"/>
    <mergeCell ref="A155:L155"/>
    <mergeCell ref="M154:N154"/>
  </mergeCells>
  <conditionalFormatting sqref="A28:F62">
    <cfRule type="expression" dxfId="5" priority="13">
      <formula>$A102=9045</formula>
    </cfRule>
    <cfRule type="expression" dxfId="4" priority="14">
      <formula>$A102&gt;23700</formula>
    </cfRule>
    <cfRule type="expression" dxfId="3" priority="15">
      <formula>$A102=23700</formula>
    </cfRule>
  </conditionalFormatting>
  <dataValidations count="1">
    <dataValidation type="list" allowBlank="1" showInputMessage="1" showErrorMessage="1" sqref="C9:C81">
      <formula1>$D$330:$D$355</formula1>
    </dataValidation>
  </dataValidations>
  <pageMargins left="0.7" right="0.21" top="0.24" bottom="0.22" header="0.2" footer="0.2"/>
  <pageSetup paperSize="9" orientation="landscape" verticalDpi="300" r:id="rId1"/>
</worksheet>
</file>

<file path=xl/worksheets/sheet3.xml><?xml version="1.0" encoding="utf-8"?>
<worksheet xmlns="http://schemas.openxmlformats.org/spreadsheetml/2006/main" xmlns:r="http://schemas.openxmlformats.org/officeDocument/2006/relationships">
  <sheetPr>
    <tabColor rgb="FFFFFF00"/>
  </sheetPr>
  <dimension ref="A1:XFC16"/>
  <sheetViews>
    <sheetView workbookViewId="0">
      <selection activeCell="A3" sqref="A3:M3"/>
    </sheetView>
  </sheetViews>
  <sheetFormatPr defaultColWidth="0" defaultRowHeight="15" zeroHeight="1"/>
  <cols>
    <col min="1" max="13" width="11" style="216" customWidth="1"/>
    <col min="14" max="14" width="3.28515625" customWidth="1"/>
    <col min="15" max="16383" width="9.140625" hidden="1"/>
    <col min="16384" max="16384" width="5.42578125" hidden="1"/>
  </cols>
  <sheetData>
    <row r="1" spans="1:14">
      <c r="A1" s="871" t="str">
        <f>CONCATENATE(Master!E2," ",Master!H2," ","¼",Master!C3,"&amp;",Master!E3,"½")</f>
        <v>ç/kkukpk;Z] jkmekfo jk;eyok³k ¼vkWfQl vkbZ-Mh- la[;k %&amp;12345½</v>
      </c>
      <c r="B1" s="872"/>
      <c r="C1" s="872"/>
      <c r="D1" s="872"/>
      <c r="E1" s="872"/>
      <c r="F1" s="872"/>
      <c r="G1" s="872"/>
      <c r="H1" s="872"/>
      <c r="I1" s="872"/>
      <c r="J1" s="872"/>
      <c r="K1" s="872"/>
      <c r="L1" s="872"/>
      <c r="M1" s="873"/>
      <c r="N1" s="870"/>
    </row>
    <row r="2" spans="1:14" ht="15.75" thickBot="1">
      <c r="A2" s="874"/>
      <c r="B2" s="875"/>
      <c r="C2" s="875"/>
      <c r="D2" s="875"/>
      <c r="E2" s="875"/>
      <c r="F2" s="875"/>
      <c r="G2" s="875"/>
      <c r="H2" s="875"/>
      <c r="I2" s="875"/>
      <c r="J2" s="875"/>
      <c r="K2" s="875"/>
      <c r="L2" s="875"/>
      <c r="M2" s="876"/>
      <c r="N2" s="870"/>
    </row>
    <row r="3" spans="1:14">
      <c r="A3" s="867"/>
      <c r="B3" s="868"/>
      <c r="C3" s="868"/>
      <c r="D3" s="868"/>
      <c r="E3" s="868"/>
      <c r="F3" s="868"/>
      <c r="G3" s="868"/>
      <c r="H3" s="868"/>
      <c r="I3" s="868"/>
      <c r="J3" s="868"/>
      <c r="K3" s="868"/>
      <c r="L3" s="868"/>
      <c r="M3" s="869"/>
      <c r="N3" s="870"/>
    </row>
    <row r="4" spans="1:14">
      <c r="A4" s="877" t="str">
        <f>CONCATENATE('[1]Formet 8'!A4:N4,'[1]Formet 8'!A5:N5)</f>
        <v>fuf'pr O;;ksa ds foLr`r vuqeku vFkkZr vf/kdkfj;ksa o deZpkfj;ksa ds osru vuqeku o"kZ ¼vizSy ls ekpZ rd½</v>
      </c>
      <c r="B4" s="878"/>
      <c r="C4" s="878"/>
      <c r="D4" s="878"/>
      <c r="E4" s="878"/>
      <c r="F4" s="878"/>
      <c r="G4" s="878"/>
      <c r="H4" s="878"/>
      <c r="I4" s="878"/>
      <c r="J4" s="878"/>
      <c r="K4" s="878"/>
      <c r="L4" s="878"/>
      <c r="M4" s="879"/>
      <c r="N4" s="870"/>
    </row>
    <row r="5" spans="1:14">
      <c r="A5" s="877"/>
      <c r="B5" s="878"/>
      <c r="C5" s="878"/>
      <c r="D5" s="878"/>
      <c r="E5" s="878"/>
      <c r="F5" s="878"/>
      <c r="G5" s="878"/>
      <c r="H5" s="878"/>
      <c r="I5" s="878"/>
      <c r="J5" s="878"/>
      <c r="K5" s="878"/>
      <c r="L5" s="878"/>
      <c r="M5" s="879"/>
      <c r="N5" s="870"/>
    </row>
    <row r="6" spans="1:14" ht="39.6" customHeight="1">
      <c r="A6" s="895" t="str">
        <f>'Formet 9'!J5</f>
        <v>2023-24</v>
      </c>
      <c r="B6" s="896"/>
      <c r="C6" s="896"/>
      <c r="D6" s="896"/>
      <c r="E6" s="896"/>
      <c r="F6" s="896"/>
      <c r="G6" s="896"/>
      <c r="H6" s="896"/>
      <c r="I6" s="896"/>
      <c r="J6" s="896"/>
      <c r="K6" s="896"/>
      <c r="L6" s="896"/>
      <c r="M6" s="897"/>
      <c r="N6" s="870"/>
    </row>
    <row r="7" spans="1:14">
      <c r="A7" s="880" t="s">
        <v>770</v>
      </c>
      <c r="B7" s="881"/>
      <c r="C7" s="881"/>
      <c r="D7" s="881"/>
      <c r="E7" s="881"/>
      <c r="F7" s="881"/>
      <c r="G7" s="881"/>
      <c r="H7" s="881"/>
      <c r="I7" s="881"/>
      <c r="J7" s="881"/>
      <c r="K7" s="881"/>
      <c r="L7" s="881"/>
      <c r="M7" s="882"/>
      <c r="N7" s="870"/>
    </row>
    <row r="8" spans="1:14" ht="15.75" thickBot="1">
      <c r="A8" s="880"/>
      <c r="B8" s="881"/>
      <c r="C8" s="881"/>
      <c r="D8" s="881"/>
      <c r="E8" s="881"/>
      <c r="F8" s="881"/>
      <c r="G8" s="881"/>
      <c r="H8" s="881"/>
      <c r="I8" s="881"/>
      <c r="J8" s="881"/>
      <c r="K8" s="881"/>
      <c r="L8" s="881"/>
      <c r="M8" s="882"/>
      <c r="N8" s="870"/>
    </row>
    <row r="9" spans="1:14" ht="15.75" thickBot="1">
      <c r="A9" s="867"/>
      <c r="B9" s="868"/>
      <c r="C9" s="868"/>
      <c r="D9" s="868"/>
      <c r="E9" s="868"/>
      <c r="F9" s="868"/>
      <c r="G9" s="868"/>
      <c r="H9" s="868"/>
      <c r="I9" s="868"/>
      <c r="J9" s="868"/>
      <c r="K9" s="868"/>
      <c r="L9" s="868"/>
      <c r="M9" s="869"/>
      <c r="N9" s="870"/>
    </row>
    <row r="10" spans="1:14">
      <c r="A10" s="883" t="str">
        <f>abc!A3</f>
        <v>2202-02-109-(07)-(01) (STATE FUND+CENTRAL ASS.)</v>
      </c>
      <c r="B10" s="884"/>
      <c r="C10" s="884"/>
      <c r="D10" s="884"/>
      <c r="E10" s="884"/>
      <c r="F10" s="884"/>
      <c r="G10" s="884"/>
      <c r="H10" s="884"/>
      <c r="I10" s="884"/>
      <c r="J10" s="884"/>
      <c r="K10" s="884"/>
      <c r="L10" s="884"/>
      <c r="M10" s="885"/>
      <c r="N10" s="870"/>
    </row>
    <row r="11" spans="1:14">
      <c r="A11" s="886"/>
      <c r="B11" s="887"/>
      <c r="C11" s="887"/>
      <c r="D11" s="887"/>
      <c r="E11" s="887"/>
      <c r="F11" s="887"/>
      <c r="G11" s="887"/>
      <c r="H11" s="887"/>
      <c r="I11" s="887"/>
      <c r="J11" s="887"/>
      <c r="K11" s="887"/>
      <c r="L11" s="887"/>
      <c r="M11" s="888"/>
      <c r="N11" s="870"/>
    </row>
    <row r="12" spans="1:14">
      <c r="A12" s="889" t="str">
        <f>abc!A4</f>
        <v>BUDGET HEAD : 2202 -सामान्य शिक्षा-02-109 -राजकीय माध्यमिक विद्यालय-07 -राष्ट्रीय माध्यमिक शिक्षा अभियान-01 -माध्यमिक शिक्षा अभियान- सामान्य व्यय (S.F. + C.A.)</v>
      </c>
      <c r="B12" s="890"/>
      <c r="C12" s="890"/>
      <c r="D12" s="890"/>
      <c r="E12" s="890"/>
      <c r="F12" s="890"/>
      <c r="G12" s="890"/>
      <c r="H12" s="890"/>
      <c r="I12" s="890"/>
      <c r="J12" s="890"/>
      <c r="K12" s="890"/>
      <c r="L12" s="890"/>
      <c r="M12" s="891"/>
      <c r="N12" s="870"/>
    </row>
    <row r="13" spans="1:14" ht="100.15" customHeight="1" thickBot="1">
      <c r="A13" s="892"/>
      <c r="B13" s="893"/>
      <c r="C13" s="893"/>
      <c r="D13" s="893"/>
      <c r="E13" s="893"/>
      <c r="F13" s="893"/>
      <c r="G13" s="893"/>
      <c r="H13" s="893"/>
      <c r="I13" s="893"/>
      <c r="J13" s="893"/>
      <c r="K13" s="893"/>
      <c r="L13" s="893"/>
      <c r="M13" s="894"/>
      <c r="N13" s="870"/>
    </row>
    <row r="14" spans="1:14">
      <c r="A14" s="867"/>
      <c r="B14" s="868"/>
      <c r="C14" s="868"/>
      <c r="D14" s="868"/>
      <c r="E14" s="868"/>
      <c r="F14" s="868"/>
      <c r="G14" s="868"/>
      <c r="H14" s="868"/>
      <c r="I14" s="868"/>
      <c r="J14" s="868"/>
      <c r="K14" s="868"/>
      <c r="L14" s="868"/>
      <c r="M14" s="869"/>
      <c r="N14" s="870"/>
    </row>
    <row r="15" spans="1:14" hidden="1">
      <c r="A15" s="295"/>
      <c r="B15" s="296"/>
      <c r="C15" s="296"/>
      <c r="D15" s="296"/>
      <c r="E15" s="296"/>
      <c r="F15" s="296"/>
      <c r="G15" s="296"/>
      <c r="H15" s="296"/>
      <c r="I15" s="296"/>
      <c r="J15" s="296"/>
      <c r="K15" s="296"/>
      <c r="L15" s="296"/>
      <c r="M15" s="297"/>
    </row>
    <row r="16" spans="1:14" ht="15.75" hidden="1" thickBot="1">
      <c r="A16" s="298"/>
      <c r="B16" s="299"/>
      <c r="C16" s="299"/>
      <c r="D16" s="299"/>
      <c r="E16" s="299"/>
      <c r="F16" s="299"/>
      <c r="G16" s="299"/>
      <c r="H16" s="299"/>
      <c r="I16" s="299"/>
      <c r="J16" s="299"/>
      <c r="K16" s="299"/>
      <c r="L16" s="299"/>
      <c r="M16" s="300"/>
    </row>
  </sheetData>
  <sheetProtection password="E8FA" sheet="1" objects="1" scenarios="1" formatColumns="0" formatRows="0"/>
  <mergeCells count="10">
    <mergeCell ref="A14:M14"/>
    <mergeCell ref="A3:M3"/>
    <mergeCell ref="A9:M9"/>
    <mergeCell ref="N1:N14"/>
    <mergeCell ref="A1:M2"/>
    <mergeCell ref="A4:M5"/>
    <mergeCell ref="A7:M8"/>
    <mergeCell ref="A10:M11"/>
    <mergeCell ref="A12:M13"/>
    <mergeCell ref="A6:M6"/>
  </mergeCells>
  <pageMargins left="0.2" right="0.21"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sheetPr>
    <tabColor theme="8" tint="-0.249977111117893"/>
  </sheetPr>
  <dimension ref="A1:H209"/>
  <sheetViews>
    <sheetView topLeftCell="A191" workbookViewId="0">
      <selection activeCell="F209" sqref="F209:G209"/>
    </sheetView>
  </sheetViews>
  <sheetFormatPr defaultColWidth="0" defaultRowHeight="15" zeroHeight="1"/>
  <cols>
    <col min="1" max="1" width="4.5703125" style="252" bestFit="1" customWidth="1"/>
    <col min="2" max="3" width="16.7109375" style="252" customWidth="1"/>
    <col min="4" max="4" width="15.28515625" style="252" customWidth="1"/>
    <col min="5" max="5" width="14" style="252" customWidth="1"/>
    <col min="6" max="6" width="12.7109375" style="252" customWidth="1"/>
    <col min="7" max="7" width="14.140625" style="252" customWidth="1"/>
    <col min="8" max="8" width="2.28515625" customWidth="1"/>
    <col min="9" max="16384" width="9.140625" hidden="1"/>
  </cols>
  <sheetData>
    <row r="1" spans="1:8" ht="20.25">
      <c r="A1" s="1278" t="str">
        <f>Summary!$A$2</f>
        <v>ç/kkukpk;Z] jkmekfo jk;eyok³k ¼vkWfQl vkbZ-Mh- la[;k %&amp;12345½</v>
      </c>
      <c r="B1" s="1278"/>
      <c r="C1" s="1278"/>
      <c r="D1" s="1278"/>
      <c r="E1" s="1278"/>
      <c r="F1" s="1278"/>
      <c r="G1" s="1278"/>
      <c r="H1" s="904"/>
    </row>
    <row r="2" spans="1:8" ht="20.25">
      <c r="A2" s="1279" t="s">
        <v>321</v>
      </c>
      <c r="B2" s="1279"/>
      <c r="C2" s="1279"/>
      <c r="D2" s="1279"/>
      <c r="E2" s="1279"/>
      <c r="F2" s="1279"/>
      <c r="G2" s="1279"/>
      <c r="H2" s="904"/>
    </row>
    <row r="3" spans="1:8" ht="20.25">
      <c r="A3" s="1335" t="s">
        <v>390</v>
      </c>
      <c r="B3" s="1335"/>
      <c r="C3" s="1335"/>
      <c r="D3" s="1335"/>
      <c r="E3" s="1335"/>
      <c r="F3" s="1335"/>
      <c r="G3" s="1335"/>
      <c r="H3" s="904"/>
    </row>
    <row r="4" spans="1:8">
      <c r="A4" s="1336" t="str">
        <f>'Formet 9'!A7</f>
        <v>BUDGET HEAD : 2202 -सामान्य शिक्षा-02-109 -राजकीय माध्यमिक विद्यालय-07 -राष्ट्रीय माध्यमिक शिक्षा अभियान-01 -माध्यमिक शिक्षा अभियान- सामान्य व्यय (S.F. + C.A.)</v>
      </c>
      <c r="B4" s="1336"/>
      <c r="C4" s="1336"/>
      <c r="D4" s="1336"/>
      <c r="E4" s="1336"/>
      <c r="F4" s="1336"/>
      <c r="G4" s="1336"/>
      <c r="H4" s="904"/>
    </row>
    <row r="5" spans="1:8" ht="31.5">
      <c r="A5" s="555" t="s">
        <v>6</v>
      </c>
      <c r="B5" s="555" t="s">
        <v>391</v>
      </c>
      <c r="C5" s="555" t="s">
        <v>392</v>
      </c>
      <c r="D5" s="555" t="s">
        <v>393</v>
      </c>
      <c r="E5" s="555" t="s">
        <v>394</v>
      </c>
      <c r="F5" s="556" t="s">
        <v>395</v>
      </c>
      <c r="G5" s="556" t="s">
        <v>78</v>
      </c>
      <c r="H5" s="904"/>
    </row>
    <row r="6" spans="1:8" ht="16.5">
      <c r="A6" s="557" t="s">
        <v>396</v>
      </c>
      <c r="B6" s="557" t="s">
        <v>397</v>
      </c>
      <c r="C6" s="557" t="s">
        <v>398</v>
      </c>
      <c r="D6" s="557" t="s">
        <v>399</v>
      </c>
      <c r="E6" s="557" t="s">
        <v>400</v>
      </c>
      <c r="F6" s="556" t="s">
        <v>401</v>
      </c>
      <c r="G6" s="556" t="s">
        <v>402</v>
      </c>
      <c r="H6" s="904"/>
    </row>
    <row r="7" spans="1:8" ht="15.75">
      <c r="A7" s="558">
        <v>1</v>
      </c>
      <c r="B7" s="561" t="str">
        <f>IF(MAX('Formet 8'!$A$12:$A$213)&lt;$A7,"",VLOOKUP($A7,'Formet 8'!$A$12:$O$213,4,0))</f>
        <v>ABC</v>
      </c>
      <c r="C7" s="561" t="str">
        <f>IF(MAX('Formet 8'!$A$12:$A$213)&lt;$A7,"",VLOOKUP($A7,'Formet 8'!$A$12:$O$213,7,0))</f>
        <v>PRINCIPAL</v>
      </c>
      <c r="D7" s="561">
        <f>IF(MAX('Formet 8'!$A$12:$A$213)&lt;$A7,"",VLOOKUP($A7,'Formet 8'!$A$12:$O$213,9,0))</f>
        <v>69300</v>
      </c>
      <c r="E7" s="559">
        <f>IF(AND(D7=""),"",'Formet 8'!E$218)</f>
        <v>0.04</v>
      </c>
      <c r="F7" s="560">
        <f>IF(AND(D7=""),"",ROUND((D7*E7)*3,0))</f>
        <v>8316</v>
      </c>
      <c r="G7" s="562">
        <f>IF(AND(D7=""),"",(ROUND(D7*103%,0)*E7*3)+F7)</f>
        <v>16881.48</v>
      </c>
      <c r="H7" s="904"/>
    </row>
    <row r="8" spans="1:8" ht="15.75">
      <c r="A8" s="558">
        <v>2</v>
      </c>
      <c r="B8" s="561" t="str">
        <f>IF(MAX('Formet 8'!$A$12:$A$213)&lt;$A8,"",VLOOKUP($A8,'Formet 8'!$A$12:$O$213,4,0))</f>
        <v>FGD</v>
      </c>
      <c r="C8" s="561" t="str">
        <f>IF(MAX('Formet 8'!$A$12:$A$213)&lt;$A8,"",VLOOKUP($A8,'Formet 8'!$A$12:$O$213,7,0))</f>
        <v>TEACHER-II</v>
      </c>
      <c r="D8" s="561">
        <f>IF(MAX('Formet 8'!$A$12:$A$213)&lt;$A8,"",VLOOKUP($A8,'Formet 8'!$A$12:$O$213,9,0))</f>
        <v>45100</v>
      </c>
      <c r="E8" s="559">
        <f>IF(AND(D8=""),"",'Formet 8'!E$218)</f>
        <v>0.04</v>
      </c>
      <c r="F8" s="560">
        <f t="shared" ref="F8:F10" si="0">IF(AND(D8=""),"",ROUND((D8*E8)*3,0))</f>
        <v>5412</v>
      </c>
      <c r="G8" s="562">
        <f t="shared" ref="G8:G71" si="1">IF(AND(D8=""),"",(ROUND(D8*103%,0)*E8*3)+F8)</f>
        <v>10986.36</v>
      </c>
      <c r="H8" s="904"/>
    </row>
    <row r="9" spans="1:8" ht="15.75">
      <c r="A9" s="558">
        <v>3</v>
      </c>
      <c r="B9" s="561" t="str">
        <f>IF(MAX('Formet 8'!$A$12:$A$213)&lt;$A9,"",VLOOKUP($A9,'Formet 8'!$A$12:$O$213,4,0))</f>
        <v>ZGD</v>
      </c>
      <c r="C9" s="561" t="str">
        <f>IF(MAX('Formet 8'!$A$12:$A$213)&lt;$A9,"",VLOOKUP($A9,'Formet 8'!$A$12:$O$213,7,0))</f>
        <v>TEACHER-III</v>
      </c>
      <c r="D9" s="561">
        <f>IF(MAX('Formet 8'!$A$12:$A$213)&lt;$A9,"",VLOOKUP($A9,'Formet 8'!$A$12:$O$213,9,0))</f>
        <v>36900</v>
      </c>
      <c r="E9" s="559">
        <f>IF(AND(D9=""),"",'Formet 8'!E$218)</f>
        <v>0.04</v>
      </c>
      <c r="F9" s="560">
        <f t="shared" si="0"/>
        <v>4428</v>
      </c>
      <c r="G9" s="562">
        <f t="shared" si="1"/>
        <v>8988.84</v>
      </c>
      <c r="H9" s="904"/>
    </row>
    <row r="10" spans="1:8" ht="15.75">
      <c r="A10" s="558">
        <v>4</v>
      </c>
      <c r="B10" s="561" t="str">
        <f>IF(MAX('Formet 8'!$A$12:$A$213)&lt;$A10,"",VLOOKUP($A10,'Formet 8'!$A$12:$O$213,4,0))</f>
        <v>DBCZFB</v>
      </c>
      <c r="C10" s="561" t="str">
        <f>IF(MAX('Formet 8'!$A$12:$A$213)&lt;$A10,"",VLOOKUP($A10,'Formet 8'!$A$12:$O$213,7,0))</f>
        <v>TEACHER-III</v>
      </c>
      <c r="D10" s="561">
        <f>IF(MAX('Formet 8'!$A$12:$A$213)&lt;$A10,"",VLOOKUP($A10,'Formet 8'!$A$12:$O$213,9,0))</f>
        <v>49300</v>
      </c>
      <c r="E10" s="559">
        <f>IF(AND(D10=""),"",'Formet 8'!E$218)</f>
        <v>0.04</v>
      </c>
      <c r="F10" s="560">
        <f t="shared" si="0"/>
        <v>5916</v>
      </c>
      <c r="G10" s="562">
        <f t="shared" si="1"/>
        <v>12009.48</v>
      </c>
      <c r="H10" s="904"/>
    </row>
    <row r="11" spans="1:8" ht="15.75">
      <c r="A11" s="558">
        <v>5</v>
      </c>
      <c r="B11" s="561" t="str">
        <f>IF(MAX('Formet 8'!$A$12:$A$213)&lt;$A11,"",VLOOKUP($A11,'Formet 8'!$A$12:$O$213,4,0))</f>
        <v>D</v>
      </c>
      <c r="C11" s="561" t="str">
        <f>IF(MAX('Formet 8'!$A$12:$A$213)&lt;$A11,"",VLOOKUP($A11,'Formet 8'!$A$12:$O$213,7,0))</f>
        <v>TEACHER-III</v>
      </c>
      <c r="D11" s="561">
        <f>IF(MAX('Formet 8'!$A$12:$A$213)&lt;$A11,"",VLOOKUP($A11,'Formet 8'!$A$12:$O$213,9,0))</f>
        <v>40300</v>
      </c>
      <c r="E11" s="559">
        <f>IF(AND(D11=""),"",'Formet 8'!E$218)</f>
        <v>0.04</v>
      </c>
      <c r="F11" s="560">
        <f>IF(AND(D11=""),"",ROUND((D11*E11)*3,0))</f>
        <v>4836</v>
      </c>
      <c r="G11" s="562">
        <f t="shared" si="1"/>
        <v>9817.08</v>
      </c>
      <c r="H11" s="904"/>
    </row>
    <row r="12" spans="1:8" ht="15.75">
      <c r="A12" s="558">
        <v>6</v>
      </c>
      <c r="B12" s="561" t="str">
        <f>IF(MAX('Formet 8'!$A$12:$A$213)&lt;$A12,"",VLOOKUP($A12,'Formet 8'!$A$12:$O$213,4,0))</f>
        <v>BCBD</v>
      </c>
      <c r="C12" s="561" t="str">
        <f>IF(MAX('Formet 8'!$A$12:$A$213)&lt;$A12,"",VLOOKUP($A12,'Formet 8'!$A$12:$O$213,7,0))</f>
        <v>TEACHER-III</v>
      </c>
      <c r="D12" s="561">
        <f>IF(MAX('Formet 8'!$A$12:$A$213)&lt;$A12,"",VLOOKUP($A12,'Formet 8'!$A$12:$O$213,9,0))</f>
        <v>45100</v>
      </c>
      <c r="E12" s="559">
        <f>IF(AND(D12=""),"",'Formet 8'!E$218)</f>
        <v>0.04</v>
      </c>
      <c r="F12" s="560">
        <f t="shared" ref="F12:F75" si="2">IF(AND(D12=""),"",ROUND((D12*E12)*3,0))</f>
        <v>5412</v>
      </c>
      <c r="G12" s="562">
        <f t="shared" si="1"/>
        <v>10986.36</v>
      </c>
      <c r="H12" s="904"/>
    </row>
    <row r="13" spans="1:8" ht="15.75">
      <c r="A13" s="558">
        <v>7</v>
      </c>
      <c r="B13" s="561" t="str">
        <f>IF(MAX('Formet 8'!$A$12:$A$213)&lt;$A13,"",VLOOKUP($A13,'Formet 8'!$A$12:$O$213,4,0))</f>
        <v>GBGCBD</v>
      </c>
      <c r="C13" s="561" t="str">
        <f>IF(MAX('Formet 8'!$A$12:$A$213)&lt;$A13,"",VLOOKUP($A13,'Formet 8'!$A$12:$O$213,7,0))</f>
        <v>PEON</v>
      </c>
      <c r="D13" s="561">
        <f>IF(MAX('Formet 8'!$A$12:$A$213)&lt;$A13,"",VLOOKUP($A13,'Formet 8'!$A$12:$O$213,9,0))</f>
        <v>33000</v>
      </c>
      <c r="E13" s="559">
        <f>IF(AND(D13=""),"",'Formet 8'!E$218)</f>
        <v>0.04</v>
      </c>
      <c r="F13" s="560">
        <f t="shared" si="2"/>
        <v>3960</v>
      </c>
      <c r="G13" s="562">
        <f t="shared" si="1"/>
        <v>8038.8</v>
      </c>
      <c r="H13" s="904"/>
    </row>
    <row r="14" spans="1:8" ht="15.75">
      <c r="A14" s="558">
        <v>8</v>
      </c>
      <c r="B14" s="561" t="str">
        <f>IF(MAX('Formet 8'!$A$12:$A$213)&lt;$A14,"",VLOOKUP($A14,'Formet 8'!$A$12:$O$213,4,0))</f>
        <v/>
      </c>
      <c r="C14" s="561" t="str">
        <f>IF(MAX('Formet 8'!$A$12:$A$213)&lt;$A14,"",VLOOKUP($A14,'Formet 8'!$A$12:$O$213,7,0))</f>
        <v/>
      </c>
      <c r="D14" s="561" t="str">
        <f>IF(MAX('Formet 8'!$A$12:$A$213)&lt;$A14,"",VLOOKUP($A14,'Formet 8'!$A$12:$O$213,9,0))</f>
        <v/>
      </c>
      <c r="E14" s="559" t="str">
        <f>IF(AND(D14=""),"",'Formet 8'!E$218)</f>
        <v/>
      </c>
      <c r="F14" s="560" t="str">
        <f t="shared" si="2"/>
        <v/>
      </c>
      <c r="G14" s="562" t="str">
        <f t="shared" si="1"/>
        <v/>
      </c>
      <c r="H14" s="904"/>
    </row>
    <row r="15" spans="1:8" ht="15.75">
      <c r="A15" s="558">
        <v>9</v>
      </c>
      <c r="B15" s="561" t="str">
        <f>IF(MAX('Formet 8'!$A$12:$A$213)&lt;$A15,"",VLOOKUP($A15,'Formet 8'!$A$12:$O$213,4,0))</f>
        <v/>
      </c>
      <c r="C15" s="561" t="str">
        <f>IF(MAX('Formet 8'!$A$12:$A$213)&lt;$A15,"",VLOOKUP($A15,'Formet 8'!$A$12:$O$213,7,0))</f>
        <v/>
      </c>
      <c r="D15" s="561" t="str">
        <f>IF(MAX('Formet 8'!$A$12:$A$213)&lt;$A15,"",VLOOKUP($A15,'Formet 8'!$A$12:$O$213,9,0))</f>
        <v/>
      </c>
      <c r="E15" s="559" t="str">
        <f>IF(AND(D15=""),"",'Formet 8'!E$218)</f>
        <v/>
      </c>
      <c r="F15" s="560" t="str">
        <f t="shared" si="2"/>
        <v/>
      </c>
      <c r="G15" s="562" t="str">
        <f t="shared" si="1"/>
        <v/>
      </c>
      <c r="H15" s="904"/>
    </row>
    <row r="16" spans="1:8" ht="15.75">
      <c r="A16" s="558">
        <v>10</v>
      </c>
      <c r="B16" s="561" t="str">
        <f>IF(MAX('Formet 8'!$A$12:$A$213)&lt;$A16,"",VLOOKUP($A16,'Formet 8'!$A$12:$O$213,4,0))</f>
        <v/>
      </c>
      <c r="C16" s="561" t="str">
        <f>IF(MAX('Formet 8'!$A$12:$A$213)&lt;$A16,"",VLOOKUP($A16,'Formet 8'!$A$12:$O$213,7,0))</f>
        <v/>
      </c>
      <c r="D16" s="561" t="str">
        <f>IF(MAX('Formet 8'!$A$12:$A$213)&lt;$A16,"",VLOOKUP($A16,'Formet 8'!$A$12:$O$213,9,0))</f>
        <v/>
      </c>
      <c r="E16" s="559" t="str">
        <f>IF(AND(D16=""),"",'Formet 8'!E$218)</f>
        <v/>
      </c>
      <c r="F16" s="560" t="str">
        <f t="shared" si="2"/>
        <v/>
      </c>
      <c r="G16" s="562" t="str">
        <f t="shared" si="1"/>
        <v/>
      </c>
      <c r="H16" s="904"/>
    </row>
    <row r="17" spans="1:8" ht="15.75">
      <c r="A17" s="558">
        <v>11</v>
      </c>
      <c r="B17" s="561" t="str">
        <f>IF(MAX('Formet 8'!$A$12:$A$213)&lt;$A17,"",VLOOKUP($A17,'Formet 8'!$A$12:$O$213,4,0))</f>
        <v/>
      </c>
      <c r="C17" s="561" t="str">
        <f>IF(MAX('Formet 8'!$A$12:$A$213)&lt;$A17,"",VLOOKUP($A17,'Formet 8'!$A$12:$O$213,7,0))</f>
        <v/>
      </c>
      <c r="D17" s="561" t="str">
        <f>IF(MAX('Formet 8'!$A$12:$A$213)&lt;$A17,"",VLOOKUP($A17,'Formet 8'!$A$12:$O$213,9,0))</f>
        <v/>
      </c>
      <c r="E17" s="559" t="str">
        <f>IF(AND(D17=""),"",'Formet 8'!E$218)</f>
        <v/>
      </c>
      <c r="F17" s="560" t="str">
        <f t="shared" si="2"/>
        <v/>
      </c>
      <c r="G17" s="562" t="str">
        <f t="shared" si="1"/>
        <v/>
      </c>
      <c r="H17" s="904"/>
    </row>
    <row r="18" spans="1:8" ht="15.75">
      <c r="A18" s="558">
        <v>12</v>
      </c>
      <c r="B18" s="561" t="str">
        <f>IF(MAX('Formet 8'!$A$12:$A$213)&lt;$A18,"",VLOOKUP($A18,'Formet 8'!$A$12:$O$213,4,0))</f>
        <v/>
      </c>
      <c r="C18" s="561" t="str">
        <f>IF(MAX('Formet 8'!$A$12:$A$213)&lt;$A18,"",VLOOKUP($A18,'Formet 8'!$A$12:$O$213,7,0))</f>
        <v/>
      </c>
      <c r="D18" s="561" t="str">
        <f>IF(MAX('Formet 8'!$A$12:$A$213)&lt;$A18,"",VLOOKUP($A18,'Formet 8'!$A$12:$O$213,9,0))</f>
        <v/>
      </c>
      <c r="E18" s="559" t="str">
        <f>IF(AND(D18=""),"",'Formet 8'!E$218)</f>
        <v/>
      </c>
      <c r="F18" s="560" t="str">
        <f t="shared" si="2"/>
        <v/>
      </c>
      <c r="G18" s="562" t="str">
        <f t="shared" si="1"/>
        <v/>
      </c>
      <c r="H18" s="904"/>
    </row>
    <row r="19" spans="1:8" ht="15.75">
      <c r="A19" s="558">
        <v>13</v>
      </c>
      <c r="B19" s="561" t="str">
        <f>IF(MAX('Formet 8'!$A$12:$A$213)&lt;$A19,"",VLOOKUP($A19,'Formet 8'!$A$12:$O$213,4,0))</f>
        <v/>
      </c>
      <c r="C19" s="561" t="str">
        <f>IF(MAX('Formet 8'!$A$12:$A$213)&lt;$A19,"",VLOOKUP($A19,'Formet 8'!$A$12:$O$213,7,0))</f>
        <v/>
      </c>
      <c r="D19" s="561" t="str">
        <f>IF(MAX('Formet 8'!$A$12:$A$213)&lt;$A19,"",VLOOKUP($A19,'Formet 8'!$A$12:$O$213,9,0))</f>
        <v/>
      </c>
      <c r="E19" s="559" t="str">
        <f>IF(AND(D19=""),"",'Formet 8'!E$218)</f>
        <v/>
      </c>
      <c r="F19" s="560" t="str">
        <f t="shared" si="2"/>
        <v/>
      </c>
      <c r="G19" s="562" t="str">
        <f t="shared" si="1"/>
        <v/>
      </c>
      <c r="H19" s="904"/>
    </row>
    <row r="20" spans="1:8" ht="15.75">
      <c r="A20" s="558">
        <v>14</v>
      </c>
      <c r="B20" s="561" t="str">
        <f>IF(MAX('Formet 8'!$A$12:$A$213)&lt;$A20,"",VLOOKUP($A20,'Formet 8'!$A$12:$O$213,4,0))</f>
        <v/>
      </c>
      <c r="C20" s="561" t="str">
        <f>IF(MAX('Formet 8'!$A$12:$A$213)&lt;$A20,"",VLOOKUP($A20,'Formet 8'!$A$12:$O$213,7,0))</f>
        <v/>
      </c>
      <c r="D20" s="561" t="str">
        <f>IF(MAX('Formet 8'!$A$12:$A$213)&lt;$A20,"",VLOOKUP($A20,'Formet 8'!$A$12:$O$213,9,0))</f>
        <v/>
      </c>
      <c r="E20" s="559" t="str">
        <f>IF(AND(D20=""),"",'Formet 8'!E$218)</f>
        <v/>
      </c>
      <c r="F20" s="560" t="str">
        <f t="shared" si="2"/>
        <v/>
      </c>
      <c r="G20" s="562" t="str">
        <f t="shared" si="1"/>
        <v/>
      </c>
      <c r="H20" s="904"/>
    </row>
    <row r="21" spans="1:8" ht="15.75">
      <c r="A21" s="558">
        <v>15</v>
      </c>
      <c r="B21" s="561" t="str">
        <f>IF(MAX('Formet 8'!$A$12:$A$213)&lt;$A21,"",VLOOKUP($A21,'Formet 8'!$A$12:$O$213,4,0))</f>
        <v/>
      </c>
      <c r="C21" s="561" t="str">
        <f>IF(MAX('Formet 8'!$A$12:$A$213)&lt;$A21,"",VLOOKUP($A21,'Formet 8'!$A$12:$O$213,7,0))</f>
        <v/>
      </c>
      <c r="D21" s="561" t="str">
        <f>IF(MAX('Formet 8'!$A$12:$A$213)&lt;$A21,"",VLOOKUP($A21,'Formet 8'!$A$12:$O$213,9,0))</f>
        <v/>
      </c>
      <c r="E21" s="559" t="str">
        <f>IF(AND(D21=""),"",'Formet 8'!E$218)</f>
        <v/>
      </c>
      <c r="F21" s="560" t="str">
        <f t="shared" si="2"/>
        <v/>
      </c>
      <c r="G21" s="562" t="str">
        <f t="shared" si="1"/>
        <v/>
      </c>
      <c r="H21" s="904"/>
    </row>
    <row r="22" spans="1:8" ht="15.75">
      <c r="A22" s="558">
        <v>16</v>
      </c>
      <c r="B22" s="561" t="str">
        <f>IF(MAX('Formet 8'!$A$12:$A$213)&lt;$A22,"",VLOOKUP($A22,'Formet 8'!$A$12:$O$213,4,0))</f>
        <v/>
      </c>
      <c r="C22" s="561" t="str">
        <f>IF(MAX('Formet 8'!$A$12:$A$213)&lt;$A22,"",VLOOKUP($A22,'Formet 8'!$A$12:$O$213,7,0))</f>
        <v/>
      </c>
      <c r="D22" s="561" t="str">
        <f>IF(MAX('Formet 8'!$A$12:$A$213)&lt;$A22,"",VLOOKUP($A22,'Formet 8'!$A$12:$O$213,9,0))</f>
        <v/>
      </c>
      <c r="E22" s="559" t="str">
        <f>IF(AND(D22=""),"",'Formet 8'!E$218)</f>
        <v/>
      </c>
      <c r="F22" s="560" t="str">
        <f t="shared" si="2"/>
        <v/>
      </c>
      <c r="G22" s="562" t="str">
        <f t="shared" si="1"/>
        <v/>
      </c>
      <c r="H22" s="904"/>
    </row>
    <row r="23" spans="1:8" ht="15.75">
      <c r="A23" s="558">
        <v>17</v>
      </c>
      <c r="B23" s="561" t="str">
        <f>IF(MAX('Formet 8'!$A$12:$A$213)&lt;$A23,"",VLOOKUP($A23,'Formet 8'!$A$12:$O$213,4,0))</f>
        <v/>
      </c>
      <c r="C23" s="561" t="str">
        <f>IF(MAX('Formet 8'!$A$12:$A$213)&lt;$A23,"",VLOOKUP($A23,'Formet 8'!$A$12:$O$213,7,0))</f>
        <v/>
      </c>
      <c r="D23" s="561" t="str">
        <f>IF(MAX('Formet 8'!$A$12:$A$213)&lt;$A23,"",VLOOKUP($A23,'Formet 8'!$A$12:$O$213,9,0))</f>
        <v/>
      </c>
      <c r="E23" s="559" t="str">
        <f>IF(AND(D23=""),"",'Formet 8'!E$218)</f>
        <v/>
      </c>
      <c r="F23" s="560" t="str">
        <f t="shared" si="2"/>
        <v/>
      </c>
      <c r="G23" s="562" t="str">
        <f t="shared" si="1"/>
        <v/>
      </c>
      <c r="H23" s="904"/>
    </row>
    <row r="24" spans="1:8" ht="15.75">
      <c r="A24" s="558">
        <v>18</v>
      </c>
      <c r="B24" s="561" t="str">
        <f>IF(MAX('Formet 8'!$A$12:$A$213)&lt;$A24,"",VLOOKUP($A24,'Formet 8'!$A$12:$O$213,4,0))</f>
        <v/>
      </c>
      <c r="C24" s="561" t="str">
        <f>IF(MAX('Formet 8'!$A$12:$A$213)&lt;$A24,"",VLOOKUP($A24,'Formet 8'!$A$12:$O$213,7,0))</f>
        <v/>
      </c>
      <c r="D24" s="561" t="str">
        <f>IF(MAX('Formet 8'!$A$12:$A$213)&lt;$A24,"",VLOOKUP($A24,'Formet 8'!$A$12:$O$213,9,0))</f>
        <v/>
      </c>
      <c r="E24" s="559" t="str">
        <f>IF(AND(D24=""),"",'Formet 8'!E$218)</f>
        <v/>
      </c>
      <c r="F24" s="560" t="str">
        <f t="shared" si="2"/>
        <v/>
      </c>
      <c r="G24" s="562" t="str">
        <f t="shared" si="1"/>
        <v/>
      </c>
      <c r="H24" s="904"/>
    </row>
    <row r="25" spans="1:8" ht="15.75">
      <c r="A25" s="558">
        <v>19</v>
      </c>
      <c r="B25" s="561" t="str">
        <f>IF(MAX('Formet 8'!$A$12:$A$213)&lt;$A25,"",VLOOKUP($A25,'Formet 8'!$A$12:$O$213,4,0))</f>
        <v/>
      </c>
      <c r="C25" s="561" t="str">
        <f>IF(MAX('Formet 8'!$A$12:$A$213)&lt;$A25,"",VLOOKUP($A25,'Formet 8'!$A$12:$O$213,7,0))</f>
        <v/>
      </c>
      <c r="D25" s="561" t="str">
        <f>IF(MAX('Formet 8'!$A$12:$A$213)&lt;$A25,"",VLOOKUP($A25,'Formet 8'!$A$12:$O$213,9,0))</f>
        <v/>
      </c>
      <c r="E25" s="559" t="str">
        <f>IF(AND(D25=""),"",'Formet 8'!E$218)</f>
        <v/>
      </c>
      <c r="F25" s="560" t="str">
        <f t="shared" si="2"/>
        <v/>
      </c>
      <c r="G25" s="562" t="str">
        <f t="shared" si="1"/>
        <v/>
      </c>
      <c r="H25" s="904"/>
    </row>
    <row r="26" spans="1:8" ht="15.75">
      <c r="A26" s="558">
        <v>20</v>
      </c>
      <c r="B26" s="561" t="str">
        <f>IF(MAX('Formet 8'!$A$12:$A$213)&lt;$A26,"",VLOOKUP($A26,'Formet 8'!$A$12:$O$213,4,0))</f>
        <v/>
      </c>
      <c r="C26" s="561" t="str">
        <f>IF(MAX('Formet 8'!$A$12:$A$213)&lt;$A26,"",VLOOKUP($A26,'Formet 8'!$A$12:$O$213,7,0))</f>
        <v/>
      </c>
      <c r="D26" s="561" t="str">
        <f>IF(MAX('Formet 8'!$A$12:$A$213)&lt;$A26,"",VLOOKUP($A26,'Formet 8'!$A$12:$O$213,9,0))</f>
        <v/>
      </c>
      <c r="E26" s="559" t="str">
        <f>IF(AND(D26=""),"",'Formet 8'!E$218)</f>
        <v/>
      </c>
      <c r="F26" s="560" t="str">
        <f t="shared" si="2"/>
        <v/>
      </c>
      <c r="G26" s="562" t="str">
        <f t="shared" si="1"/>
        <v/>
      </c>
      <c r="H26" s="904"/>
    </row>
    <row r="27" spans="1:8" ht="15.75">
      <c r="A27" s="558">
        <v>21</v>
      </c>
      <c r="B27" s="561" t="str">
        <f>IF(MAX('Formet 8'!$A$12:$A$213)&lt;$A27,"",VLOOKUP($A27,'Formet 8'!$A$12:$O$213,4,0))</f>
        <v/>
      </c>
      <c r="C27" s="561" t="str">
        <f>IF(MAX('Formet 8'!$A$12:$A$213)&lt;$A27,"",VLOOKUP($A27,'Formet 8'!$A$12:$O$213,7,0))</f>
        <v/>
      </c>
      <c r="D27" s="561" t="str">
        <f>IF(MAX('Formet 8'!$A$12:$A$213)&lt;$A27,"",VLOOKUP($A27,'Formet 8'!$A$12:$O$213,9,0))</f>
        <v/>
      </c>
      <c r="E27" s="559" t="str">
        <f>IF(AND(D27=""),"",'Formet 8'!E$218)</f>
        <v/>
      </c>
      <c r="F27" s="560" t="str">
        <f t="shared" si="2"/>
        <v/>
      </c>
      <c r="G27" s="562" t="str">
        <f t="shared" si="1"/>
        <v/>
      </c>
      <c r="H27" s="904"/>
    </row>
    <row r="28" spans="1:8" ht="15.75">
      <c r="A28" s="558">
        <v>22</v>
      </c>
      <c r="B28" s="561" t="str">
        <f>IF(MAX('Formet 8'!$A$12:$A$213)&lt;$A28,"",VLOOKUP($A28,'Formet 8'!$A$12:$O$213,4,0))</f>
        <v/>
      </c>
      <c r="C28" s="561" t="str">
        <f>IF(MAX('Formet 8'!$A$12:$A$213)&lt;$A28,"",VLOOKUP($A28,'Formet 8'!$A$12:$O$213,7,0))</f>
        <v/>
      </c>
      <c r="D28" s="561" t="str">
        <f>IF(MAX('Formet 8'!$A$12:$A$213)&lt;$A28,"",VLOOKUP($A28,'Formet 8'!$A$12:$O$213,9,0))</f>
        <v/>
      </c>
      <c r="E28" s="559" t="str">
        <f>IF(AND(D28=""),"",'Formet 8'!E$218)</f>
        <v/>
      </c>
      <c r="F28" s="560" t="str">
        <f t="shared" si="2"/>
        <v/>
      </c>
      <c r="G28" s="562" t="str">
        <f t="shared" si="1"/>
        <v/>
      </c>
      <c r="H28" s="904"/>
    </row>
    <row r="29" spans="1:8" ht="15.75">
      <c r="A29" s="558">
        <v>23</v>
      </c>
      <c r="B29" s="561" t="str">
        <f>IF(MAX('Formet 8'!$A$12:$A$213)&lt;$A29,"",VLOOKUP($A29,'Formet 8'!$A$12:$O$213,4,0))</f>
        <v/>
      </c>
      <c r="C29" s="561" t="str">
        <f>IF(MAX('Formet 8'!$A$12:$A$213)&lt;$A29,"",VLOOKUP($A29,'Formet 8'!$A$12:$O$213,7,0))</f>
        <v/>
      </c>
      <c r="D29" s="561" t="str">
        <f>IF(MAX('Formet 8'!$A$12:$A$213)&lt;$A29,"",VLOOKUP($A29,'Formet 8'!$A$12:$O$213,9,0))</f>
        <v/>
      </c>
      <c r="E29" s="559" t="str">
        <f>IF(AND(D29=""),"",'Formet 8'!E$218)</f>
        <v/>
      </c>
      <c r="F29" s="560" t="str">
        <f t="shared" si="2"/>
        <v/>
      </c>
      <c r="G29" s="562" t="str">
        <f t="shared" si="1"/>
        <v/>
      </c>
      <c r="H29" s="904"/>
    </row>
    <row r="30" spans="1:8" ht="15.75">
      <c r="A30" s="558">
        <v>24</v>
      </c>
      <c r="B30" s="561" t="str">
        <f>IF(MAX('Formet 8'!$A$12:$A$213)&lt;$A30,"",VLOOKUP($A30,'Formet 8'!$A$12:$O$213,4,0))</f>
        <v/>
      </c>
      <c r="C30" s="561" t="str">
        <f>IF(MAX('Formet 8'!$A$12:$A$213)&lt;$A30,"",VLOOKUP($A30,'Formet 8'!$A$12:$O$213,7,0))</f>
        <v/>
      </c>
      <c r="D30" s="561" t="str">
        <f>IF(MAX('Formet 8'!$A$12:$A$213)&lt;$A30,"",VLOOKUP($A30,'Formet 8'!$A$12:$O$213,9,0))</f>
        <v/>
      </c>
      <c r="E30" s="559" t="str">
        <f>IF(AND(D30=""),"",'Formet 8'!E$218)</f>
        <v/>
      </c>
      <c r="F30" s="560" t="str">
        <f t="shared" si="2"/>
        <v/>
      </c>
      <c r="G30" s="562" t="str">
        <f t="shared" si="1"/>
        <v/>
      </c>
      <c r="H30" s="904"/>
    </row>
    <row r="31" spans="1:8" ht="15.75">
      <c r="A31" s="558">
        <v>25</v>
      </c>
      <c r="B31" s="561" t="str">
        <f>IF(MAX('Formet 8'!$A$12:$A$213)&lt;$A31,"",VLOOKUP($A31,'Formet 8'!$A$12:$O$213,4,0))</f>
        <v/>
      </c>
      <c r="C31" s="561" t="str">
        <f>IF(MAX('Formet 8'!$A$12:$A$213)&lt;$A31,"",VLOOKUP($A31,'Formet 8'!$A$12:$O$213,7,0))</f>
        <v/>
      </c>
      <c r="D31" s="561" t="str">
        <f>IF(MAX('Formet 8'!$A$12:$A$213)&lt;$A31,"",VLOOKUP($A31,'Formet 8'!$A$12:$O$213,9,0))</f>
        <v/>
      </c>
      <c r="E31" s="559" t="str">
        <f>IF(AND(D31=""),"",'Formet 8'!E$218)</f>
        <v/>
      </c>
      <c r="F31" s="560" t="str">
        <f t="shared" si="2"/>
        <v/>
      </c>
      <c r="G31" s="562" t="str">
        <f t="shared" si="1"/>
        <v/>
      </c>
      <c r="H31" s="904"/>
    </row>
    <row r="32" spans="1:8" ht="15.75">
      <c r="A32" s="558">
        <v>26</v>
      </c>
      <c r="B32" s="561" t="str">
        <f>IF(MAX('Formet 8'!$A$12:$A$213)&lt;$A32,"",VLOOKUP($A32,'Formet 8'!$A$12:$O$213,4,0))</f>
        <v/>
      </c>
      <c r="C32" s="561" t="str">
        <f>IF(MAX('Formet 8'!$A$12:$A$213)&lt;$A32,"",VLOOKUP($A32,'Formet 8'!$A$12:$O$213,7,0))</f>
        <v/>
      </c>
      <c r="D32" s="561" t="str">
        <f>IF(MAX('Formet 8'!$A$12:$A$213)&lt;$A32,"",VLOOKUP($A32,'Formet 8'!$A$12:$O$213,9,0))</f>
        <v/>
      </c>
      <c r="E32" s="559" t="str">
        <f>IF(AND(D32=""),"",'Formet 8'!E$218)</f>
        <v/>
      </c>
      <c r="F32" s="560" t="str">
        <f t="shared" si="2"/>
        <v/>
      </c>
      <c r="G32" s="562" t="str">
        <f t="shared" si="1"/>
        <v/>
      </c>
      <c r="H32" s="904"/>
    </row>
    <row r="33" spans="1:8" ht="15.75">
      <c r="A33" s="558">
        <v>27</v>
      </c>
      <c r="B33" s="561" t="str">
        <f>IF(MAX('Formet 8'!$A$12:$A$213)&lt;$A33,"",VLOOKUP($A33,'Formet 8'!$A$12:$O$213,4,0))</f>
        <v/>
      </c>
      <c r="C33" s="561" t="str">
        <f>IF(MAX('Formet 8'!$A$12:$A$213)&lt;$A33,"",VLOOKUP($A33,'Formet 8'!$A$12:$O$213,7,0))</f>
        <v/>
      </c>
      <c r="D33" s="561" t="str">
        <f>IF(MAX('Formet 8'!$A$12:$A$213)&lt;$A33,"",VLOOKUP($A33,'Formet 8'!$A$12:$O$213,9,0))</f>
        <v/>
      </c>
      <c r="E33" s="559" t="str">
        <f>IF(AND(D33=""),"",'Formet 8'!E$218)</f>
        <v/>
      </c>
      <c r="F33" s="560" t="str">
        <f t="shared" si="2"/>
        <v/>
      </c>
      <c r="G33" s="562" t="str">
        <f t="shared" si="1"/>
        <v/>
      </c>
      <c r="H33" s="904"/>
    </row>
    <row r="34" spans="1:8" ht="15.75">
      <c r="A34" s="558">
        <v>28</v>
      </c>
      <c r="B34" s="561" t="str">
        <f>IF(MAX('Formet 8'!$A$12:$A$213)&lt;$A34,"",VLOOKUP($A34,'Formet 8'!$A$12:$O$213,4,0))</f>
        <v/>
      </c>
      <c r="C34" s="561" t="str">
        <f>IF(MAX('Formet 8'!$A$12:$A$213)&lt;$A34,"",VLOOKUP($A34,'Formet 8'!$A$12:$O$213,7,0))</f>
        <v/>
      </c>
      <c r="D34" s="561" t="str">
        <f>IF(MAX('Formet 8'!$A$12:$A$213)&lt;$A34,"",VLOOKUP($A34,'Formet 8'!$A$12:$O$213,9,0))</f>
        <v/>
      </c>
      <c r="E34" s="559" t="str">
        <f>IF(AND(D34=""),"",'Formet 8'!E$218)</f>
        <v/>
      </c>
      <c r="F34" s="560" t="str">
        <f t="shared" si="2"/>
        <v/>
      </c>
      <c r="G34" s="562" t="str">
        <f t="shared" si="1"/>
        <v/>
      </c>
      <c r="H34" s="904"/>
    </row>
    <row r="35" spans="1:8" ht="15.75">
      <c r="A35" s="558">
        <v>29</v>
      </c>
      <c r="B35" s="561" t="str">
        <f>IF(MAX('Formet 8'!$A$12:$A$213)&lt;$A35,"",VLOOKUP($A35,'Formet 8'!$A$12:$O$213,4,0))</f>
        <v/>
      </c>
      <c r="C35" s="561" t="str">
        <f>IF(MAX('Formet 8'!$A$12:$A$213)&lt;$A35,"",VLOOKUP($A35,'Formet 8'!$A$12:$O$213,7,0))</f>
        <v/>
      </c>
      <c r="D35" s="561" t="str">
        <f>IF(MAX('Formet 8'!$A$12:$A$213)&lt;$A35,"",VLOOKUP($A35,'Formet 8'!$A$12:$O$213,9,0))</f>
        <v/>
      </c>
      <c r="E35" s="559" t="str">
        <f>IF(AND(D35=""),"",'Formet 8'!E$218)</f>
        <v/>
      </c>
      <c r="F35" s="560" t="str">
        <f t="shared" si="2"/>
        <v/>
      </c>
      <c r="G35" s="562" t="str">
        <f t="shared" si="1"/>
        <v/>
      </c>
      <c r="H35" s="904"/>
    </row>
    <row r="36" spans="1:8" ht="15.75">
      <c r="A36" s="558">
        <v>30</v>
      </c>
      <c r="B36" s="561" t="str">
        <f>IF(MAX('Formet 8'!$A$12:$A$213)&lt;$A36,"",VLOOKUP($A36,'Formet 8'!$A$12:$O$213,4,0))</f>
        <v/>
      </c>
      <c r="C36" s="561" t="str">
        <f>IF(MAX('Formet 8'!$A$12:$A$213)&lt;$A36,"",VLOOKUP($A36,'Formet 8'!$A$12:$O$213,7,0))</f>
        <v/>
      </c>
      <c r="D36" s="561" t="str">
        <f>IF(MAX('Formet 8'!$A$12:$A$213)&lt;$A36,"",VLOOKUP($A36,'Formet 8'!$A$12:$O$213,9,0))</f>
        <v/>
      </c>
      <c r="E36" s="559" t="str">
        <f>IF(AND(D36=""),"",'Formet 8'!E$218)</f>
        <v/>
      </c>
      <c r="F36" s="560" t="str">
        <f t="shared" si="2"/>
        <v/>
      </c>
      <c r="G36" s="562" t="str">
        <f t="shared" si="1"/>
        <v/>
      </c>
      <c r="H36" s="904"/>
    </row>
    <row r="37" spans="1:8" ht="15.75">
      <c r="A37" s="558">
        <v>31</v>
      </c>
      <c r="B37" s="561" t="str">
        <f>IF(MAX('Formet 8'!$A$12:$A$213)&lt;$A37,"",VLOOKUP($A37,'Formet 8'!$A$12:$O$213,4,0))</f>
        <v/>
      </c>
      <c r="C37" s="561" t="str">
        <f>IF(MAX('Formet 8'!$A$12:$A$213)&lt;$A37,"",VLOOKUP($A37,'Formet 8'!$A$12:$O$213,7,0))</f>
        <v/>
      </c>
      <c r="D37" s="561" t="str">
        <f>IF(MAX('Formet 8'!$A$12:$A$213)&lt;$A37,"",VLOOKUP($A37,'Formet 8'!$A$12:$O$213,9,0))</f>
        <v/>
      </c>
      <c r="E37" s="559" t="str">
        <f>IF(AND(D37=""),"",'Formet 8'!E$218)</f>
        <v/>
      </c>
      <c r="F37" s="560" t="str">
        <f t="shared" si="2"/>
        <v/>
      </c>
      <c r="G37" s="562" t="str">
        <f t="shared" si="1"/>
        <v/>
      </c>
      <c r="H37" s="904"/>
    </row>
    <row r="38" spans="1:8" ht="15.75">
      <c r="A38" s="558">
        <v>32</v>
      </c>
      <c r="B38" s="561" t="str">
        <f>IF(MAX('Formet 8'!$A$12:$A$213)&lt;$A38,"",VLOOKUP($A38,'Formet 8'!$A$12:$O$213,4,0))</f>
        <v/>
      </c>
      <c r="C38" s="561" t="str">
        <f>IF(MAX('Formet 8'!$A$12:$A$213)&lt;$A38,"",VLOOKUP($A38,'Formet 8'!$A$12:$O$213,7,0))</f>
        <v/>
      </c>
      <c r="D38" s="561" t="str">
        <f>IF(MAX('Formet 8'!$A$12:$A$213)&lt;$A38,"",VLOOKUP($A38,'Formet 8'!$A$12:$O$213,9,0))</f>
        <v/>
      </c>
      <c r="E38" s="559" t="str">
        <f>IF(AND(D38=""),"",'Formet 8'!E$218)</f>
        <v/>
      </c>
      <c r="F38" s="560" t="str">
        <f t="shared" si="2"/>
        <v/>
      </c>
      <c r="G38" s="562" t="str">
        <f t="shared" si="1"/>
        <v/>
      </c>
      <c r="H38" s="904"/>
    </row>
    <row r="39" spans="1:8" ht="15.75">
      <c r="A39" s="558">
        <v>33</v>
      </c>
      <c r="B39" s="561" t="str">
        <f>IF(MAX('Formet 8'!$A$12:$A$213)&lt;$A39,"",VLOOKUP($A39,'Formet 8'!$A$12:$O$213,4,0))</f>
        <v/>
      </c>
      <c r="C39" s="561" t="str">
        <f>IF(MAX('Formet 8'!$A$12:$A$213)&lt;$A39,"",VLOOKUP($A39,'Formet 8'!$A$12:$O$213,7,0))</f>
        <v/>
      </c>
      <c r="D39" s="561" t="str">
        <f>IF(MAX('Formet 8'!$A$12:$A$213)&lt;$A39,"",VLOOKUP($A39,'Formet 8'!$A$12:$O$213,9,0))</f>
        <v/>
      </c>
      <c r="E39" s="559" t="str">
        <f>IF(AND(D39=""),"",'Formet 8'!E$218)</f>
        <v/>
      </c>
      <c r="F39" s="560" t="str">
        <f t="shared" si="2"/>
        <v/>
      </c>
      <c r="G39" s="562" t="str">
        <f t="shared" si="1"/>
        <v/>
      </c>
      <c r="H39" s="904"/>
    </row>
    <row r="40" spans="1:8" ht="15.75">
      <c r="A40" s="558">
        <v>34</v>
      </c>
      <c r="B40" s="561" t="str">
        <f>IF(MAX('Formet 8'!$A$12:$A$213)&lt;$A40,"",VLOOKUP($A40,'Formet 8'!$A$12:$O$213,4,0))</f>
        <v/>
      </c>
      <c r="C40" s="561" t="str">
        <f>IF(MAX('Formet 8'!$A$12:$A$213)&lt;$A40,"",VLOOKUP($A40,'Formet 8'!$A$12:$O$213,7,0))</f>
        <v/>
      </c>
      <c r="D40" s="561" t="str">
        <f>IF(MAX('Formet 8'!$A$12:$A$213)&lt;$A40,"",VLOOKUP($A40,'Formet 8'!$A$12:$O$213,9,0))</f>
        <v/>
      </c>
      <c r="E40" s="559" t="str">
        <f>IF(AND(D40=""),"",'Formet 8'!E$218)</f>
        <v/>
      </c>
      <c r="F40" s="560" t="str">
        <f t="shared" si="2"/>
        <v/>
      </c>
      <c r="G40" s="562" t="str">
        <f t="shared" si="1"/>
        <v/>
      </c>
      <c r="H40" s="904"/>
    </row>
    <row r="41" spans="1:8" ht="15.75">
      <c r="A41" s="558">
        <v>35</v>
      </c>
      <c r="B41" s="561" t="str">
        <f>IF(MAX('Formet 8'!$A$12:$A$213)&lt;$A41,"",VLOOKUP($A41,'Formet 8'!$A$12:$O$213,4,0))</f>
        <v/>
      </c>
      <c r="C41" s="561" t="str">
        <f>IF(MAX('Formet 8'!$A$12:$A$213)&lt;$A41,"",VLOOKUP($A41,'Formet 8'!$A$12:$O$213,7,0))</f>
        <v/>
      </c>
      <c r="D41" s="561" t="str">
        <f>IF(MAX('Formet 8'!$A$12:$A$213)&lt;$A41,"",VLOOKUP($A41,'Formet 8'!$A$12:$O$213,9,0))</f>
        <v/>
      </c>
      <c r="E41" s="559" t="str">
        <f>IF(AND(D41=""),"",'Formet 8'!E$218)</f>
        <v/>
      </c>
      <c r="F41" s="560" t="str">
        <f t="shared" si="2"/>
        <v/>
      </c>
      <c r="G41" s="562" t="str">
        <f t="shared" si="1"/>
        <v/>
      </c>
      <c r="H41" s="904"/>
    </row>
    <row r="42" spans="1:8" ht="15.75">
      <c r="A42" s="558">
        <v>36</v>
      </c>
      <c r="B42" s="561" t="str">
        <f>IF(MAX('Formet 8'!$A$12:$A$213)&lt;$A42,"",VLOOKUP($A42,'Formet 8'!$A$12:$O$213,4,0))</f>
        <v/>
      </c>
      <c r="C42" s="561" t="str">
        <f>IF(MAX('Formet 8'!$A$12:$A$213)&lt;$A42,"",VLOOKUP($A42,'Formet 8'!$A$12:$O$213,7,0))</f>
        <v/>
      </c>
      <c r="D42" s="561" t="str">
        <f>IF(MAX('Formet 8'!$A$12:$A$213)&lt;$A42,"",VLOOKUP($A42,'Formet 8'!$A$12:$O$213,9,0))</f>
        <v/>
      </c>
      <c r="E42" s="559" t="str">
        <f>IF(AND(D42=""),"",'Formet 8'!E$218)</f>
        <v/>
      </c>
      <c r="F42" s="560" t="str">
        <f t="shared" si="2"/>
        <v/>
      </c>
      <c r="G42" s="562" t="str">
        <f t="shared" si="1"/>
        <v/>
      </c>
      <c r="H42" s="904"/>
    </row>
    <row r="43" spans="1:8" ht="15.75">
      <c r="A43" s="558">
        <v>37</v>
      </c>
      <c r="B43" s="561" t="str">
        <f>IF(MAX('Formet 8'!$A$12:$A$213)&lt;$A43,"",VLOOKUP($A43,'Formet 8'!$A$12:$O$213,4,0))</f>
        <v/>
      </c>
      <c r="C43" s="561" t="str">
        <f>IF(MAX('Formet 8'!$A$12:$A$213)&lt;$A43,"",VLOOKUP($A43,'Formet 8'!$A$12:$O$213,7,0))</f>
        <v/>
      </c>
      <c r="D43" s="561" t="str">
        <f>IF(MAX('Formet 8'!$A$12:$A$213)&lt;$A43,"",VLOOKUP($A43,'Formet 8'!$A$12:$O$213,9,0))</f>
        <v/>
      </c>
      <c r="E43" s="559" t="str">
        <f>IF(AND(D43=""),"",'Formet 8'!E$218)</f>
        <v/>
      </c>
      <c r="F43" s="560" t="str">
        <f t="shared" si="2"/>
        <v/>
      </c>
      <c r="G43" s="562" t="str">
        <f t="shared" si="1"/>
        <v/>
      </c>
      <c r="H43" s="904"/>
    </row>
    <row r="44" spans="1:8" ht="15.75">
      <c r="A44" s="558">
        <v>38</v>
      </c>
      <c r="B44" s="561" t="str">
        <f>IF(MAX('Formet 8'!$A$12:$A$213)&lt;$A44,"",VLOOKUP($A44,'Formet 8'!$A$12:$O$213,4,0))</f>
        <v/>
      </c>
      <c r="C44" s="561" t="str">
        <f>IF(MAX('Formet 8'!$A$12:$A$213)&lt;$A44,"",VLOOKUP($A44,'Formet 8'!$A$12:$O$213,7,0))</f>
        <v/>
      </c>
      <c r="D44" s="561" t="str">
        <f>IF(MAX('Formet 8'!$A$12:$A$213)&lt;$A44,"",VLOOKUP($A44,'Formet 8'!$A$12:$O$213,9,0))</f>
        <v/>
      </c>
      <c r="E44" s="559" t="str">
        <f>IF(AND(D44=""),"",'Formet 8'!E$218)</f>
        <v/>
      </c>
      <c r="F44" s="560" t="str">
        <f t="shared" si="2"/>
        <v/>
      </c>
      <c r="G44" s="562" t="str">
        <f t="shared" si="1"/>
        <v/>
      </c>
      <c r="H44" s="904"/>
    </row>
    <row r="45" spans="1:8" ht="15.75">
      <c r="A45" s="558">
        <v>39</v>
      </c>
      <c r="B45" s="561" t="str">
        <f>IF(MAX('Formet 8'!$A$12:$A$213)&lt;$A45,"",VLOOKUP($A45,'Formet 8'!$A$12:$O$213,4,0))</f>
        <v/>
      </c>
      <c r="C45" s="561" t="str">
        <f>IF(MAX('Formet 8'!$A$12:$A$213)&lt;$A45,"",VLOOKUP($A45,'Formet 8'!$A$12:$O$213,7,0))</f>
        <v/>
      </c>
      <c r="D45" s="561" t="str">
        <f>IF(MAX('Formet 8'!$A$12:$A$213)&lt;$A45,"",VLOOKUP($A45,'Formet 8'!$A$12:$O$213,9,0))</f>
        <v/>
      </c>
      <c r="E45" s="559" t="str">
        <f>IF(AND(D45=""),"",'Formet 8'!E$218)</f>
        <v/>
      </c>
      <c r="F45" s="560" t="str">
        <f t="shared" si="2"/>
        <v/>
      </c>
      <c r="G45" s="562" t="str">
        <f t="shared" si="1"/>
        <v/>
      </c>
      <c r="H45" s="904"/>
    </row>
    <row r="46" spans="1:8" ht="15.75">
      <c r="A46" s="558">
        <v>40</v>
      </c>
      <c r="B46" s="561" t="str">
        <f>IF(MAX('Formet 8'!$A$12:$A$213)&lt;$A46,"",VLOOKUP($A46,'Formet 8'!$A$12:$O$213,4,0))</f>
        <v/>
      </c>
      <c r="C46" s="561" t="str">
        <f>IF(MAX('Formet 8'!$A$12:$A$213)&lt;$A46,"",VLOOKUP($A46,'Formet 8'!$A$12:$O$213,7,0))</f>
        <v/>
      </c>
      <c r="D46" s="561" t="str">
        <f>IF(MAX('Formet 8'!$A$12:$A$213)&lt;$A46,"",VLOOKUP($A46,'Formet 8'!$A$12:$O$213,9,0))</f>
        <v/>
      </c>
      <c r="E46" s="559" t="str">
        <f>IF(AND(D46=""),"",'Formet 8'!E$218)</f>
        <v/>
      </c>
      <c r="F46" s="560" t="str">
        <f t="shared" si="2"/>
        <v/>
      </c>
      <c r="G46" s="562" t="str">
        <f t="shared" si="1"/>
        <v/>
      </c>
      <c r="H46" s="904"/>
    </row>
    <row r="47" spans="1:8" ht="15.75">
      <c r="A47" s="558">
        <v>41</v>
      </c>
      <c r="B47" s="561" t="str">
        <f>IF(MAX('Formet 8'!$A$12:$A$213)&lt;$A47,"",VLOOKUP($A47,'Formet 8'!$A$12:$O$213,4,0))</f>
        <v/>
      </c>
      <c r="C47" s="561" t="str">
        <f>IF(MAX('Formet 8'!$A$12:$A$213)&lt;$A47,"",VLOOKUP($A47,'Formet 8'!$A$12:$O$213,7,0))</f>
        <v/>
      </c>
      <c r="D47" s="561" t="str">
        <f>IF(MAX('Formet 8'!$A$12:$A$213)&lt;$A47,"",VLOOKUP($A47,'Formet 8'!$A$12:$O$213,9,0))</f>
        <v/>
      </c>
      <c r="E47" s="559" t="str">
        <f>IF(AND(D47=""),"",'Formet 8'!E$218)</f>
        <v/>
      </c>
      <c r="F47" s="560" t="str">
        <f t="shared" si="2"/>
        <v/>
      </c>
      <c r="G47" s="562" t="str">
        <f t="shared" si="1"/>
        <v/>
      </c>
      <c r="H47" s="904"/>
    </row>
    <row r="48" spans="1:8" ht="15.75">
      <c r="A48" s="558">
        <v>42</v>
      </c>
      <c r="B48" s="561" t="str">
        <f>IF(MAX('Formet 8'!$A$12:$A$213)&lt;$A48,"",VLOOKUP($A48,'Formet 8'!$A$12:$O$213,4,0))</f>
        <v/>
      </c>
      <c r="C48" s="561" t="str">
        <f>IF(MAX('Formet 8'!$A$12:$A$213)&lt;$A48,"",VLOOKUP($A48,'Formet 8'!$A$12:$O$213,7,0))</f>
        <v/>
      </c>
      <c r="D48" s="561" t="str">
        <f>IF(MAX('Formet 8'!$A$12:$A$213)&lt;$A48,"",VLOOKUP($A48,'Formet 8'!$A$12:$O$213,9,0))</f>
        <v/>
      </c>
      <c r="E48" s="559" t="str">
        <f>IF(AND(D48=""),"",'Formet 8'!E$218)</f>
        <v/>
      </c>
      <c r="F48" s="560" t="str">
        <f t="shared" si="2"/>
        <v/>
      </c>
      <c r="G48" s="562" t="str">
        <f t="shared" si="1"/>
        <v/>
      </c>
      <c r="H48" s="904"/>
    </row>
    <row r="49" spans="1:8" ht="15.75">
      <c r="A49" s="558">
        <v>43</v>
      </c>
      <c r="B49" s="561" t="str">
        <f>IF(MAX('Formet 8'!$A$12:$A$213)&lt;$A49,"",VLOOKUP($A49,'Formet 8'!$A$12:$O$213,4,0))</f>
        <v/>
      </c>
      <c r="C49" s="561" t="str">
        <f>IF(MAX('Formet 8'!$A$12:$A$213)&lt;$A49,"",VLOOKUP($A49,'Formet 8'!$A$12:$O$213,7,0))</f>
        <v/>
      </c>
      <c r="D49" s="561" t="str">
        <f>IF(MAX('Formet 8'!$A$12:$A$213)&lt;$A49,"",VLOOKUP($A49,'Formet 8'!$A$12:$O$213,9,0))</f>
        <v/>
      </c>
      <c r="E49" s="559" t="str">
        <f>IF(AND(D49=""),"",'Formet 8'!E$218)</f>
        <v/>
      </c>
      <c r="F49" s="560" t="str">
        <f t="shared" si="2"/>
        <v/>
      </c>
      <c r="G49" s="562" t="str">
        <f t="shared" si="1"/>
        <v/>
      </c>
      <c r="H49" s="904"/>
    </row>
    <row r="50" spans="1:8" ht="15.75">
      <c r="A50" s="558">
        <v>44</v>
      </c>
      <c r="B50" s="561" t="str">
        <f>IF(MAX('Formet 8'!$A$12:$A$213)&lt;$A50,"",VLOOKUP($A50,'Formet 8'!$A$12:$O$213,4,0))</f>
        <v/>
      </c>
      <c r="C50" s="561" t="str">
        <f>IF(MAX('Formet 8'!$A$12:$A$213)&lt;$A50,"",VLOOKUP($A50,'Formet 8'!$A$12:$O$213,7,0))</f>
        <v/>
      </c>
      <c r="D50" s="561" t="str">
        <f>IF(MAX('Formet 8'!$A$12:$A$213)&lt;$A50,"",VLOOKUP($A50,'Formet 8'!$A$12:$O$213,9,0))</f>
        <v/>
      </c>
      <c r="E50" s="559" t="str">
        <f>IF(AND(D50=""),"",'Formet 8'!E$218)</f>
        <v/>
      </c>
      <c r="F50" s="560" t="str">
        <f t="shared" si="2"/>
        <v/>
      </c>
      <c r="G50" s="562" t="str">
        <f t="shared" si="1"/>
        <v/>
      </c>
      <c r="H50" s="904"/>
    </row>
    <row r="51" spans="1:8" ht="15.75">
      <c r="A51" s="558">
        <v>45</v>
      </c>
      <c r="B51" s="561" t="str">
        <f>IF(MAX('Formet 8'!$A$12:$A$213)&lt;$A51,"",VLOOKUP($A51,'Formet 8'!$A$12:$O$213,4,0))</f>
        <v/>
      </c>
      <c r="C51" s="561" t="str">
        <f>IF(MAX('Formet 8'!$A$12:$A$213)&lt;$A51,"",VLOOKUP($A51,'Formet 8'!$A$12:$O$213,7,0))</f>
        <v/>
      </c>
      <c r="D51" s="561" t="str">
        <f>IF(MAX('Formet 8'!$A$12:$A$213)&lt;$A51,"",VLOOKUP($A51,'Formet 8'!$A$12:$O$213,9,0))</f>
        <v/>
      </c>
      <c r="E51" s="559" t="str">
        <f>IF(AND(D51=""),"",'Formet 8'!E$218)</f>
        <v/>
      </c>
      <c r="F51" s="560" t="str">
        <f t="shared" si="2"/>
        <v/>
      </c>
      <c r="G51" s="562" t="str">
        <f t="shared" si="1"/>
        <v/>
      </c>
      <c r="H51" s="904"/>
    </row>
    <row r="52" spans="1:8" ht="15.75">
      <c r="A52" s="558">
        <v>46</v>
      </c>
      <c r="B52" s="561" t="str">
        <f>IF(MAX('Formet 8'!$A$12:$A$213)&lt;$A52,"",VLOOKUP($A52,'Formet 8'!$A$12:$O$213,4,0))</f>
        <v/>
      </c>
      <c r="C52" s="561" t="str">
        <f>IF(MAX('Formet 8'!$A$12:$A$213)&lt;$A52,"",VLOOKUP($A52,'Formet 8'!$A$12:$O$213,7,0))</f>
        <v/>
      </c>
      <c r="D52" s="561" t="str">
        <f>IF(MAX('Formet 8'!$A$12:$A$213)&lt;$A52,"",VLOOKUP($A52,'Formet 8'!$A$12:$O$213,9,0))</f>
        <v/>
      </c>
      <c r="E52" s="559" t="str">
        <f>IF(AND(D52=""),"",'Formet 8'!E$218)</f>
        <v/>
      </c>
      <c r="F52" s="560" t="str">
        <f t="shared" si="2"/>
        <v/>
      </c>
      <c r="G52" s="562" t="str">
        <f t="shared" si="1"/>
        <v/>
      </c>
      <c r="H52" s="904"/>
    </row>
    <row r="53" spans="1:8" ht="15.75">
      <c r="A53" s="558">
        <v>47</v>
      </c>
      <c r="B53" s="561" t="str">
        <f>IF(MAX('Formet 8'!$A$12:$A$213)&lt;$A53,"",VLOOKUP($A53,'Formet 8'!$A$12:$O$213,4,0))</f>
        <v/>
      </c>
      <c r="C53" s="561" t="str">
        <f>IF(MAX('Formet 8'!$A$12:$A$213)&lt;$A53,"",VLOOKUP($A53,'Formet 8'!$A$12:$O$213,7,0))</f>
        <v/>
      </c>
      <c r="D53" s="561" t="str">
        <f>IF(MAX('Formet 8'!$A$12:$A$213)&lt;$A53,"",VLOOKUP($A53,'Formet 8'!$A$12:$O$213,9,0))</f>
        <v/>
      </c>
      <c r="E53" s="559" t="str">
        <f>IF(AND(D53=""),"",'Formet 8'!E$218)</f>
        <v/>
      </c>
      <c r="F53" s="560" t="str">
        <f t="shared" si="2"/>
        <v/>
      </c>
      <c r="G53" s="562" t="str">
        <f t="shared" si="1"/>
        <v/>
      </c>
      <c r="H53" s="904"/>
    </row>
    <row r="54" spans="1:8" ht="15.75">
      <c r="A54" s="558">
        <v>48</v>
      </c>
      <c r="B54" s="561" t="str">
        <f>IF(MAX('Formet 8'!$A$12:$A$213)&lt;$A54,"",VLOOKUP($A54,'Formet 8'!$A$12:$O$213,4,0))</f>
        <v/>
      </c>
      <c r="C54" s="561" t="str">
        <f>IF(MAX('Formet 8'!$A$12:$A$213)&lt;$A54,"",VLOOKUP($A54,'Formet 8'!$A$12:$O$213,7,0))</f>
        <v/>
      </c>
      <c r="D54" s="561" t="str">
        <f>IF(MAX('Formet 8'!$A$12:$A$213)&lt;$A54,"",VLOOKUP($A54,'Formet 8'!$A$12:$O$213,9,0))</f>
        <v/>
      </c>
      <c r="E54" s="559" t="str">
        <f>IF(AND(D54=""),"",'Formet 8'!E$218)</f>
        <v/>
      </c>
      <c r="F54" s="560" t="str">
        <f t="shared" si="2"/>
        <v/>
      </c>
      <c r="G54" s="562" t="str">
        <f t="shared" si="1"/>
        <v/>
      </c>
      <c r="H54" s="904"/>
    </row>
    <row r="55" spans="1:8" ht="15.75">
      <c r="A55" s="558">
        <v>49</v>
      </c>
      <c r="B55" s="561" t="str">
        <f>IF(MAX('Formet 8'!$A$12:$A$213)&lt;$A55,"",VLOOKUP($A55,'Formet 8'!$A$12:$O$213,4,0))</f>
        <v/>
      </c>
      <c r="C55" s="561" t="str">
        <f>IF(MAX('Formet 8'!$A$12:$A$213)&lt;$A55,"",VLOOKUP($A55,'Formet 8'!$A$12:$O$213,7,0))</f>
        <v/>
      </c>
      <c r="D55" s="561" t="str">
        <f>IF(MAX('Formet 8'!$A$12:$A$213)&lt;$A55,"",VLOOKUP($A55,'Formet 8'!$A$12:$O$213,9,0))</f>
        <v/>
      </c>
      <c r="E55" s="559" t="str">
        <f>IF(AND(D55=""),"",'Formet 8'!E$218)</f>
        <v/>
      </c>
      <c r="F55" s="560" t="str">
        <f t="shared" si="2"/>
        <v/>
      </c>
      <c r="G55" s="562" t="str">
        <f t="shared" si="1"/>
        <v/>
      </c>
      <c r="H55" s="904"/>
    </row>
    <row r="56" spans="1:8" ht="15.75">
      <c r="A56" s="558">
        <v>50</v>
      </c>
      <c r="B56" s="561" t="str">
        <f>IF(MAX('Formet 8'!$A$12:$A$213)&lt;$A56,"",VLOOKUP($A56,'Formet 8'!$A$12:$O$213,4,0))</f>
        <v/>
      </c>
      <c r="C56" s="561" t="str">
        <f>IF(MAX('Formet 8'!$A$12:$A$213)&lt;$A56,"",VLOOKUP($A56,'Formet 8'!$A$12:$O$213,7,0))</f>
        <v/>
      </c>
      <c r="D56" s="561" t="str">
        <f>IF(MAX('Formet 8'!$A$12:$A$213)&lt;$A56,"",VLOOKUP($A56,'Formet 8'!$A$12:$O$213,9,0))</f>
        <v/>
      </c>
      <c r="E56" s="559" t="str">
        <f>IF(AND(D56=""),"",'Formet 8'!E$218)</f>
        <v/>
      </c>
      <c r="F56" s="560" t="str">
        <f t="shared" si="2"/>
        <v/>
      </c>
      <c r="G56" s="562" t="str">
        <f t="shared" si="1"/>
        <v/>
      </c>
      <c r="H56" s="904"/>
    </row>
    <row r="57" spans="1:8" ht="15.75">
      <c r="A57" s="558">
        <v>51</v>
      </c>
      <c r="B57" s="561" t="str">
        <f>IF(MAX('Formet 8'!$A$12:$A$213)&lt;$A57,"",VLOOKUP($A57,'Formet 8'!$A$12:$O$213,4,0))</f>
        <v/>
      </c>
      <c r="C57" s="561" t="str">
        <f>IF(MAX('Formet 8'!$A$12:$A$213)&lt;$A57,"",VLOOKUP($A57,'Formet 8'!$A$12:$O$213,7,0))</f>
        <v/>
      </c>
      <c r="D57" s="561" t="str">
        <f>IF(MAX('Formet 8'!$A$12:$A$213)&lt;$A57,"",VLOOKUP($A57,'Formet 8'!$A$12:$O$213,9,0))</f>
        <v/>
      </c>
      <c r="E57" s="559" t="str">
        <f>IF(AND(D57=""),"",'Formet 8'!E$218)</f>
        <v/>
      </c>
      <c r="F57" s="560" t="str">
        <f t="shared" si="2"/>
        <v/>
      </c>
      <c r="G57" s="562" t="str">
        <f t="shared" si="1"/>
        <v/>
      </c>
      <c r="H57" s="904"/>
    </row>
    <row r="58" spans="1:8" ht="15.75">
      <c r="A58" s="558">
        <v>52</v>
      </c>
      <c r="B58" s="561" t="str">
        <f>IF(MAX('Formet 8'!$A$12:$A$213)&lt;$A58,"",VLOOKUP($A58,'Formet 8'!$A$12:$O$213,4,0))</f>
        <v/>
      </c>
      <c r="C58" s="561" t="str">
        <f>IF(MAX('Formet 8'!$A$12:$A$213)&lt;$A58,"",VLOOKUP($A58,'Formet 8'!$A$12:$O$213,7,0))</f>
        <v/>
      </c>
      <c r="D58" s="561" t="str">
        <f>IF(MAX('Formet 8'!$A$12:$A$213)&lt;$A58,"",VLOOKUP($A58,'Formet 8'!$A$12:$O$213,9,0))</f>
        <v/>
      </c>
      <c r="E58" s="559" t="str">
        <f>IF(AND(D58=""),"",'Formet 8'!E$218)</f>
        <v/>
      </c>
      <c r="F58" s="560" t="str">
        <f t="shared" si="2"/>
        <v/>
      </c>
      <c r="G58" s="562" t="str">
        <f t="shared" si="1"/>
        <v/>
      </c>
      <c r="H58" s="904"/>
    </row>
    <row r="59" spans="1:8" ht="15.75">
      <c r="A59" s="558">
        <v>53</v>
      </c>
      <c r="B59" s="561" t="str">
        <f>IF(MAX('Formet 8'!$A$12:$A$213)&lt;$A59,"",VLOOKUP($A59,'Formet 8'!$A$12:$O$213,4,0))</f>
        <v/>
      </c>
      <c r="C59" s="561" t="str">
        <f>IF(MAX('Formet 8'!$A$12:$A$213)&lt;$A59,"",VLOOKUP($A59,'Formet 8'!$A$12:$O$213,7,0))</f>
        <v/>
      </c>
      <c r="D59" s="561" t="str">
        <f>IF(MAX('Formet 8'!$A$12:$A$213)&lt;$A59,"",VLOOKUP($A59,'Formet 8'!$A$12:$O$213,9,0))</f>
        <v/>
      </c>
      <c r="E59" s="559" t="str">
        <f>IF(AND(D59=""),"",'Formet 8'!E$218)</f>
        <v/>
      </c>
      <c r="F59" s="560" t="str">
        <f t="shared" si="2"/>
        <v/>
      </c>
      <c r="G59" s="562" t="str">
        <f t="shared" si="1"/>
        <v/>
      </c>
      <c r="H59" s="904"/>
    </row>
    <row r="60" spans="1:8" ht="15.75">
      <c r="A60" s="558">
        <v>54</v>
      </c>
      <c r="B60" s="561" t="str">
        <f>IF(MAX('Formet 8'!$A$12:$A$213)&lt;$A60,"",VLOOKUP($A60,'Formet 8'!$A$12:$O$213,4,0))</f>
        <v/>
      </c>
      <c r="C60" s="561" t="str">
        <f>IF(MAX('Formet 8'!$A$12:$A$213)&lt;$A60,"",VLOOKUP($A60,'Formet 8'!$A$12:$O$213,7,0))</f>
        <v/>
      </c>
      <c r="D60" s="561" t="str">
        <f>IF(MAX('Formet 8'!$A$12:$A$213)&lt;$A60,"",VLOOKUP($A60,'Formet 8'!$A$12:$O$213,9,0))</f>
        <v/>
      </c>
      <c r="E60" s="559" t="str">
        <f>IF(AND(D60=""),"",'Formet 8'!E$218)</f>
        <v/>
      </c>
      <c r="F60" s="560" t="str">
        <f t="shared" si="2"/>
        <v/>
      </c>
      <c r="G60" s="562" t="str">
        <f t="shared" si="1"/>
        <v/>
      </c>
      <c r="H60" s="904"/>
    </row>
    <row r="61" spans="1:8" ht="15.75">
      <c r="A61" s="558">
        <v>55</v>
      </c>
      <c r="B61" s="561" t="str">
        <f>IF(MAX('Formet 8'!$A$12:$A$213)&lt;$A61,"",VLOOKUP($A61,'Formet 8'!$A$12:$O$213,4,0))</f>
        <v/>
      </c>
      <c r="C61" s="561" t="str">
        <f>IF(MAX('Formet 8'!$A$12:$A$213)&lt;$A61,"",VLOOKUP($A61,'Formet 8'!$A$12:$O$213,7,0))</f>
        <v/>
      </c>
      <c r="D61" s="561" t="str">
        <f>IF(MAX('Formet 8'!$A$12:$A$213)&lt;$A61,"",VLOOKUP($A61,'Formet 8'!$A$12:$O$213,9,0))</f>
        <v/>
      </c>
      <c r="E61" s="559" t="str">
        <f>IF(AND(D61=""),"",'Formet 8'!E$218)</f>
        <v/>
      </c>
      <c r="F61" s="560" t="str">
        <f t="shared" si="2"/>
        <v/>
      </c>
      <c r="G61" s="562" t="str">
        <f t="shared" si="1"/>
        <v/>
      </c>
      <c r="H61" s="904"/>
    </row>
    <row r="62" spans="1:8" ht="15.75">
      <c r="A62" s="558">
        <v>56</v>
      </c>
      <c r="B62" s="561" t="str">
        <f>IF(MAX('Formet 8'!$A$12:$A$213)&lt;$A62,"",VLOOKUP($A62,'Formet 8'!$A$12:$O$213,4,0))</f>
        <v/>
      </c>
      <c r="C62" s="561" t="str">
        <f>IF(MAX('Formet 8'!$A$12:$A$213)&lt;$A62,"",VLOOKUP($A62,'Formet 8'!$A$12:$O$213,7,0))</f>
        <v/>
      </c>
      <c r="D62" s="561" t="str">
        <f>IF(MAX('Formet 8'!$A$12:$A$213)&lt;$A62,"",VLOOKUP($A62,'Formet 8'!$A$12:$O$213,9,0))</f>
        <v/>
      </c>
      <c r="E62" s="559" t="str">
        <f>IF(AND(D62=""),"",'Formet 8'!E$218)</f>
        <v/>
      </c>
      <c r="F62" s="560" t="str">
        <f t="shared" si="2"/>
        <v/>
      </c>
      <c r="G62" s="562" t="str">
        <f t="shared" si="1"/>
        <v/>
      </c>
      <c r="H62" s="904"/>
    </row>
    <row r="63" spans="1:8" ht="15.75">
      <c r="A63" s="558">
        <v>57</v>
      </c>
      <c r="B63" s="561" t="str">
        <f>IF(MAX('Formet 8'!$A$12:$A$213)&lt;$A63,"",VLOOKUP($A63,'Formet 8'!$A$12:$O$213,4,0))</f>
        <v/>
      </c>
      <c r="C63" s="561" t="str">
        <f>IF(MAX('Formet 8'!$A$12:$A$213)&lt;$A63,"",VLOOKUP($A63,'Formet 8'!$A$12:$O$213,7,0))</f>
        <v/>
      </c>
      <c r="D63" s="561" t="str">
        <f>IF(MAX('Formet 8'!$A$12:$A$213)&lt;$A63,"",VLOOKUP($A63,'Formet 8'!$A$12:$O$213,9,0))</f>
        <v/>
      </c>
      <c r="E63" s="559" t="str">
        <f>IF(AND(D63=""),"",'Formet 8'!E$218)</f>
        <v/>
      </c>
      <c r="F63" s="560" t="str">
        <f t="shared" si="2"/>
        <v/>
      </c>
      <c r="G63" s="562" t="str">
        <f t="shared" si="1"/>
        <v/>
      </c>
      <c r="H63" s="904"/>
    </row>
    <row r="64" spans="1:8" ht="15.75">
      <c r="A64" s="558">
        <v>58</v>
      </c>
      <c r="B64" s="561" t="str">
        <f>IF(MAX('Formet 8'!$A$12:$A$213)&lt;$A64,"",VLOOKUP($A64,'Formet 8'!$A$12:$O$213,4,0))</f>
        <v/>
      </c>
      <c r="C64" s="561" t="str">
        <f>IF(MAX('Formet 8'!$A$12:$A$213)&lt;$A64,"",VLOOKUP($A64,'Formet 8'!$A$12:$O$213,7,0))</f>
        <v/>
      </c>
      <c r="D64" s="561" t="str">
        <f>IF(MAX('Formet 8'!$A$12:$A$213)&lt;$A64,"",VLOOKUP($A64,'Formet 8'!$A$12:$O$213,9,0))</f>
        <v/>
      </c>
      <c r="E64" s="559" t="str">
        <f>IF(AND(D64=""),"",'Formet 8'!E$218)</f>
        <v/>
      </c>
      <c r="F64" s="560" t="str">
        <f t="shared" si="2"/>
        <v/>
      </c>
      <c r="G64" s="562" t="str">
        <f t="shared" si="1"/>
        <v/>
      </c>
      <c r="H64" s="904"/>
    </row>
    <row r="65" spans="1:8" ht="15.75">
      <c r="A65" s="558">
        <v>59</v>
      </c>
      <c r="B65" s="561" t="str">
        <f>IF(MAX('Formet 8'!$A$12:$A$213)&lt;$A65,"",VLOOKUP($A65,'Formet 8'!$A$12:$O$213,4,0))</f>
        <v/>
      </c>
      <c r="C65" s="561" t="str">
        <f>IF(MAX('Formet 8'!$A$12:$A$213)&lt;$A65,"",VLOOKUP($A65,'Formet 8'!$A$12:$O$213,7,0))</f>
        <v/>
      </c>
      <c r="D65" s="561" t="str">
        <f>IF(MAX('Formet 8'!$A$12:$A$213)&lt;$A65,"",VLOOKUP($A65,'Formet 8'!$A$12:$O$213,9,0))</f>
        <v/>
      </c>
      <c r="E65" s="559" t="str">
        <f>IF(AND(D65=""),"",'Formet 8'!E$218)</f>
        <v/>
      </c>
      <c r="F65" s="560" t="str">
        <f t="shared" si="2"/>
        <v/>
      </c>
      <c r="G65" s="562" t="str">
        <f t="shared" si="1"/>
        <v/>
      </c>
      <c r="H65" s="904"/>
    </row>
    <row r="66" spans="1:8" ht="15.75">
      <c r="A66" s="558">
        <v>60</v>
      </c>
      <c r="B66" s="561" t="str">
        <f>IF(MAX('Formet 8'!$A$12:$A$213)&lt;$A66,"",VLOOKUP($A66,'Formet 8'!$A$12:$O$213,4,0))</f>
        <v/>
      </c>
      <c r="C66" s="561" t="str">
        <f>IF(MAX('Formet 8'!$A$12:$A$213)&lt;$A66,"",VLOOKUP($A66,'Formet 8'!$A$12:$O$213,7,0))</f>
        <v/>
      </c>
      <c r="D66" s="561" t="str">
        <f>IF(MAX('Formet 8'!$A$12:$A$213)&lt;$A66,"",VLOOKUP($A66,'Formet 8'!$A$12:$O$213,9,0))</f>
        <v/>
      </c>
      <c r="E66" s="559" t="str">
        <f>IF(AND(D66=""),"",'Formet 8'!E$218)</f>
        <v/>
      </c>
      <c r="F66" s="560" t="str">
        <f t="shared" si="2"/>
        <v/>
      </c>
      <c r="G66" s="562" t="str">
        <f t="shared" si="1"/>
        <v/>
      </c>
      <c r="H66" s="904"/>
    </row>
    <row r="67" spans="1:8" ht="15.75">
      <c r="A67" s="558">
        <v>61</v>
      </c>
      <c r="B67" s="561" t="str">
        <f>IF(MAX('Formet 8'!$A$12:$A$213)&lt;$A67,"",VLOOKUP($A67,'Formet 8'!$A$12:$O$213,4,0))</f>
        <v/>
      </c>
      <c r="C67" s="561" t="str">
        <f>IF(MAX('Formet 8'!$A$12:$A$213)&lt;$A67,"",VLOOKUP($A67,'Formet 8'!$A$12:$O$213,7,0))</f>
        <v/>
      </c>
      <c r="D67" s="561" t="str">
        <f>IF(MAX('Formet 8'!$A$12:$A$213)&lt;$A67,"",VLOOKUP($A67,'Formet 8'!$A$12:$O$213,9,0))</f>
        <v/>
      </c>
      <c r="E67" s="559" t="str">
        <f>IF(AND(D67=""),"",'Formet 8'!E$218)</f>
        <v/>
      </c>
      <c r="F67" s="560" t="str">
        <f t="shared" si="2"/>
        <v/>
      </c>
      <c r="G67" s="562" t="str">
        <f t="shared" si="1"/>
        <v/>
      </c>
      <c r="H67" s="904"/>
    </row>
    <row r="68" spans="1:8" ht="15.75">
      <c r="A68" s="558">
        <v>62</v>
      </c>
      <c r="B68" s="561" t="str">
        <f>IF(MAX('Formet 8'!$A$12:$A$213)&lt;$A68,"",VLOOKUP($A68,'Formet 8'!$A$12:$O$213,4,0))</f>
        <v/>
      </c>
      <c r="C68" s="561" t="str">
        <f>IF(MAX('Formet 8'!$A$12:$A$213)&lt;$A68,"",VLOOKUP($A68,'Formet 8'!$A$12:$O$213,7,0))</f>
        <v/>
      </c>
      <c r="D68" s="561" t="str">
        <f>IF(MAX('Formet 8'!$A$12:$A$213)&lt;$A68,"",VLOOKUP($A68,'Formet 8'!$A$12:$O$213,9,0))</f>
        <v/>
      </c>
      <c r="E68" s="559" t="str">
        <f>IF(AND(D68=""),"",'Formet 8'!E$218)</f>
        <v/>
      </c>
      <c r="F68" s="560" t="str">
        <f t="shared" si="2"/>
        <v/>
      </c>
      <c r="G68" s="562" t="str">
        <f t="shared" si="1"/>
        <v/>
      </c>
      <c r="H68" s="904"/>
    </row>
    <row r="69" spans="1:8" ht="15.75">
      <c r="A69" s="558">
        <v>63</v>
      </c>
      <c r="B69" s="561" t="str">
        <f>IF(MAX('Formet 8'!$A$12:$A$213)&lt;$A69,"",VLOOKUP($A69,'Formet 8'!$A$12:$O$213,4,0))</f>
        <v/>
      </c>
      <c r="C69" s="561" t="str">
        <f>IF(MAX('Formet 8'!$A$12:$A$213)&lt;$A69,"",VLOOKUP($A69,'Formet 8'!$A$12:$O$213,7,0))</f>
        <v/>
      </c>
      <c r="D69" s="561" t="str">
        <f>IF(MAX('Formet 8'!$A$12:$A$213)&lt;$A69,"",VLOOKUP($A69,'Formet 8'!$A$12:$O$213,9,0))</f>
        <v/>
      </c>
      <c r="E69" s="559" t="str">
        <f>IF(AND(D69=""),"",'Formet 8'!E$218)</f>
        <v/>
      </c>
      <c r="F69" s="560" t="str">
        <f t="shared" si="2"/>
        <v/>
      </c>
      <c r="G69" s="562" t="str">
        <f t="shared" si="1"/>
        <v/>
      </c>
      <c r="H69" s="904"/>
    </row>
    <row r="70" spans="1:8" ht="15.75">
      <c r="A70" s="558">
        <v>64</v>
      </c>
      <c r="B70" s="561" t="str">
        <f>IF(MAX('Formet 8'!$A$12:$A$213)&lt;$A70,"",VLOOKUP($A70,'Formet 8'!$A$12:$O$213,4,0))</f>
        <v/>
      </c>
      <c r="C70" s="561" t="str">
        <f>IF(MAX('Formet 8'!$A$12:$A$213)&lt;$A70,"",VLOOKUP($A70,'Formet 8'!$A$12:$O$213,7,0))</f>
        <v/>
      </c>
      <c r="D70" s="561" t="str">
        <f>IF(MAX('Formet 8'!$A$12:$A$213)&lt;$A70,"",VLOOKUP($A70,'Formet 8'!$A$12:$O$213,9,0))</f>
        <v/>
      </c>
      <c r="E70" s="559" t="str">
        <f>IF(AND(D70=""),"",'Formet 8'!E$218)</f>
        <v/>
      </c>
      <c r="F70" s="560" t="str">
        <f t="shared" si="2"/>
        <v/>
      </c>
      <c r="G70" s="562" t="str">
        <f t="shared" si="1"/>
        <v/>
      </c>
      <c r="H70" s="904"/>
    </row>
    <row r="71" spans="1:8" ht="15.75">
      <c r="A71" s="558">
        <v>65</v>
      </c>
      <c r="B71" s="561" t="str">
        <f>IF(MAX('Formet 8'!$A$12:$A$213)&lt;$A71,"",VLOOKUP($A71,'Formet 8'!$A$12:$O$213,4,0))</f>
        <v/>
      </c>
      <c r="C71" s="561" t="str">
        <f>IF(MAX('Formet 8'!$A$12:$A$213)&lt;$A71,"",VLOOKUP($A71,'Formet 8'!$A$12:$O$213,7,0))</f>
        <v/>
      </c>
      <c r="D71" s="561" t="str">
        <f>IF(MAX('Formet 8'!$A$12:$A$213)&lt;$A71,"",VLOOKUP($A71,'Formet 8'!$A$12:$O$213,9,0))</f>
        <v/>
      </c>
      <c r="E71" s="559" t="str">
        <f>IF(AND(D71=""),"",'Formet 8'!E$218)</f>
        <v/>
      </c>
      <c r="F71" s="560" t="str">
        <f t="shared" si="2"/>
        <v/>
      </c>
      <c r="G71" s="562" t="str">
        <f t="shared" si="1"/>
        <v/>
      </c>
      <c r="H71" s="904"/>
    </row>
    <row r="72" spans="1:8" ht="15.75">
      <c r="A72" s="558">
        <v>66</v>
      </c>
      <c r="B72" s="561" t="str">
        <f>IF(MAX('Formet 8'!$A$12:$A$213)&lt;$A72,"",VLOOKUP($A72,'Formet 8'!$A$12:$O$213,4,0))</f>
        <v/>
      </c>
      <c r="C72" s="561" t="str">
        <f>IF(MAX('Formet 8'!$A$12:$A$213)&lt;$A72,"",VLOOKUP($A72,'Formet 8'!$A$12:$O$213,7,0))</f>
        <v/>
      </c>
      <c r="D72" s="561" t="str">
        <f>IF(MAX('Formet 8'!$A$12:$A$213)&lt;$A72,"",VLOOKUP($A72,'Formet 8'!$A$12:$O$213,9,0))</f>
        <v/>
      </c>
      <c r="E72" s="559" t="str">
        <f>IF(AND(D72=""),"",'Formet 8'!E$218)</f>
        <v/>
      </c>
      <c r="F72" s="560" t="str">
        <f t="shared" si="2"/>
        <v/>
      </c>
      <c r="G72" s="562" t="str">
        <f t="shared" ref="G72:G135" si="3">IF(AND(D72=""),"",(ROUND(D72*103%,0)*E72*3)+F72)</f>
        <v/>
      </c>
      <c r="H72" s="904"/>
    </row>
    <row r="73" spans="1:8" ht="15.75">
      <c r="A73" s="558">
        <v>67</v>
      </c>
      <c r="B73" s="561" t="str">
        <f>IF(MAX('Formet 8'!$A$12:$A$213)&lt;$A73,"",VLOOKUP($A73,'Formet 8'!$A$12:$O$213,4,0))</f>
        <v/>
      </c>
      <c r="C73" s="561" t="str">
        <f>IF(MAX('Formet 8'!$A$12:$A$213)&lt;$A73,"",VLOOKUP($A73,'Formet 8'!$A$12:$O$213,7,0))</f>
        <v/>
      </c>
      <c r="D73" s="561" t="str">
        <f>IF(MAX('Formet 8'!$A$12:$A$213)&lt;$A73,"",VLOOKUP($A73,'Formet 8'!$A$12:$O$213,9,0))</f>
        <v/>
      </c>
      <c r="E73" s="559" t="str">
        <f>IF(AND(D73=""),"",'Formet 8'!E$218)</f>
        <v/>
      </c>
      <c r="F73" s="560" t="str">
        <f t="shared" si="2"/>
        <v/>
      </c>
      <c r="G73" s="562" t="str">
        <f t="shared" si="3"/>
        <v/>
      </c>
      <c r="H73" s="904"/>
    </row>
    <row r="74" spans="1:8" ht="15.75">
      <c r="A74" s="558">
        <v>68</v>
      </c>
      <c r="B74" s="561" t="str">
        <f>IF(MAX('Formet 8'!$A$12:$A$213)&lt;$A74,"",VLOOKUP($A74,'Formet 8'!$A$12:$O$213,4,0))</f>
        <v/>
      </c>
      <c r="C74" s="561" t="str">
        <f>IF(MAX('Formet 8'!$A$12:$A$213)&lt;$A74,"",VLOOKUP($A74,'Formet 8'!$A$12:$O$213,7,0))</f>
        <v/>
      </c>
      <c r="D74" s="561" t="str">
        <f>IF(MAX('Formet 8'!$A$12:$A$213)&lt;$A74,"",VLOOKUP($A74,'Formet 8'!$A$12:$O$213,9,0))</f>
        <v/>
      </c>
      <c r="E74" s="559" t="str">
        <f>IF(AND(D74=""),"",'Formet 8'!E$218)</f>
        <v/>
      </c>
      <c r="F74" s="560" t="str">
        <f t="shared" si="2"/>
        <v/>
      </c>
      <c r="G74" s="562" t="str">
        <f t="shared" si="3"/>
        <v/>
      </c>
      <c r="H74" s="904"/>
    </row>
    <row r="75" spans="1:8" ht="15.75">
      <c r="A75" s="558">
        <v>69</v>
      </c>
      <c r="B75" s="561" t="str">
        <f>IF(MAX('Formet 8'!$A$12:$A$213)&lt;$A75,"",VLOOKUP($A75,'Formet 8'!$A$12:$O$213,4,0))</f>
        <v/>
      </c>
      <c r="C75" s="561" t="str">
        <f>IF(MAX('Formet 8'!$A$12:$A$213)&lt;$A75,"",VLOOKUP($A75,'Formet 8'!$A$12:$O$213,7,0))</f>
        <v/>
      </c>
      <c r="D75" s="561" t="str">
        <f>IF(MAX('Formet 8'!$A$12:$A$213)&lt;$A75,"",VLOOKUP($A75,'Formet 8'!$A$12:$O$213,9,0))</f>
        <v/>
      </c>
      <c r="E75" s="559" t="str">
        <f>IF(AND(D75=""),"",'Formet 8'!E$218)</f>
        <v/>
      </c>
      <c r="F75" s="560" t="str">
        <f t="shared" si="2"/>
        <v/>
      </c>
      <c r="G75" s="562" t="str">
        <f t="shared" si="3"/>
        <v/>
      </c>
      <c r="H75" s="904"/>
    </row>
    <row r="76" spans="1:8" ht="15.75">
      <c r="A76" s="558">
        <v>70</v>
      </c>
      <c r="B76" s="561" t="str">
        <f>IF(MAX('Formet 8'!$A$12:$A$213)&lt;$A76,"",VLOOKUP($A76,'Formet 8'!$A$12:$O$213,4,0))</f>
        <v/>
      </c>
      <c r="C76" s="561" t="str">
        <f>IF(MAX('Formet 8'!$A$12:$A$213)&lt;$A76,"",VLOOKUP($A76,'Formet 8'!$A$12:$O$213,7,0))</f>
        <v/>
      </c>
      <c r="D76" s="561" t="str">
        <f>IF(MAX('Formet 8'!$A$12:$A$213)&lt;$A76,"",VLOOKUP($A76,'Formet 8'!$A$12:$O$213,9,0))</f>
        <v/>
      </c>
      <c r="E76" s="559" t="str">
        <f>IF(AND(D76=""),"",'Formet 8'!E$218)</f>
        <v/>
      </c>
      <c r="F76" s="560" t="str">
        <f t="shared" ref="F76:F139" si="4">IF(AND(D76=""),"",ROUND((D76*E76)*3,0))</f>
        <v/>
      </c>
      <c r="G76" s="562" t="str">
        <f t="shared" si="3"/>
        <v/>
      </c>
      <c r="H76" s="904"/>
    </row>
    <row r="77" spans="1:8" ht="15.75">
      <c r="A77" s="558">
        <v>71</v>
      </c>
      <c r="B77" s="561" t="str">
        <f>IF(MAX('Formet 8'!$A$12:$A$213)&lt;$A77,"",VLOOKUP($A77,'Formet 8'!$A$12:$O$213,4,0))</f>
        <v/>
      </c>
      <c r="C77" s="561" t="str">
        <f>IF(MAX('Formet 8'!$A$12:$A$213)&lt;$A77,"",VLOOKUP($A77,'Formet 8'!$A$12:$O$213,7,0))</f>
        <v/>
      </c>
      <c r="D77" s="561" t="str">
        <f>IF(MAX('Formet 8'!$A$12:$A$213)&lt;$A77,"",VLOOKUP($A77,'Formet 8'!$A$12:$O$213,9,0))</f>
        <v/>
      </c>
      <c r="E77" s="559" t="str">
        <f>IF(AND(D77=""),"",'Formet 8'!E$218)</f>
        <v/>
      </c>
      <c r="F77" s="560" t="str">
        <f t="shared" si="4"/>
        <v/>
      </c>
      <c r="G77" s="562" t="str">
        <f t="shared" si="3"/>
        <v/>
      </c>
      <c r="H77" s="904"/>
    </row>
    <row r="78" spans="1:8" ht="15.75">
      <c r="A78" s="558">
        <v>72</v>
      </c>
      <c r="B78" s="561" t="str">
        <f>IF(MAX('Formet 8'!$A$12:$A$213)&lt;$A78,"",VLOOKUP($A78,'Formet 8'!$A$12:$O$213,4,0))</f>
        <v/>
      </c>
      <c r="C78" s="561" t="str">
        <f>IF(MAX('Formet 8'!$A$12:$A$213)&lt;$A78,"",VLOOKUP($A78,'Formet 8'!$A$12:$O$213,7,0))</f>
        <v/>
      </c>
      <c r="D78" s="561" t="str">
        <f>IF(MAX('Formet 8'!$A$12:$A$213)&lt;$A78,"",VLOOKUP($A78,'Formet 8'!$A$12:$O$213,9,0))</f>
        <v/>
      </c>
      <c r="E78" s="559" t="str">
        <f>IF(AND(D78=""),"",'Formet 8'!E$218)</f>
        <v/>
      </c>
      <c r="F78" s="560" t="str">
        <f t="shared" si="4"/>
        <v/>
      </c>
      <c r="G78" s="562" t="str">
        <f t="shared" si="3"/>
        <v/>
      </c>
      <c r="H78" s="904"/>
    </row>
    <row r="79" spans="1:8" ht="15.75">
      <c r="A79" s="558">
        <v>73</v>
      </c>
      <c r="B79" s="561" t="str">
        <f>IF(MAX('Formet 8'!$A$12:$A$213)&lt;$A79,"",VLOOKUP($A79,'Formet 8'!$A$12:$O$213,4,0))</f>
        <v/>
      </c>
      <c r="C79" s="561" t="str">
        <f>IF(MAX('Formet 8'!$A$12:$A$213)&lt;$A79,"",VLOOKUP($A79,'Formet 8'!$A$12:$O$213,7,0))</f>
        <v/>
      </c>
      <c r="D79" s="561" t="str">
        <f>IF(MAX('Formet 8'!$A$12:$A$213)&lt;$A79,"",VLOOKUP($A79,'Formet 8'!$A$12:$O$213,9,0))</f>
        <v/>
      </c>
      <c r="E79" s="559" t="str">
        <f>IF(AND(D79=""),"",'Formet 8'!E$218)</f>
        <v/>
      </c>
      <c r="F79" s="560" t="str">
        <f t="shared" si="4"/>
        <v/>
      </c>
      <c r="G79" s="562" t="str">
        <f t="shared" si="3"/>
        <v/>
      </c>
      <c r="H79" s="904"/>
    </row>
    <row r="80" spans="1:8" ht="15.75">
      <c r="A80" s="558">
        <v>74</v>
      </c>
      <c r="B80" s="561" t="str">
        <f>IF(MAX('Formet 8'!$A$12:$A$213)&lt;$A80,"",VLOOKUP($A80,'Formet 8'!$A$12:$O$213,4,0))</f>
        <v/>
      </c>
      <c r="C80" s="561" t="str">
        <f>IF(MAX('Formet 8'!$A$12:$A$213)&lt;$A80,"",VLOOKUP($A80,'Formet 8'!$A$12:$O$213,7,0))</f>
        <v/>
      </c>
      <c r="D80" s="561" t="str">
        <f>IF(MAX('Formet 8'!$A$12:$A$213)&lt;$A80,"",VLOOKUP($A80,'Formet 8'!$A$12:$O$213,9,0))</f>
        <v/>
      </c>
      <c r="E80" s="559" t="str">
        <f>IF(AND(D80=""),"",'Formet 8'!E$218)</f>
        <v/>
      </c>
      <c r="F80" s="560" t="str">
        <f t="shared" si="4"/>
        <v/>
      </c>
      <c r="G80" s="562" t="str">
        <f t="shared" si="3"/>
        <v/>
      </c>
      <c r="H80" s="904"/>
    </row>
    <row r="81" spans="1:8" ht="15.75">
      <c r="A81" s="558">
        <v>75</v>
      </c>
      <c r="B81" s="561" t="str">
        <f>IF(MAX('Formet 8'!$A$12:$A$213)&lt;$A81,"",VLOOKUP($A81,'Formet 8'!$A$12:$O$213,4,0))</f>
        <v/>
      </c>
      <c r="C81" s="561" t="str">
        <f>IF(MAX('Formet 8'!$A$12:$A$213)&lt;$A81,"",VLOOKUP($A81,'Formet 8'!$A$12:$O$213,7,0))</f>
        <v/>
      </c>
      <c r="D81" s="561" t="str">
        <f>IF(MAX('Formet 8'!$A$12:$A$213)&lt;$A81,"",VLOOKUP($A81,'Formet 8'!$A$12:$O$213,9,0))</f>
        <v/>
      </c>
      <c r="E81" s="559" t="str">
        <f>IF(AND(D81=""),"",'Formet 8'!E$218)</f>
        <v/>
      </c>
      <c r="F81" s="560" t="str">
        <f t="shared" si="4"/>
        <v/>
      </c>
      <c r="G81" s="562" t="str">
        <f t="shared" si="3"/>
        <v/>
      </c>
      <c r="H81" s="904"/>
    </row>
    <row r="82" spans="1:8" ht="15.75">
      <c r="A82" s="558">
        <v>76</v>
      </c>
      <c r="B82" s="561" t="str">
        <f>IF(MAX('Formet 8'!$A$12:$A$213)&lt;$A82,"",VLOOKUP($A82,'Formet 8'!$A$12:$O$213,4,0))</f>
        <v/>
      </c>
      <c r="C82" s="561" t="str">
        <f>IF(MAX('Formet 8'!$A$12:$A$213)&lt;$A82,"",VLOOKUP($A82,'Formet 8'!$A$12:$O$213,7,0))</f>
        <v/>
      </c>
      <c r="D82" s="561" t="str">
        <f>IF(MAX('Formet 8'!$A$12:$A$213)&lt;$A82,"",VLOOKUP($A82,'Formet 8'!$A$12:$O$213,9,0))</f>
        <v/>
      </c>
      <c r="E82" s="559" t="str">
        <f>IF(AND(D82=""),"",'Formet 8'!E$218)</f>
        <v/>
      </c>
      <c r="F82" s="560" t="str">
        <f t="shared" si="4"/>
        <v/>
      </c>
      <c r="G82" s="562" t="str">
        <f t="shared" si="3"/>
        <v/>
      </c>
      <c r="H82" s="904"/>
    </row>
    <row r="83" spans="1:8" ht="15.75">
      <c r="A83" s="558">
        <v>77</v>
      </c>
      <c r="B83" s="561" t="str">
        <f>IF(MAX('Formet 8'!$A$12:$A$213)&lt;$A83,"",VLOOKUP($A83,'Formet 8'!$A$12:$O$213,4,0))</f>
        <v/>
      </c>
      <c r="C83" s="561" t="str">
        <f>IF(MAX('Formet 8'!$A$12:$A$213)&lt;$A83,"",VLOOKUP($A83,'Formet 8'!$A$12:$O$213,7,0))</f>
        <v/>
      </c>
      <c r="D83" s="561" t="str">
        <f>IF(MAX('Formet 8'!$A$12:$A$213)&lt;$A83,"",VLOOKUP($A83,'Formet 8'!$A$12:$O$213,9,0))</f>
        <v/>
      </c>
      <c r="E83" s="559" t="str">
        <f>IF(AND(D83=""),"",'Formet 8'!E$218)</f>
        <v/>
      </c>
      <c r="F83" s="560" t="str">
        <f t="shared" si="4"/>
        <v/>
      </c>
      <c r="G83" s="562" t="str">
        <f t="shared" si="3"/>
        <v/>
      </c>
      <c r="H83" s="904"/>
    </row>
    <row r="84" spans="1:8" ht="15.75">
      <c r="A84" s="558">
        <v>78</v>
      </c>
      <c r="B84" s="561" t="str">
        <f>IF(MAX('Formet 8'!$A$12:$A$213)&lt;$A84,"",VLOOKUP($A84,'Formet 8'!$A$12:$O$213,4,0))</f>
        <v/>
      </c>
      <c r="C84" s="561" t="str">
        <f>IF(MAX('Formet 8'!$A$12:$A$213)&lt;$A84,"",VLOOKUP($A84,'Formet 8'!$A$12:$O$213,7,0))</f>
        <v/>
      </c>
      <c r="D84" s="561" t="str">
        <f>IF(MAX('Formet 8'!$A$12:$A$213)&lt;$A84,"",VLOOKUP($A84,'Formet 8'!$A$12:$O$213,9,0))</f>
        <v/>
      </c>
      <c r="E84" s="559" t="str">
        <f>IF(AND(D84=""),"",'Formet 8'!E$218)</f>
        <v/>
      </c>
      <c r="F84" s="560" t="str">
        <f t="shared" si="4"/>
        <v/>
      </c>
      <c r="G84" s="562" t="str">
        <f t="shared" si="3"/>
        <v/>
      </c>
      <c r="H84" s="904"/>
    </row>
    <row r="85" spans="1:8" ht="15.75">
      <c r="A85" s="558">
        <v>79</v>
      </c>
      <c r="B85" s="561" t="str">
        <f>IF(MAX('Formet 8'!$A$12:$A$213)&lt;$A85,"",VLOOKUP($A85,'Formet 8'!$A$12:$O$213,4,0))</f>
        <v/>
      </c>
      <c r="C85" s="561" t="str">
        <f>IF(MAX('Formet 8'!$A$12:$A$213)&lt;$A85,"",VLOOKUP($A85,'Formet 8'!$A$12:$O$213,7,0))</f>
        <v/>
      </c>
      <c r="D85" s="561" t="str">
        <f>IF(MAX('Formet 8'!$A$12:$A$213)&lt;$A85,"",VLOOKUP($A85,'Formet 8'!$A$12:$O$213,9,0))</f>
        <v/>
      </c>
      <c r="E85" s="559" t="str">
        <f>IF(AND(D85=""),"",'Formet 8'!E$218)</f>
        <v/>
      </c>
      <c r="F85" s="560" t="str">
        <f t="shared" si="4"/>
        <v/>
      </c>
      <c r="G85" s="562" t="str">
        <f t="shared" si="3"/>
        <v/>
      </c>
      <c r="H85" s="904"/>
    </row>
    <row r="86" spans="1:8" ht="15.75">
      <c r="A86" s="558">
        <v>80</v>
      </c>
      <c r="B86" s="561" t="str">
        <f>IF(MAX('Formet 8'!$A$12:$A$213)&lt;$A86,"",VLOOKUP($A86,'Formet 8'!$A$12:$O$213,4,0))</f>
        <v/>
      </c>
      <c r="C86" s="561" t="str">
        <f>IF(MAX('Formet 8'!$A$12:$A$213)&lt;$A86,"",VLOOKUP($A86,'Formet 8'!$A$12:$O$213,7,0))</f>
        <v/>
      </c>
      <c r="D86" s="561" t="str">
        <f>IF(MAX('Formet 8'!$A$12:$A$213)&lt;$A86,"",VLOOKUP($A86,'Formet 8'!$A$12:$O$213,9,0))</f>
        <v/>
      </c>
      <c r="E86" s="559" t="str">
        <f>IF(AND(D86=""),"",'Formet 8'!E$218)</f>
        <v/>
      </c>
      <c r="F86" s="560" t="str">
        <f t="shared" si="4"/>
        <v/>
      </c>
      <c r="G86" s="562" t="str">
        <f t="shared" si="3"/>
        <v/>
      </c>
      <c r="H86" s="904"/>
    </row>
    <row r="87" spans="1:8" ht="15.75">
      <c r="A87" s="558">
        <v>81</v>
      </c>
      <c r="B87" s="561" t="str">
        <f>IF(MAX('Formet 8'!$A$12:$A$213)&lt;$A87,"",VLOOKUP($A87,'Formet 8'!$A$12:$O$213,4,0))</f>
        <v/>
      </c>
      <c r="C87" s="561" t="str">
        <f>IF(MAX('Formet 8'!$A$12:$A$213)&lt;$A87,"",VLOOKUP($A87,'Formet 8'!$A$12:$O$213,7,0))</f>
        <v/>
      </c>
      <c r="D87" s="561" t="str">
        <f>IF(MAX('Formet 8'!$A$12:$A$213)&lt;$A87,"",VLOOKUP($A87,'Formet 8'!$A$12:$O$213,9,0))</f>
        <v/>
      </c>
      <c r="E87" s="559" t="str">
        <f>IF(AND(D87=""),"",'Formet 8'!E$218)</f>
        <v/>
      </c>
      <c r="F87" s="560" t="str">
        <f t="shared" si="4"/>
        <v/>
      </c>
      <c r="G87" s="562" t="str">
        <f t="shared" si="3"/>
        <v/>
      </c>
      <c r="H87" s="904"/>
    </row>
    <row r="88" spans="1:8" ht="15.75">
      <c r="A88" s="558">
        <v>82</v>
      </c>
      <c r="B88" s="561" t="str">
        <f>IF(MAX('Formet 8'!$A$12:$A$213)&lt;$A88,"",VLOOKUP($A88,'Formet 8'!$A$12:$O$213,4,0))</f>
        <v/>
      </c>
      <c r="C88" s="561" t="str">
        <f>IF(MAX('Formet 8'!$A$12:$A$213)&lt;$A88,"",VLOOKUP($A88,'Formet 8'!$A$12:$O$213,7,0))</f>
        <v/>
      </c>
      <c r="D88" s="561" t="str">
        <f>IF(MAX('Formet 8'!$A$12:$A$213)&lt;$A88,"",VLOOKUP($A88,'Formet 8'!$A$12:$O$213,9,0))</f>
        <v/>
      </c>
      <c r="E88" s="559" t="str">
        <f>IF(AND(D88=""),"",'Formet 8'!E$218)</f>
        <v/>
      </c>
      <c r="F88" s="560" t="str">
        <f t="shared" si="4"/>
        <v/>
      </c>
      <c r="G88" s="562" t="str">
        <f t="shared" si="3"/>
        <v/>
      </c>
      <c r="H88" s="904"/>
    </row>
    <row r="89" spans="1:8" ht="15.75">
      <c r="A89" s="558">
        <v>83</v>
      </c>
      <c r="B89" s="561" t="str">
        <f>IF(MAX('Formet 8'!$A$12:$A$213)&lt;$A89,"",VLOOKUP($A89,'Formet 8'!$A$12:$O$213,4,0))</f>
        <v/>
      </c>
      <c r="C89" s="561" t="str">
        <f>IF(MAX('Formet 8'!$A$12:$A$213)&lt;$A89,"",VLOOKUP($A89,'Formet 8'!$A$12:$O$213,7,0))</f>
        <v/>
      </c>
      <c r="D89" s="561" t="str">
        <f>IF(MAX('Formet 8'!$A$12:$A$213)&lt;$A89,"",VLOOKUP($A89,'Formet 8'!$A$12:$O$213,9,0))</f>
        <v/>
      </c>
      <c r="E89" s="559" t="str">
        <f>IF(AND(D89=""),"",'Formet 8'!E$218)</f>
        <v/>
      </c>
      <c r="F89" s="560" t="str">
        <f t="shared" si="4"/>
        <v/>
      </c>
      <c r="G89" s="562" t="str">
        <f t="shared" si="3"/>
        <v/>
      </c>
      <c r="H89" s="904"/>
    </row>
    <row r="90" spans="1:8" ht="15.75">
      <c r="A90" s="558">
        <v>84</v>
      </c>
      <c r="B90" s="561" t="str">
        <f>IF(MAX('Formet 8'!$A$12:$A$213)&lt;$A90,"",VLOOKUP($A90,'Formet 8'!$A$12:$O$213,4,0))</f>
        <v/>
      </c>
      <c r="C90" s="561" t="str">
        <f>IF(MAX('Formet 8'!$A$12:$A$213)&lt;$A90,"",VLOOKUP($A90,'Formet 8'!$A$12:$O$213,7,0))</f>
        <v/>
      </c>
      <c r="D90" s="561" t="str">
        <f>IF(MAX('Formet 8'!$A$12:$A$213)&lt;$A90,"",VLOOKUP($A90,'Formet 8'!$A$12:$O$213,9,0))</f>
        <v/>
      </c>
      <c r="E90" s="559" t="str">
        <f>IF(AND(D90=""),"",'Formet 8'!E$218)</f>
        <v/>
      </c>
      <c r="F90" s="560" t="str">
        <f t="shared" si="4"/>
        <v/>
      </c>
      <c r="G90" s="562" t="str">
        <f t="shared" si="3"/>
        <v/>
      </c>
      <c r="H90" s="904"/>
    </row>
    <row r="91" spans="1:8" ht="15.75">
      <c r="A91" s="558">
        <v>85</v>
      </c>
      <c r="B91" s="561" t="str">
        <f>IF(MAX('Formet 8'!$A$12:$A$213)&lt;$A91,"",VLOOKUP($A91,'Formet 8'!$A$12:$O$213,4,0))</f>
        <v/>
      </c>
      <c r="C91" s="561" t="str">
        <f>IF(MAX('Formet 8'!$A$12:$A$213)&lt;$A91,"",VLOOKUP($A91,'Formet 8'!$A$12:$O$213,7,0))</f>
        <v/>
      </c>
      <c r="D91" s="561" t="str">
        <f>IF(MAX('Formet 8'!$A$12:$A$213)&lt;$A91,"",VLOOKUP($A91,'Formet 8'!$A$12:$O$213,9,0))</f>
        <v/>
      </c>
      <c r="E91" s="559" t="str">
        <f>IF(AND(D91=""),"",'Formet 8'!E$218)</f>
        <v/>
      </c>
      <c r="F91" s="560" t="str">
        <f t="shared" si="4"/>
        <v/>
      </c>
      <c r="G91" s="562" t="str">
        <f t="shared" si="3"/>
        <v/>
      </c>
      <c r="H91" s="904"/>
    </row>
    <row r="92" spans="1:8" ht="15.75">
      <c r="A92" s="558">
        <v>86</v>
      </c>
      <c r="B92" s="561" t="str">
        <f>IF(MAX('Formet 8'!$A$12:$A$213)&lt;$A92,"",VLOOKUP($A92,'Formet 8'!$A$12:$O$213,4,0))</f>
        <v/>
      </c>
      <c r="C92" s="561" t="str">
        <f>IF(MAX('Formet 8'!$A$12:$A$213)&lt;$A92,"",VLOOKUP($A92,'Formet 8'!$A$12:$O$213,7,0))</f>
        <v/>
      </c>
      <c r="D92" s="561" t="str">
        <f>IF(MAX('Formet 8'!$A$12:$A$213)&lt;$A92,"",VLOOKUP($A92,'Formet 8'!$A$12:$O$213,9,0))</f>
        <v/>
      </c>
      <c r="E92" s="559" t="str">
        <f>IF(AND(D92=""),"",'Formet 8'!E$218)</f>
        <v/>
      </c>
      <c r="F92" s="560" t="str">
        <f t="shared" si="4"/>
        <v/>
      </c>
      <c r="G92" s="562" t="str">
        <f t="shared" si="3"/>
        <v/>
      </c>
      <c r="H92" s="904"/>
    </row>
    <row r="93" spans="1:8" ht="15.75">
      <c r="A93" s="558">
        <v>87</v>
      </c>
      <c r="B93" s="561" t="str">
        <f>IF(MAX('Formet 8'!$A$12:$A$213)&lt;$A93,"",VLOOKUP($A93,'Formet 8'!$A$12:$O$213,4,0))</f>
        <v/>
      </c>
      <c r="C93" s="561" t="str">
        <f>IF(MAX('Formet 8'!$A$12:$A$213)&lt;$A93,"",VLOOKUP($A93,'Formet 8'!$A$12:$O$213,7,0))</f>
        <v/>
      </c>
      <c r="D93" s="561" t="str">
        <f>IF(MAX('Formet 8'!$A$12:$A$213)&lt;$A93,"",VLOOKUP($A93,'Formet 8'!$A$12:$O$213,9,0))</f>
        <v/>
      </c>
      <c r="E93" s="559" t="str">
        <f>IF(AND(D93=""),"",'Formet 8'!E$218)</f>
        <v/>
      </c>
      <c r="F93" s="560" t="str">
        <f t="shared" si="4"/>
        <v/>
      </c>
      <c r="G93" s="562" t="str">
        <f t="shared" si="3"/>
        <v/>
      </c>
      <c r="H93" s="904"/>
    </row>
    <row r="94" spans="1:8" ht="15.75">
      <c r="A94" s="558">
        <v>88</v>
      </c>
      <c r="B94" s="561" t="str">
        <f>IF(MAX('Formet 8'!$A$12:$A$213)&lt;$A94,"",VLOOKUP($A94,'Formet 8'!$A$12:$O$213,4,0))</f>
        <v/>
      </c>
      <c r="C94" s="561" t="str">
        <f>IF(MAX('Formet 8'!$A$12:$A$213)&lt;$A94,"",VLOOKUP($A94,'Formet 8'!$A$12:$O$213,7,0))</f>
        <v/>
      </c>
      <c r="D94" s="561" t="str">
        <f>IF(MAX('Formet 8'!$A$12:$A$213)&lt;$A94,"",VLOOKUP($A94,'Formet 8'!$A$12:$O$213,9,0))</f>
        <v/>
      </c>
      <c r="E94" s="559" t="str">
        <f>IF(AND(D94=""),"",'Formet 8'!E$218)</f>
        <v/>
      </c>
      <c r="F94" s="560" t="str">
        <f t="shared" si="4"/>
        <v/>
      </c>
      <c r="G94" s="562" t="str">
        <f t="shared" si="3"/>
        <v/>
      </c>
      <c r="H94" s="904"/>
    </row>
    <row r="95" spans="1:8" ht="15.75">
      <c r="A95" s="558">
        <v>89</v>
      </c>
      <c r="B95" s="561" t="str">
        <f>IF(MAX('Formet 8'!$A$12:$A$213)&lt;$A95,"",VLOOKUP($A95,'Formet 8'!$A$12:$O$213,4,0))</f>
        <v/>
      </c>
      <c r="C95" s="561" t="str">
        <f>IF(MAX('Formet 8'!$A$12:$A$213)&lt;$A95,"",VLOOKUP($A95,'Formet 8'!$A$12:$O$213,7,0))</f>
        <v/>
      </c>
      <c r="D95" s="561" t="str">
        <f>IF(MAX('Formet 8'!$A$12:$A$213)&lt;$A95,"",VLOOKUP($A95,'Formet 8'!$A$12:$O$213,9,0))</f>
        <v/>
      </c>
      <c r="E95" s="559" t="str">
        <f>IF(AND(D95=""),"",'Formet 8'!E$218)</f>
        <v/>
      </c>
      <c r="F95" s="560" t="str">
        <f t="shared" si="4"/>
        <v/>
      </c>
      <c r="G95" s="562" t="str">
        <f t="shared" si="3"/>
        <v/>
      </c>
      <c r="H95" s="904"/>
    </row>
    <row r="96" spans="1:8" ht="15.75">
      <c r="A96" s="558">
        <v>90</v>
      </c>
      <c r="B96" s="561" t="str">
        <f>IF(MAX('Formet 8'!$A$12:$A$213)&lt;$A96,"",VLOOKUP($A96,'Formet 8'!$A$12:$O$213,4,0))</f>
        <v/>
      </c>
      <c r="C96" s="561" t="str">
        <f>IF(MAX('Formet 8'!$A$12:$A$213)&lt;$A96,"",VLOOKUP($A96,'Formet 8'!$A$12:$O$213,7,0))</f>
        <v/>
      </c>
      <c r="D96" s="561" t="str">
        <f>IF(MAX('Formet 8'!$A$12:$A$213)&lt;$A96,"",VLOOKUP($A96,'Formet 8'!$A$12:$O$213,9,0))</f>
        <v/>
      </c>
      <c r="E96" s="559" t="str">
        <f>IF(AND(D96=""),"",'Formet 8'!E$218)</f>
        <v/>
      </c>
      <c r="F96" s="560" t="str">
        <f t="shared" si="4"/>
        <v/>
      </c>
      <c r="G96" s="562" t="str">
        <f t="shared" si="3"/>
        <v/>
      </c>
      <c r="H96" s="904"/>
    </row>
    <row r="97" spans="1:8" ht="15.75">
      <c r="A97" s="558">
        <v>91</v>
      </c>
      <c r="B97" s="561" t="str">
        <f>IF(MAX('Formet 8'!$A$12:$A$213)&lt;$A97,"",VLOOKUP($A97,'Formet 8'!$A$12:$O$213,4,0))</f>
        <v/>
      </c>
      <c r="C97" s="561" t="str">
        <f>IF(MAX('Formet 8'!$A$12:$A$213)&lt;$A97,"",VLOOKUP($A97,'Formet 8'!$A$12:$O$213,7,0))</f>
        <v/>
      </c>
      <c r="D97" s="561" t="str">
        <f>IF(MAX('Formet 8'!$A$12:$A$213)&lt;$A97,"",VLOOKUP($A97,'Formet 8'!$A$12:$O$213,9,0))</f>
        <v/>
      </c>
      <c r="E97" s="559" t="str">
        <f>IF(AND(D97=""),"",'Formet 8'!E$218)</f>
        <v/>
      </c>
      <c r="F97" s="560" t="str">
        <f t="shared" si="4"/>
        <v/>
      </c>
      <c r="G97" s="562" t="str">
        <f t="shared" si="3"/>
        <v/>
      </c>
      <c r="H97" s="904"/>
    </row>
    <row r="98" spans="1:8" ht="15.75">
      <c r="A98" s="558">
        <v>92</v>
      </c>
      <c r="B98" s="561" t="str">
        <f>IF(MAX('Formet 8'!$A$12:$A$213)&lt;$A98,"",VLOOKUP($A98,'Formet 8'!$A$12:$O$213,4,0))</f>
        <v/>
      </c>
      <c r="C98" s="561" t="str">
        <f>IF(MAX('Formet 8'!$A$12:$A$213)&lt;$A98,"",VLOOKUP($A98,'Formet 8'!$A$12:$O$213,7,0))</f>
        <v/>
      </c>
      <c r="D98" s="561" t="str">
        <f>IF(MAX('Formet 8'!$A$12:$A$213)&lt;$A98,"",VLOOKUP($A98,'Formet 8'!$A$12:$O$213,9,0))</f>
        <v/>
      </c>
      <c r="E98" s="559" t="str">
        <f>IF(AND(D98=""),"",'Formet 8'!E$218)</f>
        <v/>
      </c>
      <c r="F98" s="560" t="str">
        <f t="shared" si="4"/>
        <v/>
      </c>
      <c r="G98" s="562" t="str">
        <f t="shared" si="3"/>
        <v/>
      </c>
      <c r="H98" s="904"/>
    </row>
    <row r="99" spans="1:8" ht="15.75">
      <c r="A99" s="558">
        <v>93</v>
      </c>
      <c r="B99" s="561" t="str">
        <f>IF(MAX('Formet 8'!$A$12:$A$213)&lt;$A99,"",VLOOKUP($A99,'Formet 8'!$A$12:$O$213,4,0))</f>
        <v/>
      </c>
      <c r="C99" s="561" t="str">
        <f>IF(MAX('Formet 8'!$A$12:$A$213)&lt;$A99,"",VLOOKUP($A99,'Formet 8'!$A$12:$O$213,7,0))</f>
        <v/>
      </c>
      <c r="D99" s="561" t="str">
        <f>IF(MAX('Formet 8'!$A$12:$A$213)&lt;$A99,"",VLOOKUP($A99,'Formet 8'!$A$12:$O$213,9,0))</f>
        <v/>
      </c>
      <c r="E99" s="559" t="str">
        <f>IF(AND(D99=""),"",'Formet 8'!E$218)</f>
        <v/>
      </c>
      <c r="F99" s="560" t="str">
        <f t="shared" si="4"/>
        <v/>
      </c>
      <c r="G99" s="562" t="str">
        <f t="shared" si="3"/>
        <v/>
      </c>
      <c r="H99" s="904"/>
    </row>
    <row r="100" spans="1:8" ht="15.75">
      <c r="A100" s="558">
        <v>94</v>
      </c>
      <c r="B100" s="561" t="str">
        <f>IF(MAX('Formet 8'!$A$12:$A$213)&lt;$A100,"",VLOOKUP($A100,'Formet 8'!$A$12:$O$213,4,0))</f>
        <v/>
      </c>
      <c r="C100" s="561" t="str">
        <f>IF(MAX('Formet 8'!$A$12:$A$213)&lt;$A100,"",VLOOKUP($A100,'Formet 8'!$A$12:$O$213,7,0))</f>
        <v/>
      </c>
      <c r="D100" s="561" t="str">
        <f>IF(MAX('Formet 8'!$A$12:$A$213)&lt;$A100,"",VLOOKUP($A100,'Formet 8'!$A$12:$O$213,9,0))</f>
        <v/>
      </c>
      <c r="E100" s="559" t="str">
        <f>IF(AND(D100=""),"",'Formet 8'!E$218)</f>
        <v/>
      </c>
      <c r="F100" s="560" t="str">
        <f t="shared" si="4"/>
        <v/>
      </c>
      <c r="G100" s="562" t="str">
        <f t="shared" si="3"/>
        <v/>
      </c>
      <c r="H100" s="904"/>
    </row>
    <row r="101" spans="1:8" ht="15.75">
      <c r="A101" s="558">
        <v>95</v>
      </c>
      <c r="B101" s="561" t="str">
        <f>IF(MAX('Formet 8'!$A$12:$A$213)&lt;$A101,"",VLOOKUP($A101,'Formet 8'!$A$12:$O$213,4,0))</f>
        <v/>
      </c>
      <c r="C101" s="561" t="str">
        <f>IF(MAX('Formet 8'!$A$12:$A$213)&lt;$A101,"",VLOOKUP($A101,'Formet 8'!$A$12:$O$213,7,0))</f>
        <v/>
      </c>
      <c r="D101" s="561" t="str">
        <f>IF(MAX('Formet 8'!$A$12:$A$213)&lt;$A101,"",VLOOKUP($A101,'Formet 8'!$A$12:$O$213,9,0))</f>
        <v/>
      </c>
      <c r="E101" s="559" t="str">
        <f>IF(AND(D101=""),"",'Formet 8'!E$218)</f>
        <v/>
      </c>
      <c r="F101" s="560" t="str">
        <f t="shared" si="4"/>
        <v/>
      </c>
      <c r="G101" s="562" t="str">
        <f t="shared" si="3"/>
        <v/>
      </c>
      <c r="H101" s="904"/>
    </row>
    <row r="102" spans="1:8" ht="15.75">
      <c r="A102" s="558">
        <v>96</v>
      </c>
      <c r="B102" s="561" t="str">
        <f>IF(MAX('Formet 8'!$A$12:$A$213)&lt;$A102,"",VLOOKUP($A102,'Formet 8'!$A$12:$O$213,4,0))</f>
        <v/>
      </c>
      <c r="C102" s="561" t="str">
        <f>IF(MAX('Formet 8'!$A$12:$A$213)&lt;$A102,"",VLOOKUP($A102,'Formet 8'!$A$12:$O$213,7,0))</f>
        <v/>
      </c>
      <c r="D102" s="561" t="str">
        <f>IF(MAX('Formet 8'!$A$12:$A$213)&lt;$A102,"",VLOOKUP($A102,'Formet 8'!$A$12:$O$213,9,0))</f>
        <v/>
      </c>
      <c r="E102" s="559" t="str">
        <f>IF(AND(D102=""),"",'Formet 8'!E$218)</f>
        <v/>
      </c>
      <c r="F102" s="560" t="str">
        <f t="shared" si="4"/>
        <v/>
      </c>
      <c r="G102" s="562" t="str">
        <f t="shared" si="3"/>
        <v/>
      </c>
      <c r="H102" s="904"/>
    </row>
    <row r="103" spans="1:8" ht="15.75">
      <c r="A103" s="558">
        <v>97</v>
      </c>
      <c r="B103" s="561" t="str">
        <f>IF(MAX('Formet 8'!$A$12:$A$213)&lt;$A103,"",VLOOKUP($A103,'Formet 8'!$A$12:$O$213,4,0))</f>
        <v/>
      </c>
      <c r="C103" s="561" t="str">
        <f>IF(MAX('Formet 8'!$A$12:$A$213)&lt;$A103,"",VLOOKUP($A103,'Formet 8'!$A$12:$O$213,7,0))</f>
        <v/>
      </c>
      <c r="D103" s="561" t="str">
        <f>IF(MAX('Formet 8'!$A$12:$A$213)&lt;$A103,"",VLOOKUP($A103,'Formet 8'!$A$12:$O$213,9,0))</f>
        <v/>
      </c>
      <c r="E103" s="559" t="str">
        <f>IF(AND(D103=""),"",'Formet 8'!E$218)</f>
        <v/>
      </c>
      <c r="F103" s="560" t="str">
        <f t="shared" si="4"/>
        <v/>
      </c>
      <c r="G103" s="562" t="str">
        <f t="shared" si="3"/>
        <v/>
      </c>
      <c r="H103" s="904"/>
    </row>
    <row r="104" spans="1:8" ht="15.75">
      <c r="A104" s="558">
        <v>98</v>
      </c>
      <c r="B104" s="561" t="str">
        <f>IF(MAX('Formet 8'!$A$12:$A$213)&lt;$A104,"",VLOOKUP($A104,'Formet 8'!$A$12:$O$213,4,0))</f>
        <v/>
      </c>
      <c r="C104" s="561" t="str">
        <f>IF(MAX('Formet 8'!$A$12:$A$213)&lt;$A104,"",VLOOKUP($A104,'Formet 8'!$A$12:$O$213,7,0))</f>
        <v/>
      </c>
      <c r="D104" s="561" t="str">
        <f>IF(MAX('Formet 8'!$A$12:$A$213)&lt;$A104,"",VLOOKUP($A104,'Formet 8'!$A$12:$O$213,9,0))</f>
        <v/>
      </c>
      <c r="E104" s="559" t="str">
        <f>IF(AND(D104=""),"",'Formet 8'!E$218)</f>
        <v/>
      </c>
      <c r="F104" s="560" t="str">
        <f t="shared" si="4"/>
        <v/>
      </c>
      <c r="G104" s="562" t="str">
        <f t="shared" si="3"/>
        <v/>
      </c>
      <c r="H104" s="904"/>
    </row>
    <row r="105" spans="1:8" ht="15.75">
      <c r="A105" s="558">
        <v>99</v>
      </c>
      <c r="B105" s="561" t="str">
        <f>IF(MAX('Formet 8'!$A$12:$A$213)&lt;$A105,"",VLOOKUP($A105,'Formet 8'!$A$12:$O$213,4,0))</f>
        <v/>
      </c>
      <c r="C105" s="561" t="str">
        <f>IF(MAX('Formet 8'!$A$12:$A$213)&lt;$A105,"",VLOOKUP($A105,'Formet 8'!$A$12:$O$213,7,0))</f>
        <v/>
      </c>
      <c r="D105" s="561" t="str">
        <f>IF(MAX('Formet 8'!$A$12:$A$213)&lt;$A105,"",VLOOKUP($A105,'Formet 8'!$A$12:$O$213,9,0))</f>
        <v/>
      </c>
      <c r="E105" s="559" t="str">
        <f>IF(AND(D105=""),"",'Formet 8'!E$218)</f>
        <v/>
      </c>
      <c r="F105" s="560" t="str">
        <f t="shared" si="4"/>
        <v/>
      </c>
      <c r="G105" s="562" t="str">
        <f t="shared" si="3"/>
        <v/>
      </c>
      <c r="H105" s="904"/>
    </row>
    <row r="106" spans="1:8" ht="15.75">
      <c r="A106" s="558">
        <v>100</v>
      </c>
      <c r="B106" s="561" t="str">
        <f>IF(MAX('Formet 8'!$A$12:$A$213)&lt;$A106,"",VLOOKUP($A106,'Formet 8'!$A$12:$O$213,4,0))</f>
        <v/>
      </c>
      <c r="C106" s="561" t="str">
        <f>IF(MAX('Formet 8'!$A$12:$A$213)&lt;$A106,"",VLOOKUP($A106,'Formet 8'!$A$12:$O$213,7,0))</f>
        <v/>
      </c>
      <c r="D106" s="561" t="str">
        <f>IF(MAX('Formet 8'!$A$12:$A$213)&lt;$A106,"",VLOOKUP($A106,'Formet 8'!$A$12:$O$213,9,0))</f>
        <v/>
      </c>
      <c r="E106" s="559" t="str">
        <f>IF(AND(D106=""),"",'Formet 8'!E$218)</f>
        <v/>
      </c>
      <c r="F106" s="560" t="str">
        <f t="shared" si="4"/>
        <v/>
      </c>
      <c r="G106" s="562" t="str">
        <f t="shared" si="3"/>
        <v/>
      </c>
      <c r="H106" s="904"/>
    </row>
    <row r="107" spans="1:8" ht="15.75">
      <c r="A107" s="558">
        <v>101</v>
      </c>
      <c r="B107" s="561" t="str">
        <f>IF(MAX('Formet 8'!$A$12:$A$213)&lt;$A107,"",VLOOKUP($A107,'Formet 8'!$A$12:$O$213,4,0))</f>
        <v/>
      </c>
      <c r="C107" s="561" t="str">
        <f>IF(MAX('Formet 8'!$A$12:$A$213)&lt;$A107,"",VLOOKUP($A107,'Formet 8'!$A$12:$O$213,7,0))</f>
        <v/>
      </c>
      <c r="D107" s="561" t="str">
        <f>IF(MAX('Formet 8'!$A$12:$A$213)&lt;$A107,"",VLOOKUP($A107,'Formet 8'!$A$12:$O$213,9,0))</f>
        <v/>
      </c>
      <c r="E107" s="559" t="str">
        <f>IF(AND(D107=""),"",'Formet 8'!E$218)</f>
        <v/>
      </c>
      <c r="F107" s="560" t="str">
        <f t="shared" si="4"/>
        <v/>
      </c>
      <c r="G107" s="562" t="str">
        <f t="shared" si="3"/>
        <v/>
      </c>
      <c r="H107" s="904"/>
    </row>
    <row r="108" spans="1:8" ht="15.75">
      <c r="A108" s="558">
        <v>102</v>
      </c>
      <c r="B108" s="561" t="str">
        <f>IF(MAX('Formet 8'!$A$12:$A$213)&lt;$A108,"",VLOOKUP($A108,'Formet 8'!$A$12:$O$213,4,0))</f>
        <v/>
      </c>
      <c r="C108" s="561" t="str">
        <f>IF(MAX('Formet 8'!$A$12:$A$213)&lt;$A108,"",VLOOKUP($A108,'Formet 8'!$A$12:$O$213,7,0))</f>
        <v/>
      </c>
      <c r="D108" s="561" t="str">
        <f>IF(MAX('Formet 8'!$A$12:$A$213)&lt;$A108,"",VLOOKUP($A108,'Formet 8'!$A$12:$O$213,9,0))</f>
        <v/>
      </c>
      <c r="E108" s="559" t="str">
        <f>IF(AND(D108=""),"",'Formet 8'!E$218)</f>
        <v/>
      </c>
      <c r="F108" s="560" t="str">
        <f t="shared" si="4"/>
        <v/>
      </c>
      <c r="G108" s="562" t="str">
        <f t="shared" si="3"/>
        <v/>
      </c>
      <c r="H108" s="904"/>
    </row>
    <row r="109" spans="1:8" ht="15.75">
      <c r="A109" s="558">
        <v>103</v>
      </c>
      <c r="B109" s="561" t="str">
        <f>IF(MAX('Formet 8'!$A$12:$A$213)&lt;$A109,"",VLOOKUP($A109,'Formet 8'!$A$12:$O$213,4,0))</f>
        <v/>
      </c>
      <c r="C109" s="561" t="str">
        <f>IF(MAX('Formet 8'!$A$12:$A$213)&lt;$A109,"",VLOOKUP($A109,'Formet 8'!$A$12:$O$213,7,0))</f>
        <v/>
      </c>
      <c r="D109" s="561" t="str">
        <f>IF(MAX('Formet 8'!$A$12:$A$213)&lt;$A109,"",VLOOKUP($A109,'Formet 8'!$A$12:$O$213,9,0))</f>
        <v/>
      </c>
      <c r="E109" s="559" t="str">
        <f>IF(AND(D109=""),"",'Formet 8'!E$218)</f>
        <v/>
      </c>
      <c r="F109" s="560" t="str">
        <f t="shared" si="4"/>
        <v/>
      </c>
      <c r="G109" s="562" t="str">
        <f t="shared" si="3"/>
        <v/>
      </c>
      <c r="H109" s="904"/>
    </row>
    <row r="110" spans="1:8" ht="15.75">
      <c r="A110" s="558">
        <v>104</v>
      </c>
      <c r="B110" s="561" t="str">
        <f>IF(MAX('Formet 8'!$A$12:$A$213)&lt;$A110,"",VLOOKUP($A110,'Formet 8'!$A$12:$O$213,4,0))</f>
        <v/>
      </c>
      <c r="C110" s="561" t="str">
        <f>IF(MAX('Formet 8'!$A$12:$A$213)&lt;$A110,"",VLOOKUP($A110,'Formet 8'!$A$12:$O$213,7,0))</f>
        <v/>
      </c>
      <c r="D110" s="561" t="str">
        <f>IF(MAX('Formet 8'!$A$12:$A$213)&lt;$A110,"",VLOOKUP($A110,'Formet 8'!$A$12:$O$213,9,0))</f>
        <v/>
      </c>
      <c r="E110" s="559" t="str">
        <f>IF(AND(D110=""),"",'Formet 8'!E$218)</f>
        <v/>
      </c>
      <c r="F110" s="560" t="str">
        <f t="shared" si="4"/>
        <v/>
      </c>
      <c r="G110" s="562" t="str">
        <f t="shared" si="3"/>
        <v/>
      </c>
      <c r="H110" s="904"/>
    </row>
    <row r="111" spans="1:8" ht="15.75">
      <c r="A111" s="558">
        <v>105</v>
      </c>
      <c r="B111" s="561" t="str">
        <f>IF(MAX('Formet 8'!$A$12:$A$213)&lt;$A111,"",VLOOKUP($A111,'Formet 8'!$A$12:$O$213,4,0))</f>
        <v/>
      </c>
      <c r="C111" s="561" t="str">
        <f>IF(MAX('Formet 8'!$A$12:$A$213)&lt;$A111,"",VLOOKUP($A111,'Formet 8'!$A$12:$O$213,7,0))</f>
        <v/>
      </c>
      <c r="D111" s="561" t="str">
        <f>IF(MAX('Formet 8'!$A$12:$A$213)&lt;$A111,"",VLOOKUP($A111,'Formet 8'!$A$12:$O$213,9,0))</f>
        <v/>
      </c>
      <c r="E111" s="559" t="str">
        <f>IF(AND(D111=""),"",'Formet 8'!E$218)</f>
        <v/>
      </c>
      <c r="F111" s="560" t="str">
        <f t="shared" si="4"/>
        <v/>
      </c>
      <c r="G111" s="562" t="str">
        <f t="shared" si="3"/>
        <v/>
      </c>
      <c r="H111" s="904"/>
    </row>
    <row r="112" spans="1:8" ht="15.75">
      <c r="A112" s="558">
        <v>106</v>
      </c>
      <c r="B112" s="561" t="str">
        <f>IF(MAX('Formet 8'!$A$12:$A$213)&lt;$A112,"",VLOOKUP($A112,'Formet 8'!$A$12:$O$213,4,0))</f>
        <v/>
      </c>
      <c r="C112" s="561" t="str">
        <f>IF(MAX('Formet 8'!$A$12:$A$213)&lt;$A112,"",VLOOKUP($A112,'Formet 8'!$A$12:$O$213,7,0))</f>
        <v/>
      </c>
      <c r="D112" s="561" t="str">
        <f>IF(MAX('Formet 8'!$A$12:$A$213)&lt;$A112,"",VLOOKUP($A112,'Formet 8'!$A$12:$O$213,9,0))</f>
        <v/>
      </c>
      <c r="E112" s="559" t="str">
        <f>IF(AND(D112=""),"",'Formet 8'!E$218)</f>
        <v/>
      </c>
      <c r="F112" s="560" t="str">
        <f t="shared" si="4"/>
        <v/>
      </c>
      <c r="G112" s="562" t="str">
        <f t="shared" si="3"/>
        <v/>
      </c>
      <c r="H112" s="904"/>
    </row>
    <row r="113" spans="1:8" ht="15.75">
      <c r="A113" s="558">
        <v>107</v>
      </c>
      <c r="B113" s="561" t="str">
        <f>IF(MAX('Formet 8'!$A$12:$A$213)&lt;$A113,"",VLOOKUP($A113,'Formet 8'!$A$12:$O$213,4,0))</f>
        <v/>
      </c>
      <c r="C113" s="561" t="str">
        <f>IF(MAX('Formet 8'!$A$12:$A$213)&lt;$A113,"",VLOOKUP($A113,'Formet 8'!$A$12:$O$213,7,0))</f>
        <v/>
      </c>
      <c r="D113" s="561" t="str">
        <f>IF(MAX('Formet 8'!$A$12:$A$213)&lt;$A113,"",VLOOKUP($A113,'Formet 8'!$A$12:$O$213,9,0))</f>
        <v/>
      </c>
      <c r="E113" s="559" t="str">
        <f>IF(AND(D113=""),"",'Formet 8'!E$218)</f>
        <v/>
      </c>
      <c r="F113" s="560" t="str">
        <f t="shared" si="4"/>
        <v/>
      </c>
      <c r="G113" s="562" t="str">
        <f t="shared" si="3"/>
        <v/>
      </c>
      <c r="H113" s="904"/>
    </row>
    <row r="114" spans="1:8" ht="15.75">
      <c r="A114" s="558">
        <v>108</v>
      </c>
      <c r="B114" s="561" t="str">
        <f>IF(MAX('Formet 8'!$A$12:$A$213)&lt;$A114,"",VLOOKUP($A114,'Formet 8'!$A$12:$O$213,4,0))</f>
        <v/>
      </c>
      <c r="C114" s="561" t="str">
        <f>IF(MAX('Formet 8'!$A$12:$A$213)&lt;$A114,"",VLOOKUP($A114,'Formet 8'!$A$12:$O$213,7,0))</f>
        <v/>
      </c>
      <c r="D114" s="561" t="str">
        <f>IF(MAX('Formet 8'!$A$12:$A$213)&lt;$A114,"",VLOOKUP($A114,'Formet 8'!$A$12:$O$213,9,0))</f>
        <v/>
      </c>
      <c r="E114" s="559" t="str">
        <f>IF(AND(D114=""),"",'Formet 8'!E$218)</f>
        <v/>
      </c>
      <c r="F114" s="560" t="str">
        <f t="shared" si="4"/>
        <v/>
      </c>
      <c r="G114" s="562" t="str">
        <f t="shared" si="3"/>
        <v/>
      </c>
      <c r="H114" s="904"/>
    </row>
    <row r="115" spans="1:8" ht="15.75">
      <c r="A115" s="558">
        <v>109</v>
      </c>
      <c r="B115" s="561" t="str">
        <f>IF(MAX('Formet 8'!$A$12:$A$213)&lt;$A115,"",VLOOKUP($A115,'Formet 8'!$A$12:$O$213,4,0))</f>
        <v/>
      </c>
      <c r="C115" s="561" t="str">
        <f>IF(MAX('Formet 8'!$A$12:$A$213)&lt;$A115,"",VLOOKUP($A115,'Formet 8'!$A$12:$O$213,7,0))</f>
        <v/>
      </c>
      <c r="D115" s="561" t="str">
        <f>IF(MAX('Formet 8'!$A$12:$A$213)&lt;$A115,"",VLOOKUP($A115,'Formet 8'!$A$12:$O$213,9,0))</f>
        <v/>
      </c>
      <c r="E115" s="559" t="str">
        <f>IF(AND(D115=""),"",'Formet 8'!E$218)</f>
        <v/>
      </c>
      <c r="F115" s="560" t="str">
        <f t="shared" si="4"/>
        <v/>
      </c>
      <c r="G115" s="562" t="str">
        <f t="shared" si="3"/>
        <v/>
      </c>
      <c r="H115" s="904"/>
    </row>
    <row r="116" spans="1:8" ht="15.75">
      <c r="A116" s="558">
        <v>110</v>
      </c>
      <c r="B116" s="561" t="str">
        <f>IF(MAX('Formet 8'!$A$12:$A$213)&lt;$A116,"",VLOOKUP($A116,'Formet 8'!$A$12:$O$213,4,0))</f>
        <v/>
      </c>
      <c r="C116" s="561" t="str">
        <f>IF(MAX('Formet 8'!$A$12:$A$213)&lt;$A116,"",VLOOKUP($A116,'Formet 8'!$A$12:$O$213,7,0))</f>
        <v/>
      </c>
      <c r="D116" s="561" t="str">
        <f>IF(MAX('Formet 8'!$A$12:$A$213)&lt;$A116,"",VLOOKUP($A116,'Formet 8'!$A$12:$O$213,9,0))</f>
        <v/>
      </c>
      <c r="E116" s="559" t="str">
        <f>IF(AND(D116=""),"",'Formet 8'!E$218)</f>
        <v/>
      </c>
      <c r="F116" s="560" t="str">
        <f t="shared" si="4"/>
        <v/>
      </c>
      <c r="G116" s="562" t="str">
        <f t="shared" si="3"/>
        <v/>
      </c>
      <c r="H116" s="904"/>
    </row>
    <row r="117" spans="1:8" ht="15.75">
      <c r="A117" s="558">
        <v>111</v>
      </c>
      <c r="B117" s="561" t="str">
        <f>IF(MAX('Formet 8'!$A$12:$A$213)&lt;$A117,"",VLOOKUP($A117,'Formet 8'!$A$12:$O$213,4,0))</f>
        <v/>
      </c>
      <c r="C117" s="561" t="str">
        <f>IF(MAX('Formet 8'!$A$12:$A$213)&lt;$A117,"",VLOOKUP($A117,'Formet 8'!$A$12:$O$213,7,0))</f>
        <v/>
      </c>
      <c r="D117" s="561" t="str">
        <f>IF(MAX('Formet 8'!$A$12:$A$213)&lt;$A117,"",VLOOKUP($A117,'Formet 8'!$A$12:$O$213,9,0))</f>
        <v/>
      </c>
      <c r="E117" s="559" t="str">
        <f>IF(AND(D117=""),"",'Formet 8'!E$218)</f>
        <v/>
      </c>
      <c r="F117" s="560" t="str">
        <f t="shared" si="4"/>
        <v/>
      </c>
      <c r="G117" s="562" t="str">
        <f t="shared" si="3"/>
        <v/>
      </c>
      <c r="H117" s="904"/>
    </row>
    <row r="118" spans="1:8" ht="15.75">
      <c r="A118" s="558">
        <v>112</v>
      </c>
      <c r="B118" s="561" t="str">
        <f>IF(MAX('Formet 8'!$A$12:$A$213)&lt;$A118,"",VLOOKUP($A118,'Formet 8'!$A$12:$O$213,4,0))</f>
        <v/>
      </c>
      <c r="C118" s="561" t="str">
        <f>IF(MAX('Formet 8'!$A$12:$A$213)&lt;$A118,"",VLOOKUP($A118,'Formet 8'!$A$12:$O$213,7,0))</f>
        <v/>
      </c>
      <c r="D118" s="561" t="str">
        <f>IF(MAX('Formet 8'!$A$12:$A$213)&lt;$A118,"",VLOOKUP($A118,'Formet 8'!$A$12:$O$213,9,0))</f>
        <v/>
      </c>
      <c r="E118" s="559" t="str">
        <f>IF(AND(D118=""),"",'Formet 8'!E$218)</f>
        <v/>
      </c>
      <c r="F118" s="560" t="str">
        <f t="shared" si="4"/>
        <v/>
      </c>
      <c r="G118" s="562" t="str">
        <f t="shared" si="3"/>
        <v/>
      </c>
      <c r="H118" s="904"/>
    </row>
    <row r="119" spans="1:8" ht="15.75">
      <c r="A119" s="558">
        <v>113</v>
      </c>
      <c r="B119" s="561" t="str">
        <f>IF(MAX('Formet 8'!$A$12:$A$213)&lt;$A119,"",VLOOKUP($A119,'Formet 8'!$A$12:$O$213,4,0))</f>
        <v/>
      </c>
      <c r="C119" s="561" t="str">
        <f>IF(MAX('Formet 8'!$A$12:$A$213)&lt;$A119,"",VLOOKUP($A119,'Formet 8'!$A$12:$O$213,7,0))</f>
        <v/>
      </c>
      <c r="D119" s="561" t="str">
        <f>IF(MAX('Formet 8'!$A$12:$A$213)&lt;$A119,"",VLOOKUP($A119,'Formet 8'!$A$12:$O$213,9,0))</f>
        <v/>
      </c>
      <c r="E119" s="559" t="str">
        <f>IF(AND(D119=""),"",'Formet 8'!E$218)</f>
        <v/>
      </c>
      <c r="F119" s="560" t="str">
        <f t="shared" si="4"/>
        <v/>
      </c>
      <c r="G119" s="562" t="str">
        <f t="shared" si="3"/>
        <v/>
      </c>
      <c r="H119" s="904"/>
    </row>
    <row r="120" spans="1:8" ht="15.75">
      <c r="A120" s="558">
        <v>114</v>
      </c>
      <c r="B120" s="561" t="str">
        <f>IF(MAX('Formet 8'!$A$12:$A$213)&lt;$A120,"",VLOOKUP($A120,'Formet 8'!$A$12:$O$213,4,0))</f>
        <v/>
      </c>
      <c r="C120" s="561" t="str">
        <f>IF(MAX('Formet 8'!$A$12:$A$213)&lt;$A120,"",VLOOKUP($A120,'Formet 8'!$A$12:$O$213,7,0))</f>
        <v/>
      </c>
      <c r="D120" s="561" t="str">
        <f>IF(MAX('Formet 8'!$A$12:$A$213)&lt;$A120,"",VLOOKUP($A120,'Formet 8'!$A$12:$O$213,9,0))</f>
        <v/>
      </c>
      <c r="E120" s="559" t="str">
        <f>IF(AND(D120=""),"",'Formet 8'!E$218)</f>
        <v/>
      </c>
      <c r="F120" s="560" t="str">
        <f t="shared" si="4"/>
        <v/>
      </c>
      <c r="G120" s="562" t="str">
        <f t="shared" si="3"/>
        <v/>
      </c>
      <c r="H120" s="904"/>
    </row>
    <row r="121" spans="1:8" ht="15.75">
      <c r="A121" s="558">
        <v>115</v>
      </c>
      <c r="B121" s="561" t="str">
        <f>IF(MAX('Formet 8'!$A$12:$A$213)&lt;$A121,"",VLOOKUP($A121,'Formet 8'!$A$12:$O$213,4,0))</f>
        <v/>
      </c>
      <c r="C121" s="561" t="str">
        <f>IF(MAX('Formet 8'!$A$12:$A$213)&lt;$A121,"",VLOOKUP($A121,'Formet 8'!$A$12:$O$213,7,0))</f>
        <v/>
      </c>
      <c r="D121" s="561" t="str">
        <f>IF(MAX('Formet 8'!$A$12:$A$213)&lt;$A121,"",VLOOKUP($A121,'Formet 8'!$A$12:$O$213,9,0))</f>
        <v/>
      </c>
      <c r="E121" s="559" t="str">
        <f>IF(AND(D121=""),"",'Formet 8'!E$218)</f>
        <v/>
      </c>
      <c r="F121" s="560" t="str">
        <f t="shared" si="4"/>
        <v/>
      </c>
      <c r="G121" s="562" t="str">
        <f t="shared" si="3"/>
        <v/>
      </c>
      <c r="H121" s="904"/>
    </row>
    <row r="122" spans="1:8" ht="15.75">
      <c r="A122" s="558">
        <v>116</v>
      </c>
      <c r="B122" s="561" t="str">
        <f>IF(MAX('Formet 8'!$A$12:$A$213)&lt;$A122,"",VLOOKUP($A122,'Formet 8'!$A$12:$O$213,4,0))</f>
        <v/>
      </c>
      <c r="C122" s="561" t="str">
        <f>IF(MAX('Formet 8'!$A$12:$A$213)&lt;$A122,"",VLOOKUP($A122,'Formet 8'!$A$12:$O$213,7,0))</f>
        <v/>
      </c>
      <c r="D122" s="561" t="str">
        <f>IF(MAX('Formet 8'!$A$12:$A$213)&lt;$A122,"",VLOOKUP($A122,'Formet 8'!$A$12:$O$213,9,0))</f>
        <v/>
      </c>
      <c r="E122" s="559" t="str">
        <f>IF(AND(D122=""),"",'Formet 8'!E$218)</f>
        <v/>
      </c>
      <c r="F122" s="560" t="str">
        <f t="shared" si="4"/>
        <v/>
      </c>
      <c r="G122" s="562" t="str">
        <f t="shared" si="3"/>
        <v/>
      </c>
      <c r="H122" s="904"/>
    </row>
    <row r="123" spans="1:8" ht="15.75">
      <c r="A123" s="558">
        <v>117</v>
      </c>
      <c r="B123" s="561" t="str">
        <f>IF(MAX('Formet 8'!$A$12:$A$213)&lt;$A123,"",VLOOKUP($A123,'Formet 8'!$A$12:$O$213,4,0))</f>
        <v/>
      </c>
      <c r="C123" s="561" t="str">
        <f>IF(MAX('Formet 8'!$A$12:$A$213)&lt;$A123,"",VLOOKUP($A123,'Formet 8'!$A$12:$O$213,7,0))</f>
        <v/>
      </c>
      <c r="D123" s="561" t="str">
        <f>IF(MAX('Formet 8'!$A$12:$A$213)&lt;$A123,"",VLOOKUP($A123,'Formet 8'!$A$12:$O$213,9,0))</f>
        <v/>
      </c>
      <c r="E123" s="559" t="str">
        <f>IF(AND(D123=""),"",'Formet 8'!E$218)</f>
        <v/>
      </c>
      <c r="F123" s="560" t="str">
        <f t="shared" si="4"/>
        <v/>
      </c>
      <c r="G123" s="562" t="str">
        <f t="shared" si="3"/>
        <v/>
      </c>
      <c r="H123" s="904"/>
    </row>
    <row r="124" spans="1:8" ht="15.75">
      <c r="A124" s="558">
        <v>118</v>
      </c>
      <c r="B124" s="561" t="str">
        <f>IF(MAX('Formet 8'!$A$12:$A$213)&lt;$A124,"",VLOOKUP($A124,'Formet 8'!$A$12:$O$213,4,0))</f>
        <v/>
      </c>
      <c r="C124" s="561" t="str">
        <f>IF(MAX('Formet 8'!$A$12:$A$213)&lt;$A124,"",VLOOKUP($A124,'Formet 8'!$A$12:$O$213,7,0))</f>
        <v/>
      </c>
      <c r="D124" s="561" t="str">
        <f>IF(MAX('Formet 8'!$A$12:$A$213)&lt;$A124,"",VLOOKUP($A124,'Formet 8'!$A$12:$O$213,9,0))</f>
        <v/>
      </c>
      <c r="E124" s="559" t="str">
        <f>IF(AND(D124=""),"",'Formet 8'!E$218)</f>
        <v/>
      </c>
      <c r="F124" s="560" t="str">
        <f t="shared" si="4"/>
        <v/>
      </c>
      <c r="G124" s="562" t="str">
        <f t="shared" si="3"/>
        <v/>
      </c>
      <c r="H124" s="904"/>
    </row>
    <row r="125" spans="1:8" ht="15.75">
      <c r="A125" s="558">
        <v>119</v>
      </c>
      <c r="B125" s="561" t="str">
        <f>IF(MAX('Formet 8'!$A$12:$A$213)&lt;$A125,"",VLOOKUP($A125,'Formet 8'!$A$12:$O$213,4,0))</f>
        <v/>
      </c>
      <c r="C125" s="561" t="str">
        <f>IF(MAX('Formet 8'!$A$12:$A$213)&lt;$A125,"",VLOOKUP($A125,'Formet 8'!$A$12:$O$213,7,0))</f>
        <v/>
      </c>
      <c r="D125" s="561" t="str">
        <f>IF(MAX('Formet 8'!$A$12:$A$213)&lt;$A125,"",VLOOKUP($A125,'Formet 8'!$A$12:$O$213,9,0))</f>
        <v/>
      </c>
      <c r="E125" s="559" t="str">
        <f>IF(AND(D125=""),"",'Formet 8'!E$218)</f>
        <v/>
      </c>
      <c r="F125" s="560" t="str">
        <f t="shared" si="4"/>
        <v/>
      </c>
      <c r="G125" s="562" t="str">
        <f t="shared" si="3"/>
        <v/>
      </c>
      <c r="H125" s="904"/>
    </row>
    <row r="126" spans="1:8" ht="15.75">
      <c r="A126" s="558">
        <v>120</v>
      </c>
      <c r="B126" s="561" t="str">
        <f>IF(MAX('Formet 8'!$A$12:$A$213)&lt;$A126,"",VLOOKUP($A126,'Formet 8'!$A$12:$O$213,4,0))</f>
        <v/>
      </c>
      <c r="C126" s="561" t="str">
        <f>IF(MAX('Formet 8'!$A$12:$A$213)&lt;$A126,"",VLOOKUP($A126,'Formet 8'!$A$12:$O$213,7,0))</f>
        <v/>
      </c>
      <c r="D126" s="561" t="str">
        <f>IF(MAX('Formet 8'!$A$12:$A$213)&lt;$A126,"",VLOOKUP($A126,'Formet 8'!$A$12:$O$213,9,0))</f>
        <v/>
      </c>
      <c r="E126" s="559" t="str">
        <f>IF(AND(D126=""),"",'Formet 8'!E$218)</f>
        <v/>
      </c>
      <c r="F126" s="560" t="str">
        <f t="shared" si="4"/>
        <v/>
      </c>
      <c r="G126" s="562" t="str">
        <f t="shared" si="3"/>
        <v/>
      </c>
      <c r="H126" s="904"/>
    </row>
    <row r="127" spans="1:8" ht="15.75">
      <c r="A127" s="558">
        <v>121</v>
      </c>
      <c r="B127" s="561" t="str">
        <f>IF(MAX('Formet 8'!$A$12:$A$213)&lt;$A127,"",VLOOKUP($A127,'Formet 8'!$A$12:$O$213,4,0))</f>
        <v/>
      </c>
      <c r="C127" s="561" t="str">
        <f>IF(MAX('Formet 8'!$A$12:$A$213)&lt;$A127,"",VLOOKUP($A127,'Formet 8'!$A$12:$O$213,7,0))</f>
        <v/>
      </c>
      <c r="D127" s="561" t="str">
        <f>IF(MAX('Formet 8'!$A$12:$A$213)&lt;$A127,"",VLOOKUP($A127,'Formet 8'!$A$12:$O$213,9,0))</f>
        <v/>
      </c>
      <c r="E127" s="559" t="str">
        <f>IF(AND(D127=""),"",'Formet 8'!E$218)</f>
        <v/>
      </c>
      <c r="F127" s="560" t="str">
        <f t="shared" si="4"/>
        <v/>
      </c>
      <c r="G127" s="562" t="str">
        <f t="shared" si="3"/>
        <v/>
      </c>
      <c r="H127" s="904"/>
    </row>
    <row r="128" spans="1:8" ht="15.75">
      <c r="A128" s="558">
        <v>122</v>
      </c>
      <c r="B128" s="561" t="str">
        <f>IF(MAX('Formet 8'!$A$12:$A$213)&lt;$A128,"",VLOOKUP($A128,'Formet 8'!$A$12:$O$213,4,0))</f>
        <v/>
      </c>
      <c r="C128" s="561" t="str">
        <f>IF(MAX('Formet 8'!$A$12:$A$213)&lt;$A128,"",VLOOKUP($A128,'Formet 8'!$A$12:$O$213,7,0))</f>
        <v/>
      </c>
      <c r="D128" s="561" t="str">
        <f>IF(MAX('Formet 8'!$A$12:$A$213)&lt;$A128,"",VLOOKUP($A128,'Formet 8'!$A$12:$O$213,9,0))</f>
        <v/>
      </c>
      <c r="E128" s="559" t="str">
        <f>IF(AND(D128=""),"",'Formet 8'!E$218)</f>
        <v/>
      </c>
      <c r="F128" s="560" t="str">
        <f t="shared" si="4"/>
        <v/>
      </c>
      <c r="G128" s="562" t="str">
        <f t="shared" si="3"/>
        <v/>
      </c>
      <c r="H128" s="904"/>
    </row>
    <row r="129" spans="1:8" ht="15.75">
      <c r="A129" s="558">
        <v>123</v>
      </c>
      <c r="B129" s="561" t="str">
        <f>IF(MAX('Formet 8'!$A$12:$A$213)&lt;$A129,"",VLOOKUP($A129,'Formet 8'!$A$12:$O$213,4,0))</f>
        <v/>
      </c>
      <c r="C129" s="561" t="str">
        <f>IF(MAX('Formet 8'!$A$12:$A$213)&lt;$A129,"",VLOOKUP($A129,'Formet 8'!$A$12:$O$213,7,0))</f>
        <v/>
      </c>
      <c r="D129" s="561" t="str">
        <f>IF(MAX('Formet 8'!$A$12:$A$213)&lt;$A129,"",VLOOKUP($A129,'Formet 8'!$A$12:$O$213,9,0))</f>
        <v/>
      </c>
      <c r="E129" s="559" t="str">
        <f>IF(AND(D129=""),"",'Formet 8'!E$218)</f>
        <v/>
      </c>
      <c r="F129" s="560" t="str">
        <f t="shared" si="4"/>
        <v/>
      </c>
      <c r="G129" s="562" t="str">
        <f t="shared" si="3"/>
        <v/>
      </c>
      <c r="H129" s="904"/>
    </row>
    <row r="130" spans="1:8" ht="15.75">
      <c r="A130" s="558">
        <v>124</v>
      </c>
      <c r="B130" s="561" t="str">
        <f>IF(MAX('Formet 8'!$A$12:$A$213)&lt;$A130,"",VLOOKUP($A130,'Formet 8'!$A$12:$O$213,4,0))</f>
        <v/>
      </c>
      <c r="C130" s="561" t="str">
        <f>IF(MAX('Formet 8'!$A$12:$A$213)&lt;$A130,"",VLOOKUP($A130,'Formet 8'!$A$12:$O$213,7,0))</f>
        <v/>
      </c>
      <c r="D130" s="561" t="str">
        <f>IF(MAX('Formet 8'!$A$12:$A$213)&lt;$A130,"",VLOOKUP($A130,'Formet 8'!$A$12:$O$213,9,0))</f>
        <v/>
      </c>
      <c r="E130" s="559" t="str">
        <f>IF(AND(D130=""),"",'Formet 8'!E$218)</f>
        <v/>
      </c>
      <c r="F130" s="560" t="str">
        <f t="shared" si="4"/>
        <v/>
      </c>
      <c r="G130" s="562" t="str">
        <f t="shared" si="3"/>
        <v/>
      </c>
      <c r="H130" s="904"/>
    </row>
    <row r="131" spans="1:8" ht="15.75">
      <c r="A131" s="558">
        <v>125</v>
      </c>
      <c r="B131" s="561" t="str">
        <f>IF(MAX('Formet 8'!$A$12:$A$213)&lt;$A131,"",VLOOKUP($A131,'Formet 8'!$A$12:$O$213,4,0))</f>
        <v/>
      </c>
      <c r="C131" s="561" t="str">
        <f>IF(MAX('Formet 8'!$A$12:$A$213)&lt;$A131,"",VLOOKUP($A131,'Formet 8'!$A$12:$O$213,7,0))</f>
        <v/>
      </c>
      <c r="D131" s="561" t="str">
        <f>IF(MAX('Formet 8'!$A$12:$A$213)&lt;$A131,"",VLOOKUP($A131,'Formet 8'!$A$12:$O$213,9,0))</f>
        <v/>
      </c>
      <c r="E131" s="559" t="str">
        <f>IF(AND(D131=""),"",'Formet 8'!E$218)</f>
        <v/>
      </c>
      <c r="F131" s="560" t="str">
        <f t="shared" si="4"/>
        <v/>
      </c>
      <c r="G131" s="562" t="str">
        <f t="shared" si="3"/>
        <v/>
      </c>
      <c r="H131" s="904"/>
    </row>
    <row r="132" spans="1:8" ht="15.75">
      <c r="A132" s="558">
        <v>126</v>
      </c>
      <c r="B132" s="561" t="str">
        <f>IF(MAX('Formet 8'!$A$12:$A$213)&lt;$A132,"",VLOOKUP($A132,'Formet 8'!$A$12:$O$213,4,0))</f>
        <v/>
      </c>
      <c r="C132" s="561" t="str">
        <f>IF(MAX('Formet 8'!$A$12:$A$213)&lt;$A132,"",VLOOKUP($A132,'Formet 8'!$A$12:$O$213,7,0))</f>
        <v/>
      </c>
      <c r="D132" s="561" t="str">
        <f>IF(MAX('Formet 8'!$A$12:$A$213)&lt;$A132,"",VLOOKUP($A132,'Formet 8'!$A$12:$O$213,9,0))</f>
        <v/>
      </c>
      <c r="E132" s="559" t="str">
        <f>IF(AND(D132=""),"",'Formet 8'!E$218)</f>
        <v/>
      </c>
      <c r="F132" s="560" t="str">
        <f t="shared" si="4"/>
        <v/>
      </c>
      <c r="G132" s="562" t="str">
        <f t="shared" si="3"/>
        <v/>
      </c>
      <c r="H132" s="904"/>
    </row>
    <row r="133" spans="1:8" ht="15.75">
      <c r="A133" s="558">
        <v>127</v>
      </c>
      <c r="B133" s="561" t="str">
        <f>IF(MAX('Formet 8'!$A$12:$A$213)&lt;$A133,"",VLOOKUP($A133,'Formet 8'!$A$12:$O$213,4,0))</f>
        <v/>
      </c>
      <c r="C133" s="561" t="str">
        <f>IF(MAX('Formet 8'!$A$12:$A$213)&lt;$A133,"",VLOOKUP($A133,'Formet 8'!$A$12:$O$213,7,0))</f>
        <v/>
      </c>
      <c r="D133" s="561" t="str">
        <f>IF(MAX('Formet 8'!$A$12:$A$213)&lt;$A133,"",VLOOKUP($A133,'Formet 8'!$A$12:$O$213,9,0))</f>
        <v/>
      </c>
      <c r="E133" s="559" t="str">
        <f>IF(AND(D133=""),"",'Formet 8'!E$218)</f>
        <v/>
      </c>
      <c r="F133" s="560" t="str">
        <f t="shared" si="4"/>
        <v/>
      </c>
      <c r="G133" s="562" t="str">
        <f t="shared" si="3"/>
        <v/>
      </c>
      <c r="H133" s="904"/>
    </row>
    <row r="134" spans="1:8" ht="15.75">
      <c r="A134" s="558">
        <v>128</v>
      </c>
      <c r="B134" s="561" t="str">
        <f>IF(MAX('Formet 8'!$A$12:$A$213)&lt;$A134,"",VLOOKUP($A134,'Formet 8'!$A$12:$O$213,4,0))</f>
        <v/>
      </c>
      <c r="C134" s="561" t="str">
        <f>IF(MAX('Formet 8'!$A$12:$A$213)&lt;$A134,"",VLOOKUP($A134,'Formet 8'!$A$12:$O$213,7,0))</f>
        <v/>
      </c>
      <c r="D134" s="561" t="str">
        <f>IF(MAX('Formet 8'!$A$12:$A$213)&lt;$A134,"",VLOOKUP($A134,'Formet 8'!$A$12:$O$213,9,0))</f>
        <v/>
      </c>
      <c r="E134" s="559" t="str">
        <f>IF(AND(D134=""),"",'Formet 8'!E$218)</f>
        <v/>
      </c>
      <c r="F134" s="560" t="str">
        <f t="shared" si="4"/>
        <v/>
      </c>
      <c r="G134" s="562" t="str">
        <f t="shared" si="3"/>
        <v/>
      </c>
      <c r="H134" s="904"/>
    </row>
    <row r="135" spans="1:8" ht="15.75">
      <c r="A135" s="558">
        <v>129</v>
      </c>
      <c r="B135" s="561" t="str">
        <f>IF(MAX('Formet 8'!$A$12:$A$213)&lt;$A135,"",VLOOKUP($A135,'Formet 8'!$A$12:$O$213,4,0))</f>
        <v/>
      </c>
      <c r="C135" s="561" t="str">
        <f>IF(MAX('Formet 8'!$A$12:$A$213)&lt;$A135,"",VLOOKUP($A135,'Formet 8'!$A$12:$O$213,7,0))</f>
        <v/>
      </c>
      <c r="D135" s="561" t="str">
        <f>IF(MAX('Formet 8'!$A$12:$A$213)&lt;$A135,"",VLOOKUP($A135,'Formet 8'!$A$12:$O$213,9,0))</f>
        <v/>
      </c>
      <c r="E135" s="559" t="str">
        <f>IF(AND(D135=""),"",'Formet 8'!E$218)</f>
        <v/>
      </c>
      <c r="F135" s="560" t="str">
        <f t="shared" si="4"/>
        <v/>
      </c>
      <c r="G135" s="562" t="str">
        <f t="shared" si="3"/>
        <v/>
      </c>
      <c r="H135" s="904"/>
    </row>
    <row r="136" spans="1:8" ht="15.75">
      <c r="A136" s="558">
        <v>130</v>
      </c>
      <c r="B136" s="561" t="str">
        <f>IF(MAX('Formet 8'!$A$12:$A$213)&lt;$A136,"",VLOOKUP($A136,'Formet 8'!$A$12:$O$213,4,0))</f>
        <v/>
      </c>
      <c r="C136" s="561" t="str">
        <f>IF(MAX('Formet 8'!$A$12:$A$213)&lt;$A136,"",VLOOKUP($A136,'Formet 8'!$A$12:$O$213,7,0))</f>
        <v/>
      </c>
      <c r="D136" s="561" t="str">
        <f>IF(MAX('Formet 8'!$A$12:$A$213)&lt;$A136,"",VLOOKUP($A136,'Formet 8'!$A$12:$O$213,9,0))</f>
        <v/>
      </c>
      <c r="E136" s="559" t="str">
        <f>IF(AND(D136=""),"",'Formet 8'!E$218)</f>
        <v/>
      </c>
      <c r="F136" s="560" t="str">
        <f t="shared" si="4"/>
        <v/>
      </c>
      <c r="G136" s="562" t="str">
        <f t="shared" ref="G136:G199" si="5">IF(AND(D136=""),"",(ROUND(D136*103%,0)*E136*3)+F136)</f>
        <v/>
      </c>
      <c r="H136" s="904"/>
    </row>
    <row r="137" spans="1:8" ht="15.75">
      <c r="A137" s="558">
        <v>131</v>
      </c>
      <c r="B137" s="561" t="str">
        <f>IF(MAX('Formet 8'!$A$12:$A$213)&lt;$A137,"",VLOOKUP($A137,'Formet 8'!$A$12:$O$213,4,0))</f>
        <v/>
      </c>
      <c r="C137" s="561" t="str">
        <f>IF(MAX('Formet 8'!$A$12:$A$213)&lt;$A137,"",VLOOKUP($A137,'Formet 8'!$A$12:$O$213,7,0))</f>
        <v/>
      </c>
      <c r="D137" s="561" t="str">
        <f>IF(MAX('Formet 8'!$A$12:$A$213)&lt;$A137,"",VLOOKUP($A137,'Formet 8'!$A$12:$O$213,9,0))</f>
        <v/>
      </c>
      <c r="E137" s="559" t="str">
        <f>IF(AND(D137=""),"",'Formet 8'!E$218)</f>
        <v/>
      </c>
      <c r="F137" s="560" t="str">
        <f t="shared" si="4"/>
        <v/>
      </c>
      <c r="G137" s="562" t="str">
        <f t="shared" si="5"/>
        <v/>
      </c>
      <c r="H137" s="904"/>
    </row>
    <row r="138" spans="1:8" ht="15.75">
      <c r="A138" s="558">
        <v>132</v>
      </c>
      <c r="B138" s="561" t="str">
        <f>IF(MAX('Formet 8'!$A$12:$A$213)&lt;$A138,"",VLOOKUP($A138,'Formet 8'!$A$12:$O$213,4,0))</f>
        <v/>
      </c>
      <c r="C138" s="561" t="str">
        <f>IF(MAX('Formet 8'!$A$12:$A$213)&lt;$A138,"",VLOOKUP($A138,'Formet 8'!$A$12:$O$213,7,0))</f>
        <v/>
      </c>
      <c r="D138" s="561" t="str">
        <f>IF(MAX('Formet 8'!$A$12:$A$213)&lt;$A138,"",VLOOKUP($A138,'Formet 8'!$A$12:$O$213,9,0))</f>
        <v/>
      </c>
      <c r="E138" s="559" t="str">
        <f>IF(AND(D138=""),"",'Formet 8'!E$218)</f>
        <v/>
      </c>
      <c r="F138" s="560" t="str">
        <f t="shared" si="4"/>
        <v/>
      </c>
      <c r="G138" s="562" t="str">
        <f t="shared" si="5"/>
        <v/>
      </c>
      <c r="H138" s="904"/>
    </row>
    <row r="139" spans="1:8" ht="15.75">
      <c r="A139" s="558">
        <v>133</v>
      </c>
      <c r="B139" s="561" t="str">
        <f>IF(MAX('Formet 8'!$A$12:$A$213)&lt;$A139,"",VLOOKUP($A139,'Formet 8'!$A$12:$O$213,4,0))</f>
        <v/>
      </c>
      <c r="C139" s="561" t="str">
        <f>IF(MAX('Formet 8'!$A$12:$A$213)&lt;$A139,"",VLOOKUP($A139,'Formet 8'!$A$12:$O$213,7,0))</f>
        <v/>
      </c>
      <c r="D139" s="561" t="str">
        <f>IF(MAX('Formet 8'!$A$12:$A$213)&lt;$A139,"",VLOOKUP($A139,'Formet 8'!$A$12:$O$213,9,0))</f>
        <v/>
      </c>
      <c r="E139" s="559" t="str">
        <f>IF(AND(D139=""),"",'Formet 8'!E$218)</f>
        <v/>
      </c>
      <c r="F139" s="560" t="str">
        <f t="shared" si="4"/>
        <v/>
      </c>
      <c r="G139" s="562" t="str">
        <f t="shared" si="5"/>
        <v/>
      </c>
      <c r="H139" s="904"/>
    </row>
    <row r="140" spans="1:8" ht="15.75">
      <c r="A140" s="558">
        <v>134</v>
      </c>
      <c r="B140" s="561" t="str">
        <f>IF(MAX('Formet 8'!$A$12:$A$213)&lt;$A140,"",VLOOKUP($A140,'Formet 8'!$A$12:$O$213,4,0))</f>
        <v/>
      </c>
      <c r="C140" s="561" t="str">
        <f>IF(MAX('Formet 8'!$A$12:$A$213)&lt;$A140,"",VLOOKUP($A140,'Formet 8'!$A$12:$O$213,7,0))</f>
        <v/>
      </c>
      <c r="D140" s="561" t="str">
        <f>IF(MAX('Formet 8'!$A$12:$A$213)&lt;$A140,"",VLOOKUP($A140,'Formet 8'!$A$12:$O$213,9,0))</f>
        <v/>
      </c>
      <c r="E140" s="559" t="str">
        <f>IF(AND(D140=""),"",'Formet 8'!E$218)</f>
        <v/>
      </c>
      <c r="F140" s="560" t="str">
        <f t="shared" ref="F140:F203" si="6">IF(AND(D140=""),"",ROUND((D140*E140)*3,0))</f>
        <v/>
      </c>
      <c r="G140" s="562" t="str">
        <f t="shared" si="5"/>
        <v/>
      </c>
      <c r="H140" s="904"/>
    </row>
    <row r="141" spans="1:8" ht="15.75">
      <c r="A141" s="558">
        <v>135</v>
      </c>
      <c r="B141" s="561" t="str">
        <f>IF(MAX('Formet 8'!$A$12:$A$213)&lt;$A141,"",VLOOKUP($A141,'Formet 8'!$A$12:$O$213,4,0))</f>
        <v/>
      </c>
      <c r="C141" s="561" t="str">
        <f>IF(MAX('Formet 8'!$A$12:$A$213)&lt;$A141,"",VLOOKUP($A141,'Formet 8'!$A$12:$O$213,7,0))</f>
        <v/>
      </c>
      <c r="D141" s="561" t="str">
        <f>IF(MAX('Formet 8'!$A$12:$A$213)&lt;$A141,"",VLOOKUP($A141,'Formet 8'!$A$12:$O$213,9,0))</f>
        <v/>
      </c>
      <c r="E141" s="559" t="str">
        <f>IF(AND(D141=""),"",'Formet 8'!E$218)</f>
        <v/>
      </c>
      <c r="F141" s="560" t="str">
        <f t="shared" si="6"/>
        <v/>
      </c>
      <c r="G141" s="562" t="str">
        <f t="shared" si="5"/>
        <v/>
      </c>
      <c r="H141" s="904"/>
    </row>
    <row r="142" spans="1:8" ht="15.75">
      <c r="A142" s="558">
        <v>136</v>
      </c>
      <c r="B142" s="561" t="str">
        <f>IF(MAX('Formet 8'!$A$12:$A$213)&lt;$A142,"",VLOOKUP($A142,'Formet 8'!$A$12:$O$213,4,0))</f>
        <v/>
      </c>
      <c r="C142" s="561" t="str">
        <f>IF(MAX('Formet 8'!$A$12:$A$213)&lt;$A142,"",VLOOKUP($A142,'Formet 8'!$A$12:$O$213,7,0))</f>
        <v/>
      </c>
      <c r="D142" s="561" t="str">
        <f>IF(MAX('Formet 8'!$A$12:$A$213)&lt;$A142,"",VLOOKUP($A142,'Formet 8'!$A$12:$O$213,9,0))</f>
        <v/>
      </c>
      <c r="E142" s="559" t="str">
        <f>IF(AND(D142=""),"",'Formet 8'!E$218)</f>
        <v/>
      </c>
      <c r="F142" s="560" t="str">
        <f t="shared" si="6"/>
        <v/>
      </c>
      <c r="G142" s="562" t="str">
        <f t="shared" si="5"/>
        <v/>
      </c>
      <c r="H142" s="904"/>
    </row>
    <row r="143" spans="1:8" ht="15.75">
      <c r="A143" s="558">
        <v>137</v>
      </c>
      <c r="B143" s="561" t="str">
        <f>IF(MAX('Formet 8'!$A$12:$A$213)&lt;$A143,"",VLOOKUP($A143,'Formet 8'!$A$12:$O$213,4,0))</f>
        <v/>
      </c>
      <c r="C143" s="561" t="str">
        <f>IF(MAX('Formet 8'!$A$12:$A$213)&lt;$A143,"",VLOOKUP($A143,'Formet 8'!$A$12:$O$213,7,0))</f>
        <v/>
      </c>
      <c r="D143" s="561" t="str">
        <f>IF(MAX('Formet 8'!$A$12:$A$213)&lt;$A143,"",VLOOKUP($A143,'Formet 8'!$A$12:$O$213,9,0))</f>
        <v/>
      </c>
      <c r="E143" s="559" t="str">
        <f>IF(AND(D143=""),"",'Formet 8'!E$218)</f>
        <v/>
      </c>
      <c r="F143" s="560" t="str">
        <f t="shared" si="6"/>
        <v/>
      </c>
      <c r="G143" s="562" t="str">
        <f t="shared" si="5"/>
        <v/>
      </c>
      <c r="H143" s="904"/>
    </row>
    <row r="144" spans="1:8" ht="15.75">
      <c r="A144" s="558">
        <v>138</v>
      </c>
      <c r="B144" s="561" t="str">
        <f>IF(MAX('Formet 8'!$A$12:$A$213)&lt;$A144,"",VLOOKUP($A144,'Formet 8'!$A$12:$O$213,4,0))</f>
        <v/>
      </c>
      <c r="C144" s="561" t="str">
        <f>IF(MAX('Formet 8'!$A$12:$A$213)&lt;$A144,"",VLOOKUP($A144,'Formet 8'!$A$12:$O$213,7,0))</f>
        <v/>
      </c>
      <c r="D144" s="561" t="str">
        <f>IF(MAX('Formet 8'!$A$12:$A$213)&lt;$A144,"",VLOOKUP($A144,'Formet 8'!$A$12:$O$213,9,0))</f>
        <v/>
      </c>
      <c r="E144" s="559" t="str">
        <f>IF(AND(D144=""),"",'Formet 8'!E$218)</f>
        <v/>
      </c>
      <c r="F144" s="560" t="str">
        <f t="shared" si="6"/>
        <v/>
      </c>
      <c r="G144" s="562" t="str">
        <f t="shared" si="5"/>
        <v/>
      </c>
      <c r="H144" s="904"/>
    </row>
    <row r="145" spans="1:8" ht="15.75">
      <c r="A145" s="558">
        <v>139</v>
      </c>
      <c r="B145" s="561" t="str">
        <f>IF(MAX('Formet 8'!$A$12:$A$213)&lt;$A145,"",VLOOKUP($A145,'Formet 8'!$A$12:$O$213,4,0))</f>
        <v/>
      </c>
      <c r="C145" s="561" t="str">
        <f>IF(MAX('Formet 8'!$A$12:$A$213)&lt;$A145,"",VLOOKUP($A145,'Formet 8'!$A$12:$O$213,7,0))</f>
        <v/>
      </c>
      <c r="D145" s="561" t="str">
        <f>IF(MAX('Formet 8'!$A$12:$A$213)&lt;$A145,"",VLOOKUP($A145,'Formet 8'!$A$12:$O$213,9,0))</f>
        <v/>
      </c>
      <c r="E145" s="559" t="str">
        <f>IF(AND(D145=""),"",'Formet 8'!E$218)</f>
        <v/>
      </c>
      <c r="F145" s="560" t="str">
        <f t="shared" si="6"/>
        <v/>
      </c>
      <c r="G145" s="562" t="str">
        <f t="shared" si="5"/>
        <v/>
      </c>
      <c r="H145" s="904"/>
    </row>
    <row r="146" spans="1:8" ht="15.75">
      <c r="A146" s="558">
        <v>140</v>
      </c>
      <c r="B146" s="561" t="str">
        <f>IF(MAX('Formet 8'!$A$12:$A$213)&lt;$A146,"",VLOOKUP($A146,'Formet 8'!$A$12:$O$213,4,0))</f>
        <v/>
      </c>
      <c r="C146" s="561" t="str">
        <f>IF(MAX('Formet 8'!$A$12:$A$213)&lt;$A146,"",VLOOKUP($A146,'Formet 8'!$A$12:$O$213,7,0))</f>
        <v/>
      </c>
      <c r="D146" s="561" t="str">
        <f>IF(MAX('Formet 8'!$A$12:$A$213)&lt;$A146,"",VLOOKUP($A146,'Formet 8'!$A$12:$O$213,9,0))</f>
        <v/>
      </c>
      <c r="E146" s="559" t="str">
        <f>IF(AND(D146=""),"",'Formet 8'!E$218)</f>
        <v/>
      </c>
      <c r="F146" s="560" t="str">
        <f t="shared" si="6"/>
        <v/>
      </c>
      <c r="G146" s="562" t="str">
        <f t="shared" si="5"/>
        <v/>
      </c>
      <c r="H146" s="904"/>
    </row>
    <row r="147" spans="1:8" ht="15.75">
      <c r="A147" s="558">
        <v>141</v>
      </c>
      <c r="B147" s="561" t="str">
        <f>IF(MAX('Formet 8'!$A$12:$A$213)&lt;$A147,"",VLOOKUP($A147,'Formet 8'!$A$12:$O$213,4,0))</f>
        <v/>
      </c>
      <c r="C147" s="561" t="str">
        <f>IF(MAX('Formet 8'!$A$12:$A$213)&lt;$A147,"",VLOOKUP($A147,'Formet 8'!$A$12:$O$213,7,0))</f>
        <v/>
      </c>
      <c r="D147" s="561" t="str">
        <f>IF(MAX('Formet 8'!$A$12:$A$213)&lt;$A147,"",VLOOKUP($A147,'Formet 8'!$A$12:$O$213,9,0))</f>
        <v/>
      </c>
      <c r="E147" s="559" t="str">
        <f>IF(AND(D147=""),"",'Formet 8'!E$218)</f>
        <v/>
      </c>
      <c r="F147" s="560" t="str">
        <f t="shared" si="6"/>
        <v/>
      </c>
      <c r="G147" s="562" t="str">
        <f t="shared" si="5"/>
        <v/>
      </c>
      <c r="H147" s="904"/>
    </row>
    <row r="148" spans="1:8" ht="15.75">
      <c r="A148" s="558">
        <v>142</v>
      </c>
      <c r="B148" s="561" t="str">
        <f>IF(MAX('Formet 8'!$A$12:$A$213)&lt;$A148,"",VLOOKUP($A148,'Formet 8'!$A$12:$O$213,4,0))</f>
        <v/>
      </c>
      <c r="C148" s="561" t="str">
        <f>IF(MAX('Formet 8'!$A$12:$A$213)&lt;$A148,"",VLOOKUP($A148,'Formet 8'!$A$12:$O$213,7,0))</f>
        <v/>
      </c>
      <c r="D148" s="561" t="str">
        <f>IF(MAX('Formet 8'!$A$12:$A$213)&lt;$A148,"",VLOOKUP($A148,'Formet 8'!$A$12:$O$213,9,0))</f>
        <v/>
      </c>
      <c r="E148" s="559" t="str">
        <f>IF(AND(D148=""),"",'Formet 8'!E$218)</f>
        <v/>
      </c>
      <c r="F148" s="560" t="str">
        <f t="shared" si="6"/>
        <v/>
      </c>
      <c r="G148" s="562" t="str">
        <f t="shared" si="5"/>
        <v/>
      </c>
      <c r="H148" s="904"/>
    </row>
    <row r="149" spans="1:8" ht="15.75">
      <c r="A149" s="558">
        <v>143</v>
      </c>
      <c r="B149" s="561" t="str">
        <f>IF(MAX('Formet 8'!$A$12:$A$213)&lt;$A149,"",VLOOKUP($A149,'Formet 8'!$A$12:$O$213,4,0))</f>
        <v/>
      </c>
      <c r="C149" s="561" t="str">
        <f>IF(MAX('Formet 8'!$A$12:$A$213)&lt;$A149,"",VLOOKUP($A149,'Formet 8'!$A$12:$O$213,7,0))</f>
        <v/>
      </c>
      <c r="D149" s="561" t="str">
        <f>IF(MAX('Formet 8'!$A$12:$A$213)&lt;$A149,"",VLOOKUP($A149,'Formet 8'!$A$12:$O$213,9,0))</f>
        <v/>
      </c>
      <c r="E149" s="559" t="str">
        <f>IF(AND(D149=""),"",'Formet 8'!E$218)</f>
        <v/>
      </c>
      <c r="F149" s="560" t="str">
        <f t="shared" si="6"/>
        <v/>
      </c>
      <c r="G149" s="562" t="str">
        <f t="shared" si="5"/>
        <v/>
      </c>
      <c r="H149" s="904"/>
    </row>
    <row r="150" spans="1:8" ht="15.75">
      <c r="A150" s="558">
        <v>144</v>
      </c>
      <c r="B150" s="561" t="str">
        <f>IF(MAX('Formet 8'!$A$12:$A$213)&lt;$A150,"",VLOOKUP($A150,'Formet 8'!$A$12:$O$213,4,0))</f>
        <v/>
      </c>
      <c r="C150" s="561" t="str">
        <f>IF(MAX('Formet 8'!$A$12:$A$213)&lt;$A150,"",VLOOKUP($A150,'Formet 8'!$A$12:$O$213,7,0))</f>
        <v/>
      </c>
      <c r="D150" s="561" t="str">
        <f>IF(MAX('Formet 8'!$A$12:$A$213)&lt;$A150,"",VLOOKUP($A150,'Formet 8'!$A$12:$O$213,9,0))</f>
        <v/>
      </c>
      <c r="E150" s="559" t="str">
        <f>IF(AND(D150=""),"",'Formet 8'!E$218)</f>
        <v/>
      </c>
      <c r="F150" s="560" t="str">
        <f t="shared" si="6"/>
        <v/>
      </c>
      <c r="G150" s="562" t="str">
        <f t="shared" si="5"/>
        <v/>
      </c>
      <c r="H150" s="904"/>
    </row>
    <row r="151" spans="1:8" ht="15.75">
      <c r="A151" s="558">
        <v>145</v>
      </c>
      <c r="B151" s="561" t="str">
        <f>IF(MAX('Formet 8'!$A$12:$A$213)&lt;$A151,"",VLOOKUP($A151,'Formet 8'!$A$12:$O$213,4,0))</f>
        <v/>
      </c>
      <c r="C151" s="561" t="str">
        <f>IF(MAX('Formet 8'!$A$12:$A$213)&lt;$A151,"",VLOOKUP($A151,'Formet 8'!$A$12:$O$213,7,0))</f>
        <v/>
      </c>
      <c r="D151" s="561" t="str">
        <f>IF(MAX('Formet 8'!$A$12:$A$213)&lt;$A151,"",VLOOKUP($A151,'Formet 8'!$A$12:$O$213,9,0))</f>
        <v/>
      </c>
      <c r="E151" s="559" t="str">
        <f>IF(AND(D151=""),"",'Formet 8'!E$218)</f>
        <v/>
      </c>
      <c r="F151" s="560" t="str">
        <f t="shared" si="6"/>
        <v/>
      </c>
      <c r="G151" s="562" t="str">
        <f t="shared" si="5"/>
        <v/>
      </c>
      <c r="H151" s="904"/>
    </row>
    <row r="152" spans="1:8" ht="15.75">
      <c r="A152" s="558">
        <v>146</v>
      </c>
      <c r="B152" s="561" t="str">
        <f>IF(MAX('Formet 8'!$A$12:$A$213)&lt;$A152,"",VLOOKUP($A152,'Formet 8'!$A$12:$O$213,4,0))</f>
        <v/>
      </c>
      <c r="C152" s="561" t="str">
        <f>IF(MAX('Formet 8'!$A$12:$A$213)&lt;$A152,"",VLOOKUP($A152,'Formet 8'!$A$12:$O$213,7,0))</f>
        <v/>
      </c>
      <c r="D152" s="561" t="str">
        <f>IF(MAX('Formet 8'!$A$12:$A$213)&lt;$A152,"",VLOOKUP($A152,'Formet 8'!$A$12:$O$213,9,0))</f>
        <v/>
      </c>
      <c r="E152" s="559" t="str">
        <f>IF(AND(D152=""),"",'Formet 8'!E$218)</f>
        <v/>
      </c>
      <c r="F152" s="560" t="str">
        <f t="shared" si="6"/>
        <v/>
      </c>
      <c r="G152" s="562" t="str">
        <f t="shared" si="5"/>
        <v/>
      </c>
      <c r="H152" s="904"/>
    </row>
    <row r="153" spans="1:8" ht="15.75">
      <c r="A153" s="558">
        <v>147</v>
      </c>
      <c r="B153" s="561" t="str">
        <f>IF(MAX('Formet 8'!$A$12:$A$213)&lt;$A153,"",VLOOKUP($A153,'Formet 8'!$A$12:$O$213,4,0))</f>
        <v/>
      </c>
      <c r="C153" s="561" t="str">
        <f>IF(MAX('Formet 8'!$A$12:$A$213)&lt;$A153,"",VLOOKUP($A153,'Formet 8'!$A$12:$O$213,7,0))</f>
        <v/>
      </c>
      <c r="D153" s="561" t="str">
        <f>IF(MAX('Formet 8'!$A$12:$A$213)&lt;$A153,"",VLOOKUP($A153,'Formet 8'!$A$12:$O$213,9,0))</f>
        <v/>
      </c>
      <c r="E153" s="559" t="str">
        <f>IF(AND(D153=""),"",'Formet 8'!E$218)</f>
        <v/>
      </c>
      <c r="F153" s="560" t="str">
        <f t="shared" si="6"/>
        <v/>
      </c>
      <c r="G153" s="562" t="str">
        <f t="shared" si="5"/>
        <v/>
      </c>
      <c r="H153" s="904"/>
    </row>
    <row r="154" spans="1:8" ht="15.75">
      <c r="A154" s="558">
        <v>148</v>
      </c>
      <c r="B154" s="561" t="str">
        <f>IF(MAX('Formet 8'!$A$12:$A$213)&lt;$A154,"",VLOOKUP($A154,'Formet 8'!$A$12:$O$213,4,0))</f>
        <v/>
      </c>
      <c r="C154" s="561" t="str">
        <f>IF(MAX('Formet 8'!$A$12:$A$213)&lt;$A154,"",VLOOKUP($A154,'Formet 8'!$A$12:$O$213,7,0))</f>
        <v/>
      </c>
      <c r="D154" s="561" t="str">
        <f>IF(MAX('Formet 8'!$A$12:$A$213)&lt;$A154,"",VLOOKUP($A154,'Formet 8'!$A$12:$O$213,9,0))</f>
        <v/>
      </c>
      <c r="E154" s="559" t="str">
        <f>IF(AND(D154=""),"",'Formet 8'!E$218)</f>
        <v/>
      </c>
      <c r="F154" s="560" t="str">
        <f t="shared" si="6"/>
        <v/>
      </c>
      <c r="G154" s="562" t="str">
        <f t="shared" si="5"/>
        <v/>
      </c>
      <c r="H154" s="904"/>
    </row>
    <row r="155" spans="1:8" ht="15.75">
      <c r="A155" s="558">
        <v>149</v>
      </c>
      <c r="B155" s="561" t="str">
        <f>IF(MAX('Formet 8'!$A$12:$A$213)&lt;$A155,"",VLOOKUP($A155,'Formet 8'!$A$12:$O$213,4,0))</f>
        <v/>
      </c>
      <c r="C155" s="561" t="str">
        <f>IF(MAX('Formet 8'!$A$12:$A$213)&lt;$A155,"",VLOOKUP($A155,'Formet 8'!$A$12:$O$213,7,0))</f>
        <v/>
      </c>
      <c r="D155" s="561" t="str">
        <f>IF(MAX('Formet 8'!$A$12:$A$213)&lt;$A155,"",VLOOKUP($A155,'Formet 8'!$A$12:$O$213,9,0))</f>
        <v/>
      </c>
      <c r="E155" s="559" t="str">
        <f>IF(AND(D155=""),"",'Formet 8'!E$218)</f>
        <v/>
      </c>
      <c r="F155" s="560" t="str">
        <f t="shared" si="6"/>
        <v/>
      </c>
      <c r="G155" s="562" t="str">
        <f t="shared" si="5"/>
        <v/>
      </c>
      <c r="H155" s="904"/>
    </row>
    <row r="156" spans="1:8" ht="15.75">
      <c r="A156" s="558">
        <v>150</v>
      </c>
      <c r="B156" s="561" t="str">
        <f>IF(MAX('Formet 8'!$A$12:$A$213)&lt;$A156,"",VLOOKUP($A156,'Formet 8'!$A$12:$O$213,4,0))</f>
        <v/>
      </c>
      <c r="C156" s="561" t="str">
        <f>IF(MAX('Formet 8'!$A$12:$A$213)&lt;$A156,"",VLOOKUP($A156,'Formet 8'!$A$12:$O$213,7,0))</f>
        <v/>
      </c>
      <c r="D156" s="561" t="str">
        <f>IF(MAX('Formet 8'!$A$12:$A$213)&lt;$A156,"",VLOOKUP($A156,'Formet 8'!$A$12:$O$213,9,0))</f>
        <v/>
      </c>
      <c r="E156" s="559" t="str">
        <f>IF(AND(D156=""),"",'Formet 8'!E$218)</f>
        <v/>
      </c>
      <c r="F156" s="560" t="str">
        <f t="shared" si="6"/>
        <v/>
      </c>
      <c r="G156" s="562" t="str">
        <f t="shared" si="5"/>
        <v/>
      </c>
      <c r="H156" s="904"/>
    </row>
    <row r="157" spans="1:8" ht="15.75">
      <c r="A157" s="558">
        <v>151</v>
      </c>
      <c r="B157" s="561" t="str">
        <f>IF(MAX('Formet 8'!$A$12:$A$213)&lt;$A157,"",VLOOKUP($A157,'Formet 8'!$A$12:$O$213,4,0))</f>
        <v/>
      </c>
      <c r="C157" s="561" t="str">
        <f>IF(MAX('Formet 8'!$A$12:$A$213)&lt;$A157,"",VLOOKUP($A157,'Formet 8'!$A$12:$O$213,7,0))</f>
        <v/>
      </c>
      <c r="D157" s="561" t="str">
        <f>IF(MAX('Formet 8'!$A$12:$A$213)&lt;$A157,"",VLOOKUP($A157,'Formet 8'!$A$12:$O$213,9,0))</f>
        <v/>
      </c>
      <c r="E157" s="559" t="str">
        <f>IF(AND(D157=""),"",'Formet 8'!E$218)</f>
        <v/>
      </c>
      <c r="F157" s="560" t="str">
        <f t="shared" si="6"/>
        <v/>
      </c>
      <c r="G157" s="562" t="str">
        <f t="shared" si="5"/>
        <v/>
      </c>
      <c r="H157" s="904"/>
    </row>
    <row r="158" spans="1:8" ht="15.75">
      <c r="A158" s="558">
        <v>152</v>
      </c>
      <c r="B158" s="561" t="str">
        <f>IF(MAX('Formet 8'!$A$12:$A$213)&lt;$A158,"",VLOOKUP($A158,'Formet 8'!$A$12:$O$213,4,0))</f>
        <v/>
      </c>
      <c r="C158" s="561" t="str">
        <f>IF(MAX('Formet 8'!$A$12:$A$213)&lt;$A158,"",VLOOKUP($A158,'Formet 8'!$A$12:$O$213,7,0))</f>
        <v/>
      </c>
      <c r="D158" s="561" t="str">
        <f>IF(MAX('Formet 8'!$A$12:$A$213)&lt;$A158,"",VLOOKUP($A158,'Formet 8'!$A$12:$O$213,9,0))</f>
        <v/>
      </c>
      <c r="E158" s="559" t="str">
        <f>IF(AND(D158=""),"",'Formet 8'!E$218)</f>
        <v/>
      </c>
      <c r="F158" s="560" t="str">
        <f t="shared" si="6"/>
        <v/>
      </c>
      <c r="G158" s="562" t="str">
        <f t="shared" si="5"/>
        <v/>
      </c>
      <c r="H158" s="904"/>
    </row>
    <row r="159" spans="1:8" ht="15.75">
      <c r="A159" s="558">
        <v>153</v>
      </c>
      <c r="B159" s="561" t="str">
        <f>IF(MAX('Formet 8'!$A$12:$A$213)&lt;$A159,"",VLOOKUP($A159,'Formet 8'!$A$12:$O$213,4,0))</f>
        <v/>
      </c>
      <c r="C159" s="561" t="str">
        <f>IF(MAX('Formet 8'!$A$12:$A$213)&lt;$A159,"",VLOOKUP($A159,'Formet 8'!$A$12:$O$213,7,0))</f>
        <v/>
      </c>
      <c r="D159" s="561" t="str">
        <f>IF(MAX('Formet 8'!$A$12:$A$213)&lt;$A159,"",VLOOKUP($A159,'Formet 8'!$A$12:$O$213,9,0))</f>
        <v/>
      </c>
      <c r="E159" s="559" t="str">
        <f>IF(AND(D159=""),"",'Formet 8'!E$218)</f>
        <v/>
      </c>
      <c r="F159" s="560" t="str">
        <f t="shared" si="6"/>
        <v/>
      </c>
      <c r="G159" s="562" t="str">
        <f t="shared" si="5"/>
        <v/>
      </c>
      <c r="H159" s="904"/>
    </row>
    <row r="160" spans="1:8" ht="15.75">
      <c r="A160" s="558">
        <v>154</v>
      </c>
      <c r="B160" s="561" t="str">
        <f>IF(MAX('Formet 8'!$A$12:$A$213)&lt;$A160,"",VLOOKUP($A160,'Formet 8'!$A$12:$O$213,4,0))</f>
        <v/>
      </c>
      <c r="C160" s="561" t="str">
        <f>IF(MAX('Formet 8'!$A$12:$A$213)&lt;$A160,"",VLOOKUP($A160,'Formet 8'!$A$12:$O$213,7,0))</f>
        <v/>
      </c>
      <c r="D160" s="561" t="str">
        <f>IF(MAX('Formet 8'!$A$12:$A$213)&lt;$A160,"",VLOOKUP($A160,'Formet 8'!$A$12:$O$213,9,0))</f>
        <v/>
      </c>
      <c r="E160" s="559" t="str">
        <f>IF(AND(D160=""),"",'Formet 8'!E$218)</f>
        <v/>
      </c>
      <c r="F160" s="560" t="str">
        <f t="shared" si="6"/>
        <v/>
      </c>
      <c r="G160" s="562" t="str">
        <f t="shared" si="5"/>
        <v/>
      </c>
      <c r="H160" s="904"/>
    </row>
    <row r="161" spans="1:8" ht="15.75">
      <c r="A161" s="558">
        <v>155</v>
      </c>
      <c r="B161" s="561" t="str">
        <f>IF(MAX('Formet 8'!$A$12:$A$213)&lt;$A161,"",VLOOKUP($A161,'Formet 8'!$A$12:$O$213,4,0))</f>
        <v/>
      </c>
      <c r="C161" s="561" t="str">
        <f>IF(MAX('Formet 8'!$A$12:$A$213)&lt;$A161,"",VLOOKUP($A161,'Formet 8'!$A$12:$O$213,7,0))</f>
        <v/>
      </c>
      <c r="D161" s="561" t="str">
        <f>IF(MAX('Formet 8'!$A$12:$A$213)&lt;$A161,"",VLOOKUP($A161,'Formet 8'!$A$12:$O$213,9,0))</f>
        <v/>
      </c>
      <c r="E161" s="559" t="str">
        <f>IF(AND(D161=""),"",'Formet 8'!E$218)</f>
        <v/>
      </c>
      <c r="F161" s="560" t="str">
        <f t="shared" si="6"/>
        <v/>
      </c>
      <c r="G161" s="562" t="str">
        <f t="shared" si="5"/>
        <v/>
      </c>
      <c r="H161" s="904"/>
    </row>
    <row r="162" spans="1:8" ht="15.75">
      <c r="A162" s="558">
        <v>156</v>
      </c>
      <c r="B162" s="561" t="str">
        <f>IF(MAX('Formet 8'!$A$12:$A$213)&lt;$A162,"",VLOOKUP($A162,'Formet 8'!$A$12:$O$213,4,0))</f>
        <v/>
      </c>
      <c r="C162" s="561" t="str">
        <f>IF(MAX('Formet 8'!$A$12:$A$213)&lt;$A162,"",VLOOKUP($A162,'Formet 8'!$A$12:$O$213,7,0))</f>
        <v/>
      </c>
      <c r="D162" s="561" t="str">
        <f>IF(MAX('Formet 8'!$A$12:$A$213)&lt;$A162,"",VLOOKUP($A162,'Formet 8'!$A$12:$O$213,9,0))</f>
        <v/>
      </c>
      <c r="E162" s="559" t="str">
        <f>IF(AND(D162=""),"",'Formet 8'!E$218)</f>
        <v/>
      </c>
      <c r="F162" s="560" t="str">
        <f t="shared" si="6"/>
        <v/>
      </c>
      <c r="G162" s="562" t="str">
        <f t="shared" si="5"/>
        <v/>
      </c>
      <c r="H162" s="904"/>
    </row>
    <row r="163" spans="1:8" ht="15.75">
      <c r="A163" s="558">
        <v>157</v>
      </c>
      <c r="B163" s="561" t="str">
        <f>IF(MAX('Formet 8'!$A$12:$A$213)&lt;$A163,"",VLOOKUP($A163,'Formet 8'!$A$12:$O$213,4,0))</f>
        <v/>
      </c>
      <c r="C163" s="561" t="str">
        <f>IF(MAX('Formet 8'!$A$12:$A$213)&lt;$A163,"",VLOOKUP($A163,'Formet 8'!$A$12:$O$213,7,0))</f>
        <v/>
      </c>
      <c r="D163" s="561" t="str">
        <f>IF(MAX('Formet 8'!$A$12:$A$213)&lt;$A163,"",VLOOKUP($A163,'Formet 8'!$A$12:$O$213,9,0))</f>
        <v/>
      </c>
      <c r="E163" s="559" t="str">
        <f>IF(AND(D163=""),"",'Formet 8'!E$218)</f>
        <v/>
      </c>
      <c r="F163" s="560" t="str">
        <f t="shared" si="6"/>
        <v/>
      </c>
      <c r="G163" s="562" t="str">
        <f t="shared" si="5"/>
        <v/>
      </c>
      <c r="H163" s="904"/>
    </row>
    <row r="164" spans="1:8" ht="15.75">
      <c r="A164" s="558">
        <v>158</v>
      </c>
      <c r="B164" s="561" t="str">
        <f>IF(MAX('Formet 8'!$A$12:$A$213)&lt;$A164,"",VLOOKUP($A164,'Formet 8'!$A$12:$O$213,4,0))</f>
        <v/>
      </c>
      <c r="C164" s="561" t="str">
        <f>IF(MAX('Formet 8'!$A$12:$A$213)&lt;$A164,"",VLOOKUP($A164,'Formet 8'!$A$12:$O$213,7,0))</f>
        <v/>
      </c>
      <c r="D164" s="561" t="str">
        <f>IF(MAX('Formet 8'!$A$12:$A$213)&lt;$A164,"",VLOOKUP($A164,'Formet 8'!$A$12:$O$213,9,0))</f>
        <v/>
      </c>
      <c r="E164" s="559" t="str">
        <f>IF(AND(D164=""),"",'Formet 8'!E$218)</f>
        <v/>
      </c>
      <c r="F164" s="560" t="str">
        <f t="shared" si="6"/>
        <v/>
      </c>
      <c r="G164" s="562" t="str">
        <f t="shared" si="5"/>
        <v/>
      </c>
      <c r="H164" s="904"/>
    </row>
    <row r="165" spans="1:8" ht="15.75">
      <c r="A165" s="558">
        <v>159</v>
      </c>
      <c r="B165" s="561" t="str">
        <f>IF(MAX('Formet 8'!$A$12:$A$213)&lt;$A165,"",VLOOKUP($A165,'Formet 8'!$A$12:$O$213,4,0))</f>
        <v/>
      </c>
      <c r="C165" s="561" t="str">
        <f>IF(MAX('Formet 8'!$A$12:$A$213)&lt;$A165,"",VLOOKUP($A165,'Formet 8'!$A$12:$O$213,7,0))</f>
        <v/>
      </c>
      <c r="D165" s="561" t="str">
        <f>IF(MAX('Formet 8'!$A$12:$A$213)&lt;$A165,"",VLOOKUP($A165,'Formet 8'!$A$12:$O$213,9,0))</f>
        <v/>
      </c>
      <c r="E165" s="559" t="str">
        <f>IF(AND(D165=""),"",'Formet 8'!E$218)</f>
        <v/>
      </c>
      <c r="F165" s="560" t="str">
        <f t="shared" si="6"/>
        <v/>
      </c>
      <c r="G165" s="562" t="str">
        <f t="shared" si="5"/>
        <v/>
      </c>
      <c r="H165" s="904"/>
    </row>
    <row r="166" spans="1:8" ht="15.75">
      <c r="A166" s="558">
        <v>160</v>
      </c>
      <c r="B166" s="561" t="str">
        <f>IF(MAX('Formet 8'!$A$12:$A$213)&lt;$A166,"",VLOOKUP($A166,'Formet 8'!$A$12:$O$213,4,0))</f>
        <v/>
      </c>
      <c r="C166" s="561" t="str">
        <f>IF(MAX('Formet 8'!$A$12:$A$213)&lt;$A166,"",VLOOKUP($A166,'Formet 8'!$A$12:$O$213,7,0))</f>
        <v/>
      </c>
      <c r="D166" s="561" t="str">
        <f>IF(MAX('Formet 8'!$A$12:$A$213)&lt;$A166,"",VLOOKUP($A166,'Formet 8'!$A$12:$O$213,9,0))</f>
        <v/>
      </c>
      <c r="E166" s="559" t="str">
        <f>IF(AND(D166=""),"",'Formet 8'!E$218)</f>
        <v/>
      </c>
      <c r="F166" s="560" t="str">
        <f t="shared" si="6"/>
        <v/>
      </c>
      <c r="G166" s="562" t="str">
        <f t="shared" si="5"/>
        <v/>
      </c>
      <c r="H166" s="904"/>
    </row>
    <row r="167" spans="1:8" ht="15.75">
      <c r="A167" s="558">
        <v>161</v>
      </c>
      <c r="B167" s="561" t="str">
        <f>IF(MAX('Formet 8'!$A$12:$A$213)&lt;$A167,"",VLOOKUP($A167,'Formet 8'!$A$12:$O$213,4,0))</f>
        <v/>
      </c>
      <c r="C167" s="561" t="str">
        <f>IF(MAX('Formet 8'!$A$12:$A$213)&lt;$A167,"",VLOOKUP($A167,'Formet 8'!$A$12:$O$213,7,0))</f>
        <v/>
      </c>
      <c r="D167" s="561" t="str">
        <f>IF(MAX('Formet 8'!$A$12:$A$213)&lt;$A167,"",VLOOKUP($A167,'Formet 8'!$A$12:$O$213,9,0))</f>
        <v/>
      </c>
      <c r="E167" s="559" t="str">
        <f>IF(AND(D167=""),"",'Formet 8'!E$218)</f>
        <v/>
      </c>
      <c r="F167" s="560" t="str">
        <f t="shared" si="6"/>
        <v/>
      </c>
      <c r="G167" s="562" t="str">
        <f t="shared" si="5"/>
        <v/>
      </c>
      <c r="H167" s="904"/>
    </row>
    <row r="168" spans="1:8" ht="15.75">
      <c r="A168" s="558">
        <v>162</v>
      </c>
      <c r="B168" s="561" t="str">
        <f>IF(MAX('Formet 8'!$A$12:$A$213)&lt;$A168,"",VLOOKUP($A168,'Formet 8'!$A$12:$O$213,4,0))</f>
        <v/>
      </c>
      <c r="C168" s="561" t="str">
        <f>IF(MAX('Formet 8'!$A$12:$A$213)&lt;$A168,"",VLOOKUP($A168,'Formet 8'!$A$12:$O$213,7,0))</f>
        <v/>
      </c>
      <c r="D168" s="561" t="str">
        <f>IF(MAX('Formet 8'!$A$12:$A$213)&lt;$A168,"",VLOOKUP($A168,'Formet 8'!$A$12:$O$213,9,0))</f>
        <v/>
      </c>
      <c r="E168" s="559" t="str">
        <f>IF(AND(D168=""),"",'Formet 8'!E$218)</f>
        <v/>
      </c>
      <c r="F168" s="560" t="str">
        <f t="shared" si="6"/>
        <v/>
      </c>
      <c r="G168" s="562" t="str">
        <f t="shared" si="5"/>
        <v/>
      </c>
      <c r="H168" s="904"/>
    </row>
    <row r="169" spans="1:8" ht="15.75">
      <c r="A169" s="558">
        <v>163</v>
      </c>
      <c r="B169" s="561" t="str">
        <f>IF(MAX('Formet 8'!$A$12:$A$213)&lt;$A169,"",VLOOKUP($A169,'Formet 8'!$A$12:$O$213,4,0))</f>
        <v/>
      </c>
      <c r="C169" s="561" t="str">
        <f>IF(MAX('Formet 8'!$A$12:$A$213)&lt;$A169,"",VLOOKUP($A169,'Formet 8'!$A$12:$O$213,7,0))</f>
        <v/>
      </c>
      <c r="D169" s="561" t="str">
        <f>IF(MAX('Formet 8'!$A$12:$A$213)&lt;$A169,"",VLOOKUP($A169,'Formet 8'!$A$12:$O$213,9,0))</f>
        <v/>
      </c>
      <c r="E169" s="559" t="str">
        <f>IF(AND(D169=""),"",'Formet 8'!E$218)</f>
        <v/>
      </c>
      <c r="F169" s="560" t="str">
        <f t="shared" si="6"/>
        <v/>
      </c>
      <c r="G169" s="562" t="str">
        <f t="shared" si="5"/>
        <v/>
      </c>
      <c r="H169" s="904"/>
    </row>
    <row r="170" spans="1:8" ht="15.75">
      <c r="A170" s="558">
        <v>164</v>
      </c>
      <c r="B170" s="561" t="str">
        <f>IF(MAX('Formet 8'!$A$12:$A$213)&lt;$A170,"",VLOOKUP($A170,'Formet 8'!$A$12:$O$213,4,0))</f>
        <v/>
      </c>
      <c r="C170" s="561" t="str">
        <f>IF(MAX('Formet 8'!$A$12:$A$213)&lt;$A170,"",VLOOKUP($A170,'Formet 8'!$A$12:$O$213,7,0))</f>
        <v/>
      </c>
      <c r="D170" s="561" t="str">
        <f>IF(MAX('Formet 8'!$A$12:$A$213)&lt;$A170,"",VLOOKUP($A170,'Formet 8'!$A$12:$O$213,9,0))</f>
        <v/>
      </c>
      <c r="E170" s="559" t="str">
        <f>IF(AND(D170=""),"",'Formet 8'!E$218)</f>
        <v/>
      </c>
      <c r="F170" s="560" t="str">
        <f t="shared" si="6"/>
        <v/>
      </c>
      <c r="G170" s="562" t="str">
        <f t="shared" si="5"/>
        <v/>
      </c>
      <c r="H170" s="904"/>
    </row>
    <row r="171" spans="1:8" ht="15.75">
      <c r="A171" s="558">
        <v>165</v>
      </c>
      <c r="B171" s="561" t="str">
        <f>IF(MAX('Formet 8'!$A$12:$A$213)&lt;$A171,"",VLOOKUP($A171,'Formet 8'!$A$12:$O$213,4,0))</f>
        <v/>
      </c>
      <c r="C171" s="561" t="str">
        <f>IF(MAX('Formet 8'!$A$12:$A$213)&lt;$A171,"",VLOOKUP($A171,'Formet 8'!$A$12:$O$213,7,0))</f>
        <v/>
      </c>
      <c r="D171" s="561" t="str">
        <f>IF(MAX('Formet 8'!$A$12:$A$213)&lt;$A171,"",VLOOKUP($A171,'Formet 8'!$A$12:$O$213,9,0))</f>
        <v/>
      </c>
      <c r="E171" s="559" t="str">
        <f>IF(AND(D171=""),"",'Formet 8'!E$218)</f>
        <v/>
      </c>
      <c r="F171" s="560" t="str">
        <f t="shared" si="6"/>
        <v/>
      </c>
      <c r="G171" s="562" t="str">
        <f t="shared" si="5"/>
        <v/>
      </c>
      <c r="H171" s="904"/>
    </row>
    <row r="172" spans="1:8" ht="15.75">
      <c r="A172" s="558">
        <v>166</v>
      </c>
      <c r="B172" s="561" t="str">
        <f>IF(MAX('Formet 8'!$A$12:$A$213)&lt;$A172,"",VLOOKUP($A172,'Formet 8'!$A$12:$O$213,4,0))</f>
        <v/>
      </c>
      <c r="C172" s="561" t="str">
        <f>IF(MAX('Formet 8'!$A$12:$A$213)&lt;$A172,"",VLOOKUP($A172,'Formet 8'!$A$12:$O$213,7,0))</f>
        <v/>
      </c>
      <c r="D172" s="561" t="str">
        <f>IF(MAX('Formet 8'!$A$12:$A$213)&lt;$A172,"",VLOOKUP($A172,'Formet 8'!$A$12:$O$213,9,0))</f>
        <v/>
      </c>
      <c r="E172" s="559" t="str">
        <f>IF(AND(D172=""),"",'Formet 8'!E$218)</f>
        <v/>
      </c>
      <c r="F172" s="560" t="str">
        <f t="shared" si="6"/>
        <v/>
      </c>
      <c r="G172" s="562" t="str">
        <f t="shared" si="5"/>
        <v/>
      </c>
      <c r="H172" s="904"/>
    </row>
    <row r="173" spans="1:8" ht="15.75">
      <c r="A173" s="558">
        <v>167</v>
      </c>
      <c r="B173" s="561" t="str">
        <f>IF(MAX('Formet 8'!$A$12:$A$213)&lt;$A173,"",VLOOKUP($A173,'Formet 8'!$A$12:$O$213,4,0))</f>
        <v/>
      </c>
      <c r="C173" s="561" t="str">
        <f>IF(MAX('Formet 8'!$A$12:$A$213)&lt;$A173,"",VLOOKUP($A173,'Formet 8'!$A$12:$O$213,7,0))</f>
        <v/>
      </c>
      <c r="D173" s="561" t="str">
        <f>IF(MAX('Formet 8'!$A$12:$A$213)&lt;$A173,"",VLOOKUP($A173,'Formet 8'!$A$12:$O$213,9,0))</f>
        <v/>
      </c>
      <c r="E173" s="559" t="str">
        <f>IF(AND(D173=""),"",'Formet 8'!E$218)</f>
        <v/>
      </c>
      <c r="F173" s="560" t="str">
        <f t="shared" si="6"/>
        <v/>
      </c>
      <c r="G173" s="562" t="str">
        <f t="shared" si="5"/>
        <v/>
      </c>
      <c r="H173" s="904"/>
    </row>
    <row r="174" spans="1:8" ht="15.75">
      <c r="A174" s="558">
        <v>168</v>
      </c>
      <c r="B174" s="561" t="str">
        <f>IF(MAX('Formet 8'!$A$12:$A$213)&lt;$A174,"",VLOOKUP($A174,'Formet 8'!$A$12:$O$213,4,0))</f>
        <v/>
      </c>
      <c r="C174" s="561" t="str">
        <f>IF(MAX('Formet 8'!$A$12:$A$213)&lt;$A174,"",VLOOKUP($A174,'Formet 8'!$A$12:$O$213,7,0))</f>
        <v/>
      </c>
      <c r="D174" s="561" t="str">
        <f>IF(MAX('Formet 8'!$A$12:$A$213)&lt;$A174,"",VLOOKUP($A174,'Formet 8'!$A$12:$O$213,9,0))</f>
        <v/>
      </c>
      <c r="E174" s="559" t="str">
        <f>IF(AND(D174=""),"",'Formet 8'!E$218)</f>
        <v/>
      </c>
      <c r="F174" s="560" t="str">
        <f t="shared" si="6"/>
        <v/>
      </c>
      <c r="G174" s="562" t="str">
        <f t="shared" si="5"/>
        <v/>
      </c>
      <c r="H174" s="904"/>
    </row>
    <row r="175" spans="1:8" ht="15.75">
      <c r="A175" s="558">
        <v>169</v>
      </c>
      <c r="B175" s="561" t="str">
        <f>IF(MAX('Formet 8'!$A$12:$A$213)&lt;$A175,"",VLOOKUP($A175,'Formet 8'!$A$12:$O$213,4,0))</f>
        <v/>
      </c>
      <c r="C175" s="561" t="str">
        <f>IF(MAX('Formet 8'!$A$12:$A$213)&lt;$A175,"",VLOOKUP($A175,'Formet 8'!$A$12:$O$213,7,0))</f>
        <v/>
      </c>
      <c r="D175" s="561" t="str">
        <f>IF(MAX('Formet 8'!$A$12:$A$213)&lt;$A175,"",VLOOKUP($A175,'Formet 8'!$A$12:$O$213,9,0))</f>
        <v/>
      </c>
      <c r="E175" s="559" t="str">
        <f>IF(AND(D175=""),"",'Formet 8'!E$218)</f>
        <v/>
      </c>
      <c r="F175" s="560" t="str">
        <f t="shared" si="6"/>
        <v/>
      </c>
      <c r="G175" s="562" t="str">
        <f t="shared" si="5"/>
        <v/>
      </c>
      <c r="H175" s="904"/>
    </row>
    <row r="176" spans="1:8" ht="15.75">
      <c r="A176" s="558">
        <v>170</v>
      </c>
      <c r="B176" s="561" t="str">
        <f>IF(MAX('Formet 8'!$A$12:$A$213)&lt;$A176,"",VLOOKUP($A176,'Formet 8'!$A$12:$O$213,4,0))</f>
        <v/>
      </c>
      <c r="C176" s="561" t="str">
        <f>IF(MAX('Formet 8'!$A$12:$A$213)&lt;$A176,"",VLOOKUP($A176,'Formet 8'!$A$12:$O$213,7,0))</f>
        <v/>
      </c>
      <c r="D176" s="561" t="str">
        <f>IF(MAX('Formet 8'!$A$12:$A$213)&lt;$A176,"",VLOOKUP($A176,'Formet 8'!$A$12:$O$213,9,0))</f>
        <v/>
      </c>
      <c r="E176" s="559" t="str">
        <f>IF(AND(D176=""),"",'Formet 8'!E$218)</f>
        <v/>
      </c>
      <c r="F176" s="560" t="str">
        <f t="shared" si="6"/>
        <v/>
      </c>
      <c r="G176" s="562" t="str">
        <f t="shared" si="5"/>
        <v/>
      </c>
      <c r="H176" s="904"/>
    </row>
    <row r="177" spans="1:8" ht="15.75">
      <c r="A177" s="558">
        <v>171</v>
      </c>
      <c r="B177" s="561" t="str">
        <f>IF(MAX('Formet 8'!$A$12:$A$213)&lt;$A177,"",VLOOKUP($A177,'Formet 8'!$A$12:$O$213,4,0))</f>
        <v/>
      </c>
      <c r="C177" s="561" t="str">
        <f>IF(MAX('Formet 8'!$A$12:$A$213)&lt;$A177,"",VLOOKUP($A177,'Formet 8'!$A$12:$O$213,7,0))</f>
        <v/>
      </c>
      <c r="D177" s="561" t="str">
        <f>IF(MAX('Formet 8'!$A$12:$A$213)&lt;$A177,"",VLOOKUP($A177,'Formet 8'!$A$12:$O$213,9,0))</f>
        <v/>
      </c>
      <c r="E177" s="559" t="str">
        <f>IF(AND(D177=""),"",'Formet 8'!E$218)</f>
        <v/>
      </c>
      <c r="F177" s="560" t="str">
        <f t="shared" si="6"/>
        <v/>
      </c>
      <c r="G177" s="562" t="str">
        <f t="shared" si="5"/>
        <v/>
      </c>
      <c r="H177" s="904"/>
    </row>
    <row r="178" spans="1:8" ht="15.75">
      <c r="A178" s="558">
        <v>172</v>
      </c>
      <c r="B178" s="561" t="str">
        <f>IF(MAX('Formet 8'!$A$12:$A$213)&lt;$A178,"",VLOOKUP($A178,'Formet 8'!$A$12:$O$213,4,0))</f>
        <v/>
      </c>
      <c r="C178" s="561" t="str">
        <f>IF(MAX('Formet 8'!$A$12:$A$213)&lt;$A178,"",VLOOKUP($A178,'Formet 8'!$A$12:$O$213,7,0))</f>
        <v/>
      </c>
      <c r="D178" s="561" t="str">
        <f>IF(MAX('Formet 8'!$A$12:$A$213)&lt;$A178,"",VLOOKUP($A178,'Formet 8'!$A$12:$O$213,9,0))</f>
        <v/>
      </c>
      <c r="E178" s="559" t="str">
        <f>IF(AND(D178=""),"",'Formet 8'!E$218)</f>
        <v/>
      </c>
      <c r="F178" s="560" t="str">
        <f t="shared" si="6"/>
        <v/>
      </c>
      <c r="G178" s="562" t="str">
        <f t="shared" si="5"/>
        <v/>
      </c>
      <c r="H178" s="904"/>
    </row>
    <row r="179" spans="1:8" ht="15.75">
      <c r="A179" s="558">
        <v>173</v>
      </c>
      <c r="B179" s="561" t="str">
        <f>IF(MAX('Formet 8'!$A$12:$A$213)&lt;$A179,"",VLOOKUP($A179,'Formet 8'!$A$12:$O$213,4,0))</f>
        <v/>
      </c>
      <c r="C179" s="561" t="str">
        <f>IF(MAX('Formet 8'!$A$12:$A$213)&lt;$A179,"",VLOOKUP($A179,'Formet 8'!$A$12:$O$213,7,0))</f>
        <v/>
      </c>
      <c r="D179" s="561" t="str">
        <f>IF(MAX('Formet 8'!$A$12:$A$213)&lt;$A179,"",VLOOKUP($A179,'Formet 8'!$A$12:$O$213,9,0))</f>
        <v/>
      </c>
      <c r="E179" s="559" t="str">
        <f>IF(AND(D179=""),"",'Formet 8'!E$218)</f>
        <v/>
      </c>
      <c r="F179" s="560" t="str">
        <f t="shared" si="6"/>
        <v/>
      </c>
      <c r="G179" s="562" t="str">
        <f t="shared" si="5"/>
        <v/>
      </c>
      <c r="H179" s="904"/>
    </row>
    <row r="180" spans="1:8" ht="15.75">
      <c r="A180" s="558">
        <v>174</v>
      </c>
      <c r="B180" s="561" t="str">
        <f>IF(MAX('Formet 8'!$A$12:$A$213)&lt;$A180,"",VLOOKUP($A180,'Formet 8'!$A$12:$O$213,4,0))</f>
        <v/>
      </c>
      <c r="C180" s="561" t="str">
        <f>IF(MAX('Formet 8'!$A$12:$A$213)&lt;$A180,"",VLOOKUP($A180,'Formet 8'!$A$12:$O$213,7,0))</f>
        <v/>
      </c>
      <c r="D180" s="561" t="str">
        <f>IF(MAX('Formet 8'!$A$12:$A$213)&lt;$A180,"",VLOOKUP($A180,'Formet 8'!$A$12:$O$213,9,0))</f>
        <v/>
      </c>
      <c r="E180" s="559" t="str">
        <f>IF(AND(D180=""),"",'Formet 8'!E$218)</f>
        <v/>
      </c>
      <c r="F180" s="560" t="str">
        <f t="shared" si="6"/>
        <v/>
      </c>
      <c r="G180" s="562" t="str">
        <f t="shared" si="5"/>
        <v/>
      </c>
      <c r="H180" s="904"/>
    </row>
    <row r="181" spans="1:8" ht="15.75">
      <c r="A181" s="558">
        <v>175</v>
      </c>
      <c r="B181" s="561" t="str">
        <f>IF(MAX('Formet 8'!$A$12:$A$213)&lt;$A181,"",VLOOKUP($A181,'Formet 8'!$A$12:$O$213,4,0))</f>
        <v/>
      </c>
      <c r="C181" s="561" t="str">
        <f>IF(MAX('Formet 8'!$A$12:$A$213)&lt;$A181,"",VLOOKUP($A181,'Formet 8'!$A$12:$O$213,7,0))</f>
        <v/>
      </c>
      <c r="D181" s="561" t="str">
        <f>IF(MAX('Formet 8'!$A$12:$A$213)&lt;$A181,"",VLOOKUP($A181,'Formet 8'!$A$12:$O$213,9,0))</f>
        <v/>
      </c>
      <c r="E181" s="559" t="str">
        <f>IF(AND(D181=""),"",'Formet 8'!E$218)</f>
        <v/>
      </c>
      <c r="F181" s="560" t="str">
        <f t="shared" si="6"/>
        <v/>
      </c>
      <c r="G181" s="562" t="str">
        <f t="shared" si="5"/>
        <v/>
      </c>
      <c r="H181" s="904"/>
    </row>
    <row r="182" spans="1:8" ht="15.75">
      <c r="A182" s="558">
        <v>176</v>
      </c>
      <c r="B182" s="561" t="str">
        <f>IF(MAX('Formet 8'!$A$12:$A$213)&lt;$A182,"",VLOOKUP($A182,'Formet 8'!$A$12:$O$213,4,0))</f>
        <v/>
      </c>
      <c r="C182" s="561" t="str">
        <f>IF(MAX('Formet 8'!$A$12:$A$213)&lt;$A182,"",VLOOKUP($A182,'Formet 8'!$A$12:$O$213,7,0))</f>
        <v/>
      </c>
      <c r="D182" s="561" t="str">
        <f>IF(MAX('Formet 8'!$A$12:$A$213)&lt;$A182,"",VLOOKUP($A182,'Formet 8'!$A$12:$O$213,9,0))</f>
        <v/>
      </c>
      <c r="E182" s="559" t="str">
        <f>IF(AND(D182=""),"",'Formet 8'!E$218)</f>
        <v/>
      </c>
      <c r="F182" s="560" t="str">
        <f t="shared" si="6"/>
        <v/>
      </c>
      <c r="G182" s="562" t="str">
        <f t="shared" si="5"/>
        <v/>
      </c>
      <c r="H182" s="904"/>
    </row>
    <row r="183" spans="1:8" ht="15.75">
      <c r="A183" s="558">
        <v>177</v>
      </c>
      <c r="B183" s="561" t="str">
        <f>IF(MAX('Formet 8'!$A$12:$A$213)&lt;$A183,"",VLOOKUP($A183,'Formet 8'!$A$12:$O$213,4,0))</f>
        <v/>
      </c>
      <c r="C183" s="561" t="str">
        <f>IF(MAX('Formet 8'!$A$12:$A$213)&lt;$A183,"",VLOOKUP($A183,'Formet 8'!$A$12:$O$213,7,0))</f>
        <v/>
      </c>
      <c r="D183" s="561" t="str">
        <f>IF(MAX('Formet 8'!$A$12:$A$213)&lt;$A183,"",VLOOKUP($A183,'Formet 8'!$A$12:$O$213,9,0))</f>
        <v/>
      </c>
      <c r="E183" s="559" t="str">
        <f>IF(AND(D183=""),"",'Formet 8'!E$218)</f>
        <v/>
      </c>
      <c r="F183" s="560" t="str">
        <f t="shared" si="6"/>
        <v/>
      </c>
      <c r="G183" s="562" t="str">
        <f t="shared" si="5"/>
        <v/>
      </c>
      <c r="H183" s="904"/>
    </row>
    <row r="184" spans="1:8" ht="15.75">
      <c r="A184" s="558">
        <v>178</v>
      </c>
      <c r="B184" s="561" t="str">
        <f>IF(MAX('Formet 8'!$A$12:$A$213)&lt;$A184,"",VLOOKUP($A184,'Formet 8'!$A$12:$O$213,4,0))</f>
        <v/>
      </c>
      <c r="C184" s="561" t="str">
        <f>IF(MAX('Formet 8'!$A$12:$A$213)&lt;$A184,"",VLOOKUP($A184,'Formet 8'!$A$12:$O$213,7,0))</f>
        <v/>
      </c>
      <c r="D184" s="561" t="str">
        <f>IF(MAX('Formet 8'!$A$12:$A$213)&lt;$A184,"",VLOOKUP($A184,'Formet 8'!$A$12:$O$213,9,0))</f>
        <v/>
      </c>
      <c r="E184" s="559" t="str">
        <f>IF(AND(D184=""),"",'Formet 8'!E$218)</f>
        <v/>
      </c>
      <c r="F184" s="560" t="str">
        <f t="shared" si="6"/>
        <v/>
      </c>
      <c r="G184" s="562" t="str">
        <f t="shared" si="5"/>
        <v/>
      </c>
      <c r="H184" s="904"/>
    </row>
    <row r="185" spans="1:8" ht="15.75">
      <c r="A185" s="558">
        <v>179</v>
      </c>
      <c r="B185" s="561" t="str">
        <f>IF(MAX('Formet 8'!$A$12:$A$213)&lt;$A185,"",VLOOKUP($A185,'Formet 8'!$A$12:$O$213,4,0))</f>
        <v/>
      </c>
      <c r="C185" s="561" t="str">
        <f>IF(MAX('Formet 8'!$A$12:$A$213)&lt;$A185,"",VLOOKUP($A185,'Formet 8'!$A$12:$O$213,7,0))</f>
        <v/>
      </c>
      <c r="D185" s="561" t="str">
        <f>IF(MAX('Formet 8'!$A$12:$A$213)&lt;$A185,"",VLOOKUP($A185,'Formet 8'!$A$12:$O$213,9,0))</f>
        <v/>
      </c>
      <c r="E185" s="559" t="str">
        <f>IF(AND(D185=""),"",'Formet 8'!E$218)</f>
        <v/>
      </c>
      <c r="F185" s="560" t="str">
        <f t="shared" si="6"/>
        <v/>
      </c>
      <c r="G185" s="562" t="str">
        <f t="shared" si="5"/>
        <v/>
      </c>
      <c r="H185" s="904"/>
    </row>
    <row r="186" spans="1:8" ht="15.75">
      <c r="A186" s="558">
        <v>180</v>
      </c>
      <c r="B186" s="561" t="str">
        <f>IF(MAX('Formet 8'!$A$12:$A$213)&lt;$A186,"",VLOOKUP($A186,'Formet 8'!$A$12:$O$213,4,0))</f>
        <v/>
      </c>
      <c r="C186" s="561" t="str">
        <f>IF(MAX('Formet 8'!$A$12:$A$213)&lt;$A186,"",VLOOKUP($A186,'Formet 8'!$A$12:$O$213,7,0))</f>
        <v/>
      </c>
      <c r="D186" s="561" t="str">
        <f>IF(MAX('Formet 8'!$A$12:$A$213)&lt;$A186,"",VLOOKUP($A186,'Formet 8'!$A$12:$O$213,9,0))</f>
        <v/>
      </c>
      <c r="E186" s="559" t="str">
        <f>IF(AND(D186=""),"",'Formet 8'!E$218)</f>
        <v/>
      </c>
      <c r="F186" s="560" t="str">
        <f t="shared" si="6"/>
        <v/>
      </c>
      <c r="G186" s="562" t="str">
        <f t="shared" si="5"/>
        <v/>
      </c>
      <c r="H186" s="904"/>
    </row>
    <row r="187" spans="1:8" ht="15.75">
      <c r="A187" s="558">
        <v>181</v>
      </c>
      <c r="B187" s="561" t="str">
        <f>IF(MAX('Formet 8'!$A$12:$A$213)&lt;$A187,"",VLOOKUP($A187,'Formet 8'!$A$12:$O$213,4,0))</f>
        <v/>
      </c>
      <c r="C187" s="561" t="str">
        <f>IF(MAX('Formet 8'!$A$12:$A$213)&lt;$A187,"",VLOOKUP($A187,'Formet 8'!$A$12:$O$213,7,0))</f>
        <v/>
      </c>
      <c r="D187" s="561" t="str">
        <f>IF(MAX('Formet 8'!$A$12:$A$213)&lt;$A187,"",VLOOKUP($A187,'Formet 8'!$A$12:$O$213,9,0))</f>
        <v/>
      </c>
      <c r="E187" s="559" t="str">
        <f>IF(AND(D187=""),"",'Formet 8'!E$218)</f>
        <v/>
      </c>
      <c r="F187" s="560" t="str">
        <f t="shared" si="6"/>
        <v/>
      </c>
      <c r="G187" s="562" t="str">
        <f t="shared" si="5"/>
        <v/>
      </c>
      <c r="H187" s="904"/>
    </row>
    <row r="188" spans="1:8" ht="15.75">
      <c r="A188" s="558">
        <v>182</v>
      </c>
      <c r="B188" s="561" t="str">
        <f>IF(MAX('Formet 8'!$A$12:$A$213)&lt;$A188,"",VLOOKUP($A188,'Formet 8'!$A$12:$O$213,4,0))</f>
        <v/>
      </c>
      <c r="C188" s="561" t="str">
        <f>IF(MAX('Formet 8'!$A$12:$A$213)&lt;$A188,"",VLOOKUP($A188,'Formet 8'!$A$12:$O$213,7,0))</f>
        <v/>
      </c>
      <c r="D188" s="561" t="str">
        <f>IF(MAX('Formet 8'!$A$12:$A$213)&lt;$A188,"",VLOOKUP($A188,'Formet 8'!$A$12:$O$213,9,0))</f>
        <v/>
      </c>
      <c r="E188" s="559" t="str">
        <f>IF(AND(D188=""),"",'Formet 8'!E$218)</f>
        <v/>
      </c>
      <c r="F188" s="560" t="str">
        <f t="shared" si="6"/>
        <v/>
      </c>
      <c r="G188" s="562" t="str">
        <f t="shared" si="5"/>
        <v/>
      </c>
      <c r="H188" s="904"/>
    </row>
    <row r="189" spans="1:8" ht="15.75">
      <c r="A189" s="558">
        <v>183</v>
      </c>
      <c r="B189" s="561" t="str">
        <f>IF(MAX('Formet 8'!$A$12:$A$213)&lt;$A189,"",VLOOKUP($A189,'Formet 8'!$A$12:$O$213,4,0))</f>
        <v/>
      </c>
      <c r="C189" s="561" t="str">
        <f>IF(MAX('Formet 8'!$A$12:$A$213)&lt;$A189,"",VLOOKUP($A189,'Formet 8'!$A$12:$O$213,7,0))</f>
        <v/>
      </c>
      <c r="D189" s="561" t="str">
        <f>IF(MAX('Formet 8'!$A$12:$A$213)&lt;$A189,"",VLOOKUP($A189,'Formet 8'!$A$12:$O$213,9,0))</f>
        <v/>
      </c>
      <c r="E189" s="559" t="str">
        <f>IF(AND(D189=""),"",'Formet 8'!E$218)</f>
        <v/>
      </c>
      <c r="F189" s="560" t="str">
        <f t="shared" si="6"/>
        <v/>
      </c>
      <c r="G189" s="562" t="str">
        <f t="shared" si="5"/>
        <v/>
      </c>
      <c r="H189" s="904"/>
    </row>
    <row r="190" spans="1:8" ht="15.75">
      <c r="A190" s="558">
        <v>184</v>
      </c>
      <c r="B190" s="561" t="str">
        <f>IF(MAX('Formet 8'!$A$12:$A$213)&lt;$A190,"",VLOOKUP($A190,'Formet 8'!$A$12:$O$213,4,0))</f>
        <v/>
      </c>
      <c r="C190" s="561" t="str">
        <f>IF(MAX('Formet 8'!$A$12:$A$213)&lt;$A190,"",VLOOKUP($A190,'Formet 8'!$A$12:$O$213,7,0))</f>
        <v/>
      </c>
      <c r="D190" s="561" t="str">
        <f>IF(MAX('Formet 8'!$A$12:$A$213)&lt;$A190,"",VLOOKUP($A190,'Formet 8'!$A$12:$O$213,9,0))</f>
        <v/>
      </c>
      <c r="E190" s="559" t="str">
        <f>IF(AND(D190=""),"",'Formet 8'!E$218)</f>
        <v/>
      </c>
      <c r="F190" s="560" t="str">
        <f t="shared" si="6"/>
        <v/>
      </c>
      <c r="G190" s="562" t="str">
        <f t="shared" si="5"/>
        <v/>
      </c>
      <c r="H190" s="904"/>
    </row>
    <row r="191" spans="1:8" ht="15.75">
      <c r="A191" s="558">
        <v>185</v>
      </c>
      <c r="B191" s="561" t="str">
        <f>IF(MAX('Formet 8'!$A$12:$A$213)&lt;$A191,"",VLOOKUP($A191,'Formet 8'!$A$12:$O$213,4,0))</f>
        <v/>
      </c>
      <c r="C191" s="561" t="str">
        <f>IF(MAX('Formet 8'!$A$12:$A$213)&lt;$A191,"",VLOOKUP($A191,'Formet 8'!$A$12:$O$213,7,0))</f>
        <v/>
      </c>
      <c r="D191" s="561" t="str">
        <f>IF(MAX('Formet 8'!$A$12:$A$213)&lt;$A191,"",VLOOKUP($A191,'Formet 8'!$A$12:$O$213,9,0))</f>
        <v/>
      </c>
      <c r="E191" s="559" t="str">
        <f>IF(AND(D191=""),"",'Formet 8'!E$218)</f>
        <v/>
      </c>
      <c r="F191" s="560" t="str">
        <f t="shared" si="6"/>
        <v/>
      </c>
      <c r="G191" s="562" t="str">
        <f t="shared" si="5"/>
        <v/>
      </c>
      <c r="H191" s="904"/>
    </row>
    <row r="192" spans="1:8" ht="15.75">
      <c r="A192" s="558">
        <v>186</v>
      </c>
      <c r="B192" s="561" t="str">
        <f>IF(MAX('Formet 8'!$A$12:$A$213)&lt;$A192,"",VLOOKUP($A192,'Formet 8'!$A$12:$O$213,4,0))</f>
        <v/>
      </c>
      <c r="C192" s="561" t="str">
        <f>IF(MAX('Formet 8'!$A$12:$A$213)&lt;$A192,"",VLOOKUP($A192,'Formet 8'!$A$12:$O$213,7,0))</f>
        <v/>
      </c>
      <c r="D192" s="561" t="str">
        <f>IF(MAX('Formet 8'!$A$12:$A$213)&lt;$A192,"",VLOOKUP($A192,'Formet 8'!$A$12:$O$213,9,0))</f>
        <v/>
      </c>
      <c r="E192" s="559" t="str">
        <f>IF(AND(D192=""),"",'Formet 8'!E$218)</f>
        <v/>
      </c>
      <c r="F192" s="560" t="str">
        <f t="shared" si="6"/>
        <v/>
      </c>
      <c r="G192" s="562" t="str">
        <f t="shared" si="5"/>
        <v/>
      </c>
      <c r="H192" s="904"/>
    </row>
    <row r="193" spans="1:8" ht="15.75">
      <c r="A193" s="558">
        <v>187</v>
      </c>
      <c r="B193" s="561" t="str">
        <f>IF(MAX('Formet 8'!$A$12:$A$213)&lt;$A193,"",VLOOKUP($A193,'Formet 8'!$A$12:$O$213,4,0))</f>
        <v/>
      </c>
      <c r="C193" s="561" t="str">
        <f>IF(MAX('Formet 8'!$A$12:$A$213)&lt;$A193,"",VLOOKUP($A193,'Formet 8'!$A$12:$O$213,7,0))</f>
        <v/>
      </c>
      <c r="D193" s="561" t="str">
        <f>IF(MAX('Formet 8'!$A$12:$A$213)&lt;$A193,"",VLOOKUP($A193,'Formet 8'!$A$12:$O$213,9,0))</f>
        <v/>
      </c>
      <c r="E193" s="559" t="str">
        <f>IF(AND(D193=""),"",'Formet 8'!E$218)</f>
        <v/>
      </c>
      <c r="F193" s="560" t="str">
        <f t="shared" si="6"/>
        <v/>
      </c>
      <c r="G193" s="562" t="str">
        <f t="shared" si="5"/>
        <v/>
      </c>
      <c r="H193" s="904"/>
    </row>
    <row r="194" spans="1:8" ht="15.75">
      <c r="A194" s="558">
        <v>188</v>
      </c>
      <c r="B194" s="561" t="str">
        <f>IF(MAX('Formet 8'!$A$12:$A$213)&lt;$A194,"",VLOOKUP($A194,'Formet 8'!$A$12:$O$213,4,0))</f>
        <v/>
      </c>
      <c r="C194" s="561" t="str">
        <f>IF(MAX('Formet 8'!$A$12:$A$213)&lt;$A194,"",VLOOKUP($A194,'Formet 8'!$A$12:$O$213,7,0))</f>
        <v/>
      </c>
      <c r="D194" s="561" t="str">
        <f>IF(MAX('Formet 8'!$A$12:$A$213)&lt;$A194,"",VLOOKUP($A194,'Formet 8'!$A$12:$O$213,9,0))</f>
        <v/>
      </c>
      <c r="E194" s="559" t="str">
        <f>IF(AND(D194=""),"",'Formet 8'!E$218)</f>
        <v/>
      </c>
      <c r="F194" s="560" t="str">
        <f t="shared" si="6"/>
        <v/>
      </c>
      <c r="G194" s="562" t="str">
        <f t="shared" si="5"/>
        <v/>
      </c>
      <c r="H194" s="904"/>
    </row>
    <row r="195" spans="1:8" ht="15.75">
      <c r="A195" s="558">
        <v>189</v>
      </c>
      <c r="B195" s="561" t="str">
        <f>IF(MAX('Formet 8'!$A$12:$A$213)&lt;$A195,"",VLOOKUP($A195,'Formet 8'!$A$12:$O$213,4,0))</f>
        <v/>
      </c>
      <c r="C195" s="561" t="str">
        <f>IF(MAX('Formet 8'!$A$12:$A$213)&lt;$A195,"",VLOOKUP($A195,'Formet 8'!$A$12:$O$213,7,0))</f>
        <v/>
      </c>
      <c r="D195" s="561" t="str">
        <f>IF(MAX('Formet 8'!$A$12:$A$213)&lt;$A195,"",VLOOKUP($A195,'Formet 8'!$A$12:$O$213,9,0))</f>
        <v/>
      </c>
      <c r="E195" s="559" t="str">
        <f>IF(AND(D195=""),"",'Formet 8'!E$218)</f>
        <v/>
      </c>
      <c r="F195" s="560" t="str">
        <f t="shared" si="6"/>
        <v/>
      </c>
      <c r="G195" s="562" t="str">
        <f t="shared" si="5"/>
        <v/>
      </c>
      <c r="H195" s="904"/>
    </row>
    <row r="196" spans="1:8" ht="15.75">
      <c r="A196" s="558">
        <v>190</v>
      </c>
      <c r="B196" s="561" t="str">
        <f>IF(MAX('Formet 8'!$A$12:$A$213)&lt;$A196,"",VLOOKUP($A196,'Formet 8'!$A$12:$O$213,4,0))</f>
        <v/>
      </c>
      <c r="C196" s="561" t="str">
        <f>IF(MAX('Formet 8'!$A$12:$A$213)&lt;$A196,"",VLOOKUP($A196,'Formet 8'!$A$12:$O$213,7,0))</f>
        <v/>
      </c>
      <c r="D196" s="561" t="str">
        <f>IF(MAX('Formet 8'!$A$12:$A$213)&lt;$A196,"",VLOOKUP($A196,'Formet 8'!$A$12:$O$213,9,0))</f>
        <v/>
      </c>
      <c r="E196" s="559" t="str">
        <f>IF(AND(D196=""),"",'Formet 8'!E$218)</f>
        <v/>
      </c>
      <c r="F196" s="560" t="str">
        <f t="shared" si="6"/>
        <v/>
      </c>
      <c r="G196" s="562" t="str">
        <f t="shared" si="5"/>
        <v/>
      </c>
      <c r="H196" s="904"/>
    </row>
    <row r="197" spans="1:8" ht="15.75">
      <c r="A197" s="558">
        <v>191</v>
      </c>
      <c r="B197" s="561" t="str">
        <f>IF(MAX('Formet 8'!$A$12:$A$213)&lt;$A197,"",VLOOKUP($A197,'Formet 8'!$A$12:$O$213,4,0))</f>
        <v/>
      </c>
      <c r="C197" s="561" t="str">
        <f>IF(MAX('Formet 8'!$A$12:$A$213)&lt;$A197,"",VLOOKUP($A197,'Formet 8'!$A$12:$O$213,7,0))</f>
        <v/>
      </c>
      <c r="D197" s="561" t="str">
        <f>IF(MAX('Formet 8'!$A$12:$A$213)&lt;$A197,"",VLOOKUP($A197,'Formet 8'!$A$12:$O$213,9,0))</f>
        <v/>
      </c>
      <c r="E197" s="559" t="str">
        <f>IF(AND(D197=""),"",'Formet 8'!E$218)</f>
        <v/>
      </c>
      <c r="F197" s="560" t="str">
        <f t="shared" si="6"/>
        <v/>
      </c>
      <c r="G197" s="562" t="str">
        <f t="shared" si="5"/>
        <v/>
      </c>
      <c r="H197" s="904"/>
    </row>
    <row r="198" spans="1:8" ht="15.75">
      <c r="A198" s="558">
        <v>192</v>
      </c>
      <c r="B198" s="561" t="str">
        <f>IF(MAX('Formet 8'!$A$12:$A$213)&lt;$A198,"",VLOOKUP($A198,'Formet 8'!$A$12:$O$213,4,0))</f>
        <v/>
      </c>
      <c r="C198" s="561" t="str">
        <f>IF(MAX('Formet 8'!$A$12:$A$213)&lt;$A198,"",VLOOKUP($A198,'Formet 8'!$A$12:$O$213,7,0))</f>
        <v/>
      </c>
      <c r="D198" s="561" t="str">
        <f>IF(MAX('Formet 8'!$A$12:$A$213)&lt;$A198,"",VLOOKUP($A198,'Formet 8'!$A$12:$O$213,9,0))</f>
        <v/>
      </c>
      <c r="E198" s="559" t="str">
        <f>IF(AND(D198=""),"",'Formet 8'!E$218)</f>
        <v/>
      </c>
      <c r="F198" s="560" t="str">
        <f t="shared" si="6"/>
        <v/>
      </c>
      <c r="G198" s="562" t="str">
        <f t="shared" si="5"/>
        <v/>
      </c>
      <c r="H198" s="904"/>
    </row>
    <row r="199" spans="1:8" ht="15.75">
      <c r="A199" s="558">
        <v>193</v>
      </c>
      <c r="B199" s="561" t="str">
        <f>IF(MAX('Formet 8'!$A$12:$A$213)&lt;$A199,"",VLOOKUP($A199,'Formet 8'!$A$12:$O$213,4,0))</f>
        <v/>
      </c>
      <c r="C199" s="561" t="str">
        <f>IF(MAX('Formet 8'!$A$12:$A$213)&lt;$A199,"",VLOOKUP($A199,'Formet 8'!$A$12:$O$213,7,0))</f>
        <v/>
      </c>
      <c r="D199" s="561" t="str">
        <f>IF(MAX('Formet 8'!$A$12:$A$213)&lt;$A199,"",VLOOKUP($A199,'Formet 8'!$A$12:$O$213,9,0))</f>
        <v/>
      </c>
      <c r="E199" s="559" t="str">
        <f>IF(AND(D199=""),"",'Formet 8'!E$218)</f>
        <v/>
      </c>
      <c r="F199" s="560" t="str">
        <f t="shared" si="6"/>
        <v/>
      </c>
      <c r="G199" s="562" t="str">
        <f t="shared" si="5"/>
        <v/>
      </c>
      <c r="H199" s="904"/>
    </row>
    <row r="200" spans="1:8" ht="15.75">
      <c r="A200" s="558">
        <v>194</v>
      </c>
      <c r="B200" s="561" t="str">
        <f>IF(MAX('Formet 8'!$A$12:$A$213)&lt;$A200,"",VLOOKUP($A200,'Formet 8'!$A$12:$O$213,4,0))</f>
        <v/>
      </c>
      <c r="C200" s="561" t="str">
        <f>IF(MAX('Formet 8'!$A$12:$A$213)&lt;$A200,"",VLOOKUP($A200,'Formet 8'!$A$12:$O$213,7,0))</f>
        <v/>
      </c>
      <c r="D200" s="561" t="str">
        <f>IF(MAX('Formet 8'!$A$12:$A$213)&lt;$A200,"",VLOOKUP($A200,'Formet 8'!$A$12:$O$213,9,0))</f>
        <v/>
      </c>
      <c r="E200" s="559" t="str">
        <f>IF(AND(D200=""),"",'Formet 8'!E$218)</f>
        <v/>
      </c>
      <c r="F200" s="560" t="str">
        <f t="shared" si="6"/>
        <v/>
      </c>
      <c r="G200" s="562" t="str">
        <f t="shared" ref="G200:G206" si="7">IF(AND(D200=""),"",(ROUND(D200*103%,0)*E200*3)+F200)</f>
        <v/>
      </c>
      <c r="H200" s="904"/>
    </row>
    <row r="201" spans="1:8" ht="15.75">
      <c r="A201" s="558">
        <v>195</v>
      </c>
      <c r="B201" s="561" t="str">
        <f>IF(MAX('Formet 8'!$A$12:$A$213)&lt;$A201,"",VLOOKUP($A201,'Formet 8'!$A$12:$O$213,4,0))</f>
        <v/>
      </c>
      <c r="C201" s="561" t="str">
        <f>IF(MAX('Formet 8'!$A$12:$A$213)&lt;$A201,"",VLOOKUP($A201,'Formet 8'!$A$12:$O$213,7,0))</f>
        <v/>
      </c>
      <c r="D201" s="561" t="str">
        <f>IF(MAX('Formet 8'!$A$12:$A$213)&lt;$A201,"",VLOOKUP($A201,'Formet 8'!$A$12:$O$213,9,0))</f>
        <v/>
      </c>
      <c r="E201" s="559" t="str">
        <f>IF(AND(D201=""),"",'Formet 8'!E$218)</f>
        <v/>
      </c>
      <c r="F201" s="560" t="str">
        <f t="shared" si="6"/>
        <v/>
      </c>
      <c r="G201" s="562" t="str">
        <f t="shared" si="7"/>
        <v/>
      </c>
      <c r="H201" s="904"/>
    </row>
    <row r="202" spans="1:8" ht="15.75">
      <c r="A202" s="558">
        <v>196</v>
      </c>
      <c r="B202" s="561" t="str">
        <f>IF(MAX('Formet 8'!$A$12:$A$213)&lt;$A202,"",VLOOKUP($A202,'Formet 8'!$A$12:$O$213,4,0))</f>
        <v/>
      </c>
      <c r="C202" s="561" t="str">
        <f>IF(MAX('Formet 8'!$A$12:$A$213)&lt;$A202,"",VLOOKUP($A202,'Formet 8'!$A$12:$O$213,7,0))</f>
        <v/>
      </c>
      <c r="D202" s="561" t="str">
        <f>IF(MAX('Formet 8'!$A$12:$A$213)&lt;$A202,"",VLOOKUP($A202,'Formet 8'!$A$12:$O$213,9,0))</f>
        <v/>
      </c>
      <c r="E202" s="559" t="str">
        <f>IF(AND(D202=""),"",'Formet 8'!E$218)</f>
        <v/>
      </c>
      <c r="F202" s="560" t="str">
        <f t="shared" si="6"/>
        <v/>
      </c>
      <c r="G202" s="562" t="str">
        <f t="shared" si="7"/>
        <v/>
      </c>
      <c r="H202" s="904"/>
    </row>
    <row r="203" spans="1:8" ht="15.75">
      <c r="A203" s="558">
        <v>197</v>
      </c>
      <c r="B203" s="561" t="str">
        <f>IF(MAX('Formet 8'!$A$12:$A$213)&lt;$A203,"",VLOOKUP($A203,'Formet 8'!$A$12:$O$213,4,0))</f>
        <v/>
      </c>
      <c r="C203" s="561" t="str">
        <f>IF(MAX('Formet 8'!$A$12:$A$213)&lt;$A203,"",VLOOKUP($A203,'Formet 8'!$A$12:$O$213,7,0))</f>
        <v/>
      </c>
      <c r="D203" s="561" t="str">
        <f>IF(MAX('Formet 8'!$A$12:$A$213)&lt;$A203,"",VLOOKUP($A203,'Formet 8'!$A$12:$O$213,9,0))</f>
        <v/>
      </c>
      <c r="E203" s="559" t="str">
        <f>IF(AND(D203=""),"",'Formet 8'!E$218)</f>
        <v/>
      </c>
      <c r="F203" s="560" t="str">
        <f t="shared" si="6"/>
        <v/>
      </c>
      <c r="G203" s="562" t="str">
        <f t="shared" si="7"/>
        <v/>
      </c>
      <c r="H203" s="904"/>
    </row>
    <row r="204" spans="1:8" ht="15.75">
      <c r="A204" s="558">
        <v>198</v>
      </c>
      <c r="B204" s="561" t="str">
        <f>IF(MAX('Formet 8'!$A$12:$A$213)&lt;$A204,"",VLOOKUP($A204,'Formet 8'!$A$12:$O$213,4,0))</f>
        <v/>
      </c>
      <c r="C204" s="561" t="str">
        <f>IF(MAX('Formet 8'!$A$12:$A$213)&lt;$A204,"",VLOOKUP($A204,'Formet 8'!$A$12:$O$213,7,0))</f>
        <v/>
      </c>
      <c r="D204" s="561" t="str">
        <f>IF(MAX('Formet 8'!$A$12:$A$213)&lt;$A204,"",VLOOKUP($A204,'Formet 8'!$A$12:$O$213,9,0))</f>
        <v/>
      </c>
      <c r="E204" s="559" t="str">
        <f>IF(AND(D204=""),"",'Formet 8'!E$218)</f>
        <v/>
      </c>
      <c r="F204" s="560" t="str">
        <f t="shared" ref="F204:F206" si="8">IF(AND(D204=""),"",ROUND((D204*E204)*3,0))</f>
        <v/>
      </c>
      <c r="G204" s="562" t="str">
        <f t="shared" si="7"/>
        <v/>
      </c>
      <c r="H204" s="904"/>
    </row>
    <row r="205" spans="1:8" ht="15.75">
      <c r="A205" s="558">
        <v>199</v>
      </c>
      <c r="B205" s="561" t="str">
        <f>IF(MAX('Formet 8'!$A$12:$A$213)&lt;$A205,"",VLOOKUP($A205,'Formet 8'!$A$12:$O$213,4,0))</f>
        <v/>
      </c>
      <c r="C205" s="561" t="str">
        <f>IF(MAX('Formet 8'!$A$12:$A$213)&lt;$A205,"",VLOOKUP($A205,'Formet 8'!$A$12:$O$213,7,0))</f>
        <v/>
      </c>
      <c r="D205" s="561" t="str">
        <f>IF(MAX('Formet 8'!$A$12:$A$213)&lt;$A205,"",VLOOKUP($A205,'Formet 8'!$A$12:$O$213,9,0))</f>
        <v/>
      </c>
      <c r="E205" s="559" t="str">
        <f>IF(AND(D205=""),"",'Formet 8'!E$218)</f>
        <v/>
      </c>
      <c r="F205" s="560" t="str">
        <f t="shared" si="8"/>
        <v/>
      </c>
      <c r="G205" s="562" t="str">
        <f t="shared" si="7"/>
        <v/>
      </c>
      <c r="H205" s="904"/>
    </row>
    <row r="206" spans="1:8" ht="15.75">
      <c r="A206" s="558">
        <v>200</v>
      </c>
      <c r="B206" s="561" t="str">
        <f>IF(MAX('Formet 8'!$A$12:$A$213)&lt;$A206,"",VLOOKUP($A206,'Formet 8'!$A$12:$O$213,4,0))</f>
        <v/>
      </c>
      <c r="C206" s="561" t="str">
        <f>IF(MAX('Formet 8'!$A$12:$A$213)&lt;$A206,"",VLOOKUP($A206,'Formet 8'!$A$12:$O$213,7,0))</f>
        <v/>
      </c>
      <c r="D206" s="561" t="str">
        <f>IF(MAX('Formet 8'!$A$12:$A$213)&lt;$A206,"",VLOOKUP($A206,'Formet 8'!$A$12:$O$213,9,0))</f>
        <v/>
      </c>
      <c r="E206" s="559" t="str">
        <f>IF(AND(D206=""),"",'Formet 8'!E$218)</f>
        <v/>
      </c>
      <c r="F206" s="560" t="str">
        <f t="shared" si="8"/>
        <v/>
      </c>
      <c r="G206" s="562" t="str">
        <f t="shared" si="7"/>
        <v/>
      </c>
      <c r="H206" s="904"/>
    </row>
    <row r="207" spans="1:8" ht="25.5" customHeight="1">
      <c r="A207" s="1337"/>
      <c r="B207" s="1337"/>
      <c r="C207" s="1337"/>
      <c r="D207" s="1337"/>
      <c r="E207" s="1337"/>
      <c r="F207" s="563">
        <f>SUM(F7:F206)</f>
        <v>38280</v>
      </c>
      <c r="G207" s="564">
        <f>SUM(G7:G206)</f>
        <v>77708.400000000009</v>
      </c>
      <c r="H207" s="904"/>
    </row>
    <row r="208" spans="1:8">
      <c r="A208" s="1339"/>
      <c r="B208" s="1339"/>
      <c r="C208" s="1339"/>
      <c r="D208" s="1339"/>
      <c r="E208" s="1339"/>
      <c r="F208" s="1339"/>
      <c r="G208" s="1339"/>
      <c r="H208" s="904"/>
    </row>
    <row r="209" spans="1:8" ht="48.75" customHeight="1">
      <c r="A209" s="1338"/>
      <c r="B209" s="1338"/>
      <c r="C209" s="1338"/>
      <c r="D209" s="1338"/>
      <c r="E209" s="1338"/>
      <c r="F209" s="1210" t="str">
        <f>'Fix Pay'!F120</f>
        <v>ç/kkukpk;Z] jkmekfo jk;eyok³k ¼vkWfQl vkbZ-Mh- la[;k %&amp;12345½</v>
      </c>
      <c r="G209" s="1210"/>
      <c r="H209" s="904"/>
    </row>
  </sheetData>
  <sheetProtection password="E8FA" sheet="1" objects="1" scenarios="1" formatColumns="0" formatRows="0"/>
  <mergeCells count="9">
    <mergeCell ref="H1:H209"/>
    <mergeCell ref="A1:G1"/>
    <mergeCell ref="A2:G2"/>
    <mergeCell ref="A3:G3"/>
    <mergeCell ref="A4:G4"/>
    <mergeCell ref="A207:E207"/>
    <mergeCell ref="A209:E209"/>
    <mergeCell ref="F209:G209"/>
    <mergeCell ref="A208:G208"/>
  </mergeCells>
  <pageMargins left="0.51181102362204722" right="0.19685039370078741" top="0.15748031496062992" bottom="0.27559055118110237" header="0.11811023622047245" footer="0.23622047244094491"/>
  <pageSetup paperSize="9" orientation="portrait" r:id="rId1"/>
</worksheet>
</file>

<file path=xl/worksheets/sheet31.xml><?xml version="1.0" encoding="utf-8"?>
<worksheet xmlns="http://schemas.openxmlformats.org/spreadsheetml/2006/main" xmlns:r="http://schemas.openxmlformats.org/officeDocument/2006/relationships">
  <sheetPr>
    <tabColor rgb="FFC00000"/>
  </sheetPr>
  <dimension ref="A1:BL34"/>
  <sheetViews>
    <sheetView topLeftCell="A22" workbookViewId="0">
      <selection activeCell="I33" sqref="I33:K34"/>
    </sheetView>
  </sheetViews>
  <sheetFormatPr defaultColWidth="0" defaultRowHeight="15" zeroHeight="1"/>
  <cols>
    <col min="1" max="1" width="5.7109375" style="1341" customWidth="1"/>
    <col min="2" max="2" width="15.28515625" style="1341" customWidth="1"/>
    <col min="3" max="3" width="11.28515625" style="1341" customWidth="1"/>
    <col min="4" max="5" width="16.5703125" style="1341" hidden="1" customWidth="1"/>
    <col min="6" max="6" width="12.7109375" style="1341" customWidth="1"/>
    <col min="7" max="7" width="9" style="1341" bestFit="1" customWidth="1"/>
    <col min="8" max="8" width="10.85546875" style="1341" bestFit="1" customWidth="1"/>
    <col min="9" max="10" width="8.28515625" style="179" customWidth="1"/>
    <col min="11" max="11" width="10.5703125" style="179" customWidth="1"/>
    <col min="12" max="12" width="4" style="179" customWidth="1"/>
    <col min="13" max="37" width="9.140625" style="179" hidden="1" customWidth="1"/>
    <col min="38" max="64" width="3.85546875" style="179" hidden="1" customWidth="1"/>
    <col min="65" max="16384" width="9.140625" style="179" hidden="1"/>
  </cols>
  <sheetData>
    <row r="1" spans="1:64" ht="20.25">
      <c r="A1" s="178"/>
      <c r="B1" s="178"/>
      <c r="C1" s="178"/>
      <c r="D1" s="178"/>
      <c r="E1" s="178"/>
      <c r="F1" s="178"/>
      <c r="G1" s="178"/>
      <c r="H1" s="178"/>
      <c r="I1" s="1243">
        <f>[2]Summary!$C$1</f>
        <v>14807</v>
      </c>
      <c r="J1" s="1243"/>
      <c r="K1" s="1243"/>
      <c r="L1" s="1340"/>
    </row>
    <row r="2" spans="1:64" ht="19.5">
      <c r="A2" s="1344" t="str">
        <f>Summary!$A$3</f>
        <v>Principal Govt. Sr. Sec. School Raimalwada</v>
      </c>
      <c r="B2" s="1344"/>
      <c r="C2" s="1344"/>
      <c r="D2" s="1344"/>
      <c r="E2" s="1344"/>
      <c r="F2" s="1344"/>
      <c r="G2" s="1344"/>
      <c r="H2" s="1344"/>
      <c r="I2" s="1344"/>
      <c r="J2" s="1344"/>
      <c r="K2" s="1344"/>
      <c r="L2" s="1340"/>
      <c r="M2" s="180" t="s">
        <v>312</v>
      </c>
      <c r="N2" s="181">
        <v>1300</v>
      </c>
      <c r="O2" s="181">
        <v>1400</v>
      </c>
      <c r="P2" s="181">
        <v>1650</v>
      </c>
      <c r="Q2" s="181">
        <v>1800</v>
      </c>
      <c r="R2" s="181">
        <v>1850</v>
      </c>
      <c r="S2" s="181">
        <v>1900</v>
      </c>
      <c r="T2" s="181">
        <v>2000</v>
      </c>
      <c r="U2" s="181">
        <v>2100</v>
      </c>
      <c r="V2" s="181">
        <v>2400</v>
      </c>
      <c r="W2" s="181">
        <v>2800</v>
      </c>
      <c r="X2" s="181">
        <v>3200</v>
      </c>
      <c r="Y2" s="181">
        <v>3600</v>
      </c>
      <c r="Z2" s="181">
        <v>4200</v>
      </c>
      <c r="AA2" s="181">
        <v>4800</v>
      </c>
      <c r="AB2" s="181">
        <v>5400</v>
      </c>
      <c r="AC2" s="181">
        <v>6000</v>
      </c>
      <c r="AD2" s="181">
        <v>6600</v>
      </c>
      <c r="AE2" s="181">
        <v>6800</v>
      </c>
      <c r="AF2" s="181">
        <v>7200</v>
      </c>
      <c r="AG2" s="181">
        <v>7600</v>
      </c>
      <c r="AH2" s="181">
        <v>8200</v>
      </c>
      <c r="AI2" s="181">
        <v>8700</v>
      </c>
      <c r="AJ2" s="181">
        <v>8900</v>
      </c>
      <c r="AK2" s="181">
        <v>10000</v>
      </c>
    </row>
    <row r="3" spans="1:64" ht="15.75">
      <c r="A3" s="1310" t="s">
        <v>420</v>
      </c>
      <c r="B3" s="1310"/>
      <c r="C3" s="1310"/>
      <c r="D3" s="1310"/>
      <c r="E3" s="1310"/>
      <c r="F3" s="1310"/>
      <c r="G3" s="1310"/>
      <c r="H3" s="1310"/>
      <c r="I3" s="1310"/>
      <c r="J3" s="1310"/>
      <c r="K3" s="1310"/>
      <c r="L3" s="1340"/>
      <c r="M3" s="180" t="s">
        <v>421</v>
      </c>
      <c r="N3" s="182">
        <v>4850</v>
      </c>
      <c r="O3" s="182">
        <v>5050</v>
      </c>
      <c r="P3" s="182">
        <v>5300</v>
      </c>
      <c r="Q3" s="182">
        <v>5600</v>
      </c>
      <c r="R3" s="182">
        <v>5900</v>
      </c>
      <c r="S3" s="182">
        <v>6100</v>
      </c>
      <c r="T3" s="182">
        <v>6400</v>
      </c>
      <c r="U3" s="182">
        <v>6750</v>
      </c>
      <c r="V3" s="182">
        <v>7900</v>
      </c>
      <c r="W3" s="182">
        <v>8950</v>
      </c>
      <c r="X3" s="182">
        <v>10000</v>
      </c>
      <c r="Y3" s="182">
        <v>11100</v>
      </c>
      <c r="Z3" s="182">
        <v>13050</v>
      </c>
      <c r="AA3" s="182">
        <v>15000</v>
      </c>
      <c r="AB3" s="182">
        <v>16800</v>
      </c>
      <c r="AC3" s="182">
        <v>18200</v>
      </c>
      <c r="AD3" s="182">
        <v>20200</v>
      </c>
      <c r="AE3" s="182">
        <v>21300</v>
      </c>
      <c r="AF3" s="182">
        <v>22600</v>
      </c>
      <c r="AG3" s="182">
        <v>23950</v>
      </c>
      <c r="AH3" s="182">
        <v>26650</v>
      </c>
      <c r="AI3" s="182">
        <v>36900</v>
      </c>
      <c r="AJ3" s="182">
        <v>38900</v>
      </c>
      <c r="AK3" s="182">
        <v>43800</v>
      </c>
      <c r="AL3" s="183" t="s">
        <v>422</v>
      </c>
      <c r="AM3" s="183" t="s">
        <v>423</v>
      </c>
      <c r="AN3" s="184" t="s">
        <v>424</v>
      </c>
      <c r="AO3" s="183" t="s">
        <v>425</v>
      </c>
      <c r="AP3" s="183" t="s">
        <v>426</v>
      </c>
      <c r="AQ3" s="183" t="s">
        <v>427</v>
      </c>
      <c r="AR3" s="183" t="s">
        <v>428</v>
      </c>
      <c r="AS3" s="183" t="s">
        <v>429</v>
      </c>
      <c r="AT3" s="183" t="s">
        <v>430</v>
      </c>
      <c r="AU3" s="183" t="s">
        <v>431</v>
      </c>
      <c r="AV3" s="183" t="s">
        <v>432</v>
      </c>
      <c r="AW3" s="184" t="s">
        <v>433</v>
      </c>
      <c r="AX3" s="183" t="s">
        <v>434</v>
      </c>
      <c r="AY3" s="183" t="s">
        <v>435</v>
      </c>
      <c r="AZ3" s="183" t="s">
        <v>436</v>
      </c>
      <c r="BA3" s="183" t="s">
        <v>437</v>
      </c>
      <c r="BB3" s="183" t="s">
        <v>438</v>
      </c>
      <c r="BC3" s="183" t="s">
        <v>439</v>
      </c>
      <c r="BD3" s="183" t="s">
        <v>440</v>
      </c>
      <c r="BE3" s="183" t="s">
        <v>441</v>
      </c>
      <c r="BF3" s="183" t="s">
        <v>442</v>
      </c>
      <c r="BG3" s="183" t="s">
        <v>443</v>
      </c>
      <c r="BH3" s="183" t="s">
        <v>444</v>
      </c>
      <c r="BI3" s="183" t="s">
        <v>445</v>
      </c>
      <c r="BJ3" s="183" t="s">
        <v>446</v>
      </c>
      <c r="BK3" s="183" t="s">
        <v>447</v>
      </c>
      <c r="BL3" s="184" t="s">
        <v>448</v>
      </c>
    </row>
    <row r="4" spans="1:64" ht="15.75">
      <c r="A4" s="1310" t="s">
        <v>747</v>
      </c>
      <c r="B4" s="1310"/>
      <c r="C4" s="1310"/>
      <c r="D4" s="1310"/>
      <c r="E4" s="1310"/>
      <c r="F4" s="1310"/>
      <c r="G4" s="1310"/>
      <c r="H4" s="1310"/>
      <c r="I4" s="1310"/>
      <c r="J4" s="1310"/>
      <c r="K4" s="1310"/>
      <c r="L4" s="1340"/>
    </row>
    <row r="5" spans="1:64" ht="18.75">
      <c r="A5" s="1309" t="s">
        <v>449</v>
      </c>
      <c r="B5" s="1309"/>
      <c r="C5" s="1309"/>
      <c r="D5" s="1309"/>
      <c r="E5" s="1309"/>
      <c r="F5" s="1309"/>
      <c r="G5" s="1309"/>
      <c r="H5" s="1309"/>
      <c r="I5" s="1309"/>
      <c r="J5" s="1309"/>
      <c r="K5" s="1309"/>
      <c r="L5" s="1340"/>
    </row>
    <row r="6" spans="1:64" ht="15.75" customHeight="1">
      <c r="A6" s="1300" t="str">
        <f>abc!A4</f>
        <v>BUDGET HEAD : 2202 -सामान्य शिक्षा-02-109 -राजकीय माध्यमिक विद्यालय-07 -राष्ट्रीय माध्यमिक शिक्षा अभियान-01 -माध्यमिक शिक्षा अभियान- सामान्य व्यय (S.F. + C.A.)</v>
      </c>
      <c r="B6" s="1300"/>
      <c r="C6" s="1300"/>
      <c r="D6" s="1300"/>
      <c r="E6" s="1300"/>
      <c r="F6" s="1300"/>
      <c r="G6" s="1300"/>
      <c r="H6" s="1300"/>
      <c r="I6" s="1300"/>
      <c r="J6" s="1300"/>
      <c r="K6" s="1300"/>
      <c r="L6" s="1340"/>
    </row>
    <row r="7" spans="1:64" ht="63.75" customHeight="1">
      <c r="A7" s="53" t="s">
        <v>352</v>
      </c>
      <c r="B7" s="53" t="s">
        <v>450</v>
      </c>
      <c r="C7" s="53" t="s">
        <v>45</v>
      </c>
      <c r="D7" s="185" t="s">
        <v>451</v>
      </c>
      <c r="E7" s="185" t="s">
        <v>452</v>
      </c>
      <c r="F7" s="53" t="s">
        <v>453</v>
      </c>
      <c r="G7" s="53" t="s">
        <v>312</v>
      </c>
      <c r="H7" s="53" t="s">
        <v>795</v>
      </c>
      <c r="I7" s="53" t="s">
        <v>454</v>
      </c>
      <c r="J7" s="53" t="s">
        <v>846</v>
      </c>
      <c r="K7" s="53" t="s">
        <v>848</v>
      </c>
      <c r="L7" s="1340"/>
    </row>
    <row r="8" spans="1:64" ht="14.25" customHeight="1">
      <c r="A8" s="55">
        <v>1</v>
      </c>
      <c r="B8" s="55">
        <v>2</v>
      </c>
      <c r="C8" s="55">
        <v>3</v>
      </c>
      <c r="D8" s="55">
        <v>4</v>
      </c>
      <c r="E8" s="55">
        <v>5</v>
      </c>
      <c r="F8" s="55">
        <v>6</v>
      </c>
      <c r="G8" s="55">
        <v>7</v>
      </c>
      <c r="H8" s="55">
        <v>8</v>
      </c>
      <c r="I8" s="55">
        <v>10</v>
      </c>
      <c r="J8" s="55">
        <v>12</v>
      </c>
      <c r="K8" s="55">
        <v>13</v>
      </c>
      <c r="L8" s="1340"/>
    </row>
    <row r="9" spans="1:64" ht="33" customHeight="1">
      <c r="A9" s="186">
        <v>1</v>
      </c>
      <c r="B9" s="452" t="str">
        <f>IF('Formet 8'!D347="","",'Formet 8'!D347)</f>
        <v>CGBCB</v>
      </c>
      <c r="C9" s="453" t="str">
        <f>IF('Formet 8'!D347="","",'Formet 8'!G347)</f>
        <v>Sanvida Employee</v>
      </c>
      <c r="D9" s="454" t="s">
        <v>455</v>
      </c>
      <c r="E9" s="454" t="s">
        <v>455</v>
      </c>
      <c r="F9" s="359">
        <f>IF('Formet 8'!D347="","",'Formet 8'!F347)</f>
        <v>0</v>
      </c>
      <c r="G9" s="455" t="str">
        <f>IF('Formet 8'!D347="","",'Formet 8'!H347)</f>
        <v>-</v>
      </c>
      <c r="H9" s="456">
        <f>IF('Formet 8'!D347="","",'Formet 8'!I347)</f>
        <v>16400</v>
      </c>
      <c r="I9" s="457">
        <f>IF('Formet 8'!D347="","",H9*12)</f>
        <v>196800</v>
      </c>
      <c r="J9" s="405">
        <f>IF('Formet 8'!D347="","",I9)</f>
        <v>196800</v>
      </c>
      <c r="K9" s="405">
        <f>IF('Formet 8'!D347="","",J9)</f>
        <v>196800</v>
      </c>
      <c r="L9" s="1340"/>
    </row>
    <row r="10" spans="1:64" ht="33" customHeight="1">
      <c r="A10" s="286">
        <v>2</v>
      </c>
      <c r="B10" s="452" t="str">
        <f>IF('Formet 8'!D348="","",'Formet 8'!D348)</f>
        <v>DGGBC</v>
      </c>
      <c r="C10" s="453" t="str">
        <f>IF('Formet 8'!D348="","",'Formet 8'!G348)</f>
        <v>Sanvida Employee</v>
      </c>
      <c r="D10" s="454" t="s">
        <v>455</v>
      </c>
      <c r="E10" s="454" t="s">
        <v>455</v>
      </c>
      <c r="F10" s="359">
        <f>IF('Formet 8'!D348="","",'Formet 8'!F348)</f>
        <v>0</v>
      </c>
      <c r="G10" s="455" t="str">
        <f>IF('Formet 8'!D348="","",'Formet 8'!H348)</f>
        <v>-</v>
      </c>
      <c r="H10" s="456">
        <f>IF('Formet 8'!D348="","",'Formet 8'!I348)</f>
        <v>16400</v>
      </c>
      <c r="I10" s="457">
        <f>IF('Formet 8'!D348="","",H10*12)</f>
        <v>196800</v>
      </c>
      <c r="J10" s="405">
        <f>IF('Formet 8'!D348="","",I10)</f>
        <v>196800</v>
      </c>
      <c r="K10" s="405">
        <f>IF('Formet 8'!D348="","",J10)</f>
        <v>196800</v>
      </c>
      <c r="L10" s="1340"/>
    </row>
    <row r="11" spans="1:64" ht="33" customHeight="1">
      <c r="A11" s="186">
        <v>3</v>
      </c>
      <c r="B11" s="452" t="str">
        <f>IF('Formet 8'!D349="","",'Formet 8'!D349)</f>
        <v/>
      </c>
      <c r="C11" s="453" t="str">
        <f>IF('Formet 8'!D349="","",'Formet 8'!G349)</f>
        <v/>
      </c>
      <c r="D11" s="454" t="s">
        <v>455</v>
      </c>
      <c r="E11" s="454" t="s">
        <v>455</v>
      </c>
      <c r="F11" s="359" t="str">
        <f>IF('Formet 8'!D349="","",'Formet 8'!F349)</f>
        <v/>
      </c>
      <c r="G11" s="455" t="str">
        <f>IF('Formet 8'!D349="","",'Formet 8'!H349)</f>
        <v/>
      </c>
      <c r="H11" s="456" t="str">
        <f>IF('Formet 8'!D349="","",'Formet 8'!I349)</f>
        <v/>
      </c>
      <c r="I11" s="457" t="str">
        <f>IF('Formet 8'!D349="","",H11*12)</f>
        <v/>
      </c>
      <c r="J11" s="405" t="str">
        <f>IF('Formet 8'!D349="","",I11)</f>
        <v/>
      </c>
      <c r="K11" s="405" t="str">
        <f>IF('Formet 8'!D349="","",J11)</f>
        <v/>
      </c>
      <c r="L11" s="1340"/>
    </row>
    <row r="12" spans="1:64" ht="33" customHeight="1">
      <c r="A12" s="286">
        <v>4</v>
      </c>
      <c r="B12" s="452" t="str">
        <f>IF('Formet 8'!D350="","",'Formet 8'!D350)</f>
        <v/>
      </c>
      <c r="C12" s="453" t="str">
        <f>IF('Formet 8'!D350="","",'Formet 8'!G350)</f>
        <v/>
      </c>
      <c r="D12" s="454" t="s">
        <v>455</v>
      </c>
      <c r="E12" s="454" t="s">
        <v>455</v>
      </c>
      <c r="F12" s="359" t="str">
        <f>IF('Formet 8'!D350="","",'Formet 8'!F350)</f>
        <v/>
      </c>
      <c r="G12" s="455" t="str">
        <f>IF('Formet 8'!D350="","",'Formet 8'!H350)</f>
        <v/>
      </c>
      <c r="H12" s="456" t="str">
        <f>IF('Formet 8'!D350="","",'Formet 8'!I350)</f>
        <v/>
      </c>
      <c r="I12" s="457" t="str">
        <f>IF('Formet 8'!D350="","",H12*12)</f>
        <v/>
      </c>
      <c r="J12" s="405" t="str">
        <f>IF('Formet 8'!D350="","",I12)</f>
        <v/>
      </c>
      <c r="K12" s="405" t="str">
        <f>IF('Formet 8'!D350="","",J12)</f>
        <v/>
      </c>
      <c r="L12" s="1340"/>
    </row>
    <row r="13" spans="1:64" ht="33" customHeight="1">
      <c r="A13" s="186">
        <v>5</v>
      </c>
      <c r="B13" s="452" t="str">
        <f>IF('Formet 8'!D351="","",'Formet 8'!D351)</f>
        <v/>
      </c>
      <c r="C13" s="453" t="str">
        <f>IF('Formet 8'!D351="","",'Formet 8'!G351)</f>
        <v/>
      </c>
      <c r="D13" s="454" t="s">
        <v>455</v>
      </c>
      <c r="E13" s="454" t="s">
        <v>455</v>
      </c>
      <c r="F13" s="359" t="str">
        <f>IF('Formet 8'!D351="","",'Formet 8'!F351)</f>
        <v/>
      </c>
      <c r="G13" s="455" t="str">
        <f>IF('Formet 8'!D351="","",'Formet 8'!H351)</f>
        <v/>
      </c>
      <c r="H13" s="456" t="str">
        <f>IF('Formet 8'!D351="","",'Formet 8'!I351)</f>
        <v/>
      </c>
      <c r="I13" s="457" t="str">
        <f>IF('Formet 8'!D351="","",H13*12)</f>
        <v/>
      </c>
      <c r="J13" s="405" t="str">
        <f>IF('Formet 8'!D351="","",I13)</f>
        <v/>
      </c>
      <c r="K13" s="405" t="str">
        <f>IF('Formet 8'!D351="","",J13)</f>
        <v/>
      </c>
      <c r="L13" s="1340"/>
    </row>
    <row r="14" spans="1:64" ht="33" customHeight="1">
      <c r="A14" s="286">
        <v>6</v>
      </c>
      <c r="B14" s="452" t="str">
        <f>IF('Formet 8'!D352="","",'Formet 8'!D352)</f>
        <v/>
      </c>
      <c r="C14" s="453" t="str">
        <f>IF('Formet 8'!D352="","",'Formet 8'!G352)</f>
        <v/>
      </c>
      <c r="D14" s="454" t="s">
        <v>455</v>
      </c>
      <c r="E14" s="454" t="s">
        <v>455</v>
      </c>
      <c r="F14" s="359" t="str">
        <f>IF('Formet 8'!D352="","",'Formet 8'!F352)</f>
        <v/>
      </c>
      <c r="G14" s="455" t="str">
        <f>IF('Formet 8'!D352="","",'Formet 8'!H352)</f>
        <v/>
      </c>
      <c r="H14" s="456" t="str">
        <f>IF('Formet 8'!D352="","",'Formet 8'!I352)</f>
        <v/>
      </c>
      <c r="I14" s="457" t="str">
        <f>IF('Formet 8'!D352="","",H14*12)</f>
        <v/>
      </c>
      <c r="J14" s="405" t="str">
        <f>IF('Formet 8'!D352="","",I14)</f>
        <v/>
      </c>
      <c r="K14" s="405" t="str">
        <f>IF('Formet 8'!D352="","",J14)</f>
        <v/>
      </c>
      <c r="L14" s="1340"/>
    </row>
    <row r="15" spans="1:64" ht="33" customHeight="1">
      <c r="A15" s="186">
        <v>7</v>
      </c>
      <c r="B15" s="452" t="str">
        <f>IF('Formet 8'!D353="","",'Formet 8'!D353)</f>
        <v/>
      </c>
      <c r="C15" s="453" t="str">
        <f>IF('Formet 8'!D353="","",'Formet 8'!G353)</f>
        <v/>
      </c>
      <c r="D15" s="454" t="s">
        <v>455</v>
      </c>
      <c r="E15" s="454" t="s">
        <v>455</v>
      </c>
      <c r="F15" s="359" t="str">
        <f>IF('Formet 8'!D353="","",'Formet 8'!F353)</f>
        <v/>
      </c>
      <c r="G15" s="455" t="str">
        <f>IF('Formet 8'!D353="","",'Formet 8'!H353)</f>
        <v/>
      </c>
      <c r="H15" s="456" t="str">
        <f>IF('Formet 8'!D353="","",'Formet 8'!I353)</f>
        <v/>
      </c>
      <c r="I15" s="457" t="str">
        <f>IF('Formet 8'!D353="","",H15*12)</f>
        <v/>
      </c>
      <c r="J15" s="405" t="str">
        <f>IF('Formet 8'!D353="","",I15)</f>
        <v/>
      </c>
      <c r="K15" s="405" t="str">
        <f>IF('Formet 8'!D353="","",J15)</f>
        <v/>
      </c>
      <c r="L15" s="1340"/>
    </row>
    <row r="16" spans="1:64" ht="33" customHeight="1">
      <c r="A16" s="286">
        <v>8</v>
      </c>
      <c r="B16" s="452" t="str">
        <f>IF('Formet 8'!D354="","",'Formet 8'!D354)</f>
        <v/>
      </c>
      <c r="C16" s="453" t="str">
        <f>IF('Formet 8'!D354="","",'Formet 8'!G354)</f>
        <v/>
      </c>
      <c r="D16" s="454" t="s">
        <v>455</v>
      </c>
      <c r="E16" s="454" t="s">
        <v>455</v>
      </c>
      <c r="F16" s="359" t="str">
        <f>IF('Formet 8'!D354="","",'Formet 8'!F354)</f>
        <v/>
      </c>
      <c r="G16" s="455" t="str">
        <f>IF('Formet 8'!D354="","",'Formet 8'!H354)</f>
        <v/>
      </c>
      <c r="H16" s="456" t="str">
        <f>IF('Formet 8'!D354="","",'Formet 8'!I354)</f>
        <v/>
      </c>
      <c r="I16" s="457" t="str">
        <f>IF('Formet 8'!D354="","",H16*12)</f>
        <v/>
      </c>
      <c r="J16" s="405" t="str">
        <f>IF('Formet 8'!D354="","",I16)</f>
        <v/>
      </c>
      <c r="K16" s="405" t="str">
        <f>IF('Formet 8'!D354="","",J16)</f>
        <v/>
      </c>
      <c r="L16" s="1340"/>
    </row>
    <row r="17" spans="1:62" ht="33" customHeight="1">
      <c r="A17" s="186">
        <v>9</v>
      </c>
      <c r="B17" s="452" t="str">
        <f>IF('Formet 8'!D355="","",'Formet 8'!D355)</f>
        <v/>
      </c>
      <c r="C17" s="453" t="str">
        <f>IF('Formet 8'!D355="","",'Formet 8'!G355)</f>
        <v/>
      </c>
      <c r="D17" s="454" t="s">
        <v>455</v>
      </c>
      <c r="E17" s="454" t="s">
        <v>455</v>
      </c>
      <c r="F17" s="359" t="str">
        <f>IF('Formet 8'!D355="","",'Formet 8'!F355)</f>
        <v/>
      </c>
      <c r="G17" s="455" t="str">
        <f>IF('Formet 8'!D355="","",'Formet 8'!H355)</f>
        <v/>
      </c>
      <c r="H17" s="456" t="str">
        <f>IF('Formet 8'!D355="","",'Formet 8'!I355)</f>
        <v/>
      </c>
      <c r="I17" s="457" t="str">
        <f>IF('Formet 8'!D355="","",H17*12)</f>
        <v/>
      </c>
      <c r="J17" s="405" t="str">
        <f>IF('Formet 8'!D355="","",I17)</f>
        <v/>
      </c>
      <c r="K17" s="405" t="str">
        <f>IF('Formet 8'!D355="","",J17)</f>
        <v/>
      </c>
      <c r="L17" s="1340"/>
    </row>
    <row r="18" spans="1:62" ht="33" customHeight="1">
      <c r="A18" s="286">
        <v>10</v>
      </c>
      <c r="B18" s="452" t="str">
        <f>IF('Formet 8'!D356="","",'Formet 8'!D356)</f>
        <v/>
      </c>
      <c r="C18" s="453" t="str">
        <f>IF('Formet 8'!D356="","",'Formet 8'!G356)</f>
        <v/>
      </c>
      <c r="D18" s="454" t="s">
        <v>455</v>
      </c>
      <c r="E18" s="454" t="s">
        <v>455</v>
      </c>
      <c r="F18" s="359" t="str">
        <f>IF('Formet 8'!D356="","",'Formet 8'!F356)</f>
        <v/>
      </c>
      <c r="G18" s="455" t="str">
        <f>IF('Formet 8'!D356="","",'Formet 8'!H356)</f>
        <v/>
      </c>
      <c r="H18" s="456" t="str">
        <f>IF('Formet 8'!D356="","",'Formet 8'!I356)</f>
        <v/>
      </c>
      <c r="I18" s="457" t="str">
        <f>IF('Formet 8'!D356="","",H18*12)</f>
        <v/>
      </c>
      <c r="J18" s="405" t="str">
        <f>IF('Formet 8'!D356="","",I18)</f>
        <v/>
      </c>
      <c r="K18" s="405" t="str">
        <f>IF('Formet 8'!D356="","",J18)</f>
        <v/>
      </c>
      <c r="L18" s="1340"/>
    </row>
    <row r="19" spans="1:62" ht="33" customHeight="1">
      <c r="A19" s="186">
        <v>11</v>
      </c>
      <c r="B19" s="452" t="str">
        <f>IF('Formet 8'!D357="","",'Formet 8'!D357)</f>
        <v/>
      </c>
      <c r="C19" s="453" t="str">
        <f>IF('Formet 8'!D357="","",'Formet 8'!G357)</f>
        <v/>
      </c>
      <c r="D19" s="454" t="s">
        <v>455</v>
      </c>
      <c r="E19" s="454" t="s">
        <v>455</v>
      </c>
      <c r="F19" s="359" t="str">
        <f>IF('Formet 8'!D357="","",'Formet 8'!F357)</f>
        <v/>
      </c>
      <c r="G19" s="455" t="str">
        <f>IF('Formet 8'!D357="","",'Formet 8'!H357)</f>
        <v/>
      </c>
      <c r="H19" s="456" t="str">
        <f>IF('Formet 8'!D357="","",'Formet 8'!I357)</f>
        <v/>
      </c>
      <c r="I19" s="457" t="str">
        <f>IF('Formet 8'!D357="","",H19*12)</f>
        <v/>
      </c>
      <c r="J19" s="405" t="str">
        <f>IF('Formet 8'!D357="","",I19)</f>
        <v/>
      </c>
      <c r="K19" s="405" t="str">
        <f>IF('Formet 8'!D357="","",J19)</f>
        <v/>
      </c>
      <c r="L19" s="1340"/>
    </row>
    <row r="20" spans="1:62" ht="33" customHeight="1">
      <c r="A20" s="286">
        <v>12</v>
      </c>
      <c r="B20" s="452" t="str">
        <f>IF('Formet 8'!D358="","",'Formet 8'!D358)</f>
        <v/>
      </c>
      <c r="C20" s="453" t="str">
        <f>IF('Formet 8'!D358="","",'Formet 8'!G358)</f>
        <v/>
      </c>
      <c r="D20" s="454" t="s">
        <v>455</v>
      </c>
      <c r="E20" s="454" t="s">
        <v>455</v>
      </c>
      <c r="F20" s="359" t="str">
        <f>IF('Formet 8'!D358="","",'Formet 8'!F358)</f>
        <v/>
      </c>
      <c r="G20" s="455" t="str">
        <f>IF('Formet 8'!D358="","",'Formet 8'!H358)</f>
        <v/>
      </c>
      <c r="H20" s="456" t="str">
        <f>IF('Formet 8'!D358="","",'Formet 8'!I358)</f>
        <v/>
      </c>
      <c r="I20" s="457" t="str">
        <f>IF('Formet 8'!D358="","",H20*12)</f>
        <v/>
      </c>
      <c r="J20" s="405" t="str">
        <f>IF('Formet 8'!D358="","",I20)</f>
        <v/>
      </c>
      <c r="K20" s="405" t="str">
        <f>IF('Formet 8'!D358="","",J20)</f>
        <v/>
      </c>
      <c r="L20" s="1340"/>
    </row>
    <row r="21" spans="1:62" ht="33" customHeight="1">
      <c r="A21" s="186">
        <v>13</v>
      </c>
      <c r="B21" s="452" t="str">
        <f>IF('Formet 8'!D359="","",'Formet 8'!D359)</f>
        <v/>
      </c>
      <c r="C21" s="453" t="str">
        <f>IF('Formet 8'!D359="","",'Formet 8'!G359)</f>
        <v/>
      </c>
      <c r="D21" s="454" t="s">
        <v>455</v>
      </c>
      <c r="E21" s="454" t="s">
        <v>455</v>
      </c>
      <c r="F21" s="359" t="str">
        <f>IF('Formet 8'!D359="","",'Formet 8'!F359)</f>
        <v/>
      </c>
      <c r="G21" s="455" t="str">
        <f>IF('Formet 8'!D359="","",'Formet 8'!H359)</f>
        <v/>
      </c>
      <c r="H21" s="456" t="str">
        <f>IF('Formet 8'!D359="","",'Formet 8'!I359)</f>
        <v/>
      </c>
      <c r="I21" s="457" t="str">
        <f>IF('Formet 8'!D359="","",H21*12)</f>
        <v/>
      </c>
      <c r="J21" s="405" t="str">
        <f>IF('Formet 8'!D359="","",I21)</f>
        <v/>
      </c>
      <c r="K21" s="405" t="str">
        <f>IF('Formet 8'!D359="","",J21)</f>
        <v/>
      </c>
      <c r="L21" s="1340"/>
    </row>
    <row r="22" spans="1:62" ht="33" customHeight="1">
      <c r="A22" s="286">
        <v>14</v>
      </c>
      <c r="B22" s="452" t="str">
        <f>IF('Formet 8'!D360="","",'Formet 8'!D360)</f>
        <v/>
      </c>
      <c r="C22" s="453" t="str">
        <f>IF('Formet 8'!D360="","",'Formet 8'!G360)</f>
        <v/>
      </c>
      <c r="D22" s="454" t="s">
        <v>455</v>
      </c>
      <c r="E22" s="454" t="s">
        <v>455</v>
      </c>
      <c r="F22" s="359" t="str">
        <f>IF('Formet 8'!D360="","",'Formet 8'!F360)</f>
        <v/>
      </c>
      <c r="G22" s="455" t="str">
        <f>IF('Formet 8'!D360="","",'Formet 8'!H360)</f>
        <v/>
      </c>
      <c r="H22" s="456" t="str">
        <f>IF('Formet 8'!D360="","",'Formet 8'!I360)</f>
        <v/>
      </c>
      <c r="I22" s="457" t="str">
        <f>IF('Formet 8'!D360="","",H22*12)</f>
        <v/>
      </c>
      <c r="J22" s="405" t="str">
        <f>IF('Formet 8'!D360="","",I22)</f>
        <v/>
      </c>
      <c r="K22" s="405" t="str">
        <f>IF('Formet 8'!D360="","",J22)</f>
        <v/>
      </c>
      <c r="L22" s="1340"/>
    </row>
    <row r="23" spans="1:62" ht="33" customHeight="1">
      <c r="A23" s="186">
        <v>15</v>
      </c>
      <c r="B23" s="452" t="str">
        <f>IF('Formet 8'!D361="","",'Formet 8'!D361)</f>
        <v/>
      </c>
      <c r="C23" s="453" t="str">
        <f>IF('Formet 8'!D361="","",'Formet 8'!G361)</f>
        <v/>
      </c>
      <c r="D23" s="454" t="s">
        <v>455</v>
      </c>
      <c r="E23" s="454" t="s">
        <v>455</v>
      </c>
      <c r="F23" s="359" t="str">
        <f>IF('Formet 8'!D361="","",'Formet 8'!F361)</f>
        <v/>
      </c>
      <c r="G23" s="455" t="str">
        <f>IF('Formet 8'!D361="","",'Formet 8'!H361)</f>
        <v/>
      </c>
      <c r="H23" s="456" t="str">
        <f>IF('Formet 8'!D361="","",'Formet 8'!I361)</f>
        <v/>
      </c>
      <c r="I23" s="457" t="str">
        <f>IF('Formet 8'!D361="","",H23*12)</f>
        <v/>
      </c>
      <c r="J23" s="405" t="str">
        <f>IF('Formet 8'!D361="","",I23)</f>
        <v/>
      </c>
      <c r="K23" s="405" t="str">
        <f>IF('Formet 8'!D361="","",J23)</f>
        <v/>
      </c>
      <c r="L23" s="1340"/>
    </row>
    <row r="24" spans="1:62" ht="33" customHeight="1">
      <c r="A24" s="286">
        <v>16</v>
      </c>
      <c r="B24" s="452" t="str">
        <f>IF('Formet 8'!D362="","",'Formet 8'!D362)</f>
        <v/>
      </c>
      <c r="C24" s="453" t="str">
        <f>IF('Formet 8'!D362="","",'Formet 8'!G362)</f>
        <v/>
      </c>
      <c r="D24" s="454" t="s">
        <v>455</v>
      </c>
      <c r="E24" s="454" t="s">
        <v>455</v>
      </c>
      <c r="F24" s="359" t="str">
        <f>IF('Formet 8'!D362="","",'Formet 8'!F362)</f>
        <v/>
      </c>
      <c r="G24" s="455" t="str">
        <f>IF('Formet 8'!D362="","",'Formet 8'!H362)</f>
        <v/>
      </c>
      <c r="H24" s="456" t="str">
        <f>IF('Formet 8'!D362="","",'Formet 8'!I362)</f>
        <v/>
      </c>
      <c r="I24" s="457" t="str">
        <f>IF('Formet 8'!D362="","",H24*12)</f>
        <v/>
      </c>
      <c r="J24" s="405" t="str">
        <f>IF('Formet 8'!D362="","",I24)</f>
        <v/>
      </c>
      <c r="K24" s="405" t="str">
        <f>IF('Formet 8'!D362="","",J24)</f>
        <v/>
      </c>
      <c r="L24" s="1340"/>
    </row>
    <row r="25" spans="1:62" ht="33" customHeight="1">
      <c r="A25" s="186">
        <v>17</v>
      </c>
      <c r="B25" s="452" t="str">
        <f>IF('Formet 8'!D363="","",'Formet 8'!D363)</f>
        <v/>
      </c>
      <c r="C25" s="453" t="str">
        <f>IF('Formet 8'!D363="","",'Formet 8'!G363)</f>
        <v/>
      </c>
      <c r="D25" s="454" t="s">
        <v>455</v>
      </c>
      <c r="E25" s="454" t="s">
        <v>455</v>
      </c>
      <c r="F25" s="359" t="str">
        <f>IF('Formet 8'!D363="","",'Formet 8'!F363)</f>
        <v/>
      </c>
      <c r="G25" s="455" t="str">
        <f>IF('Formet 8'!D363="","",'Formet 8'!H363)</f>
        <v/>
      </c>
      <c r="H25" s="456" t="str">
        <f>IF('Formet 8'!D363="","",'Formet 8'!I363)</f>
        <v/>
      </c>
      <c r="I25" s="457" t="str">
        <f>IF('Formet 8'!D363="","",H25*12)</f>
        <v/>
      </c>
      <c r="J25" s="405" t="str">
        <f>IF('Formet 8'!D363="","",I25)</f>
        <v/>
      </c>
      <c r="K25" s="405" t="str">
        <f>IF('Formet 8'!D363="","",J25)</f>
        <v/>
      </c>
      <c r="L25" s="1340"/>
    </row>
    <row r="26" spans="1:62" ht="33" customHeight="1">
      <c r="A26" s="286">
        <v>18</v>
      </c>
      <c r="B26" s="452" t="str">
        <f>IF('Formet 8'!D364="","",'Formet 8'!D364)</f>
        <v/>
      </c>
      <c r="C26" s="453" t="str">
        <f>IF('Formet 8'!D364="","",'Formet 8'!G364)</f>
        <v/>
      </c>
      <c r="D26" s="454" t="s">
        <v>455</v>
      </c>
      <c r="E26" s="454" t="s">
        <v>455</v>
      </c>
      <c r="F26" s="359" t="str">
        <f>IF('Formet 8'!D364="","",'Formet 8'!F364)</f>
        <v/>
      </c>
      <c r="G26" s="455" t="str">
        <f>IF('Formet 8'!D364="","",'Formet 8'!H364)</f>
        <v/>
      </c>
      <c r="H26" s="456" t="str">
        <f>IF('Formet 8'!D364="","",'Formet 8'!I364)</f>
        <v/>
      </c>
      <c r="I26" s="457" t="str">
        <f>IF('Formet 8'!D364="","",H26*12)</f>
        <v/>
      </c>
      <c r="J26" s="405" t="str">
        <f>IF('Formet 8'!D364="","",I26)</f>
        <v/>
      </c>
      <c r="K26" s="405" t="str">
        <f>IF('Formet 8'!D364="","",J26)</f>
        <v/>
      </c>
      <c r="L26" s="1340"/>
    </row>
    <row r="27" spans="1:62" ht="33" customHeight="1">
      <c r="A27" s="186">
        <v>19</v>
      </c>
      <c r="B27" s="452" t="str">
        <f>IF('Formet 8'!D365="","",'Formet 8'!D365)</f>
        <v/>
      </c>
      <c r="C27" s="453" t="str">
        <f>IF('Formet 8'!D365="","",'Formet 8'!G365)</f>
        <v/>
      </c>
      <c r="D27" s="454" t="s">
        <v>455</v>
      </c>
      <c r="E27" s="454" t="s">
        <v>455</v>
      </c>
      <c r="F27" s="359" t="str">
        <f>IF('Formet 8'!D365="","",'Formet 8'!F365)</f>
        <v/>
      </c>
      <c r="G27" s="455" t="str">
        <f>IF('Formet 8'!D365="","",'Formet 8'!H365)</f>
        <v/>
      </c>
      <c r="H27" s="456" t="str">
        <f>IF('Formet 8'!D365="","",'Formet 8'!I365)</f>
        <v/>
      </c>
      <c r="I27" s="457" t="str">
        <f>IF('Formet 8'!D365="","",H27*12)</f>
        <v/>
      </c>
      <c r="J27" s="405" t="str">
        <f>IF('Formet 8'!D365="","",I27)</f>
        <v/>
      </c>
      <c r="K27" s="405" t="str">
        <f>IF('Formet 8'!D365="","",J27)</f>
        <v/>
      </c>
      <c r="L27" s="1340"/>
    </row>
    <row r="28" spans="1:62" ht="33" customHeight="1">
      <c r="A28" s="286">
        <v>20</v>
      </c>
      <c r="B28" s="452" t="str">
        <f>IF('Formet 8'!D366="","",'Formet 8'!D366)</f>
        <v/>
      </c>
      <c r="C28" s="453" t="str">
        <f>IF('Formet 8'!D366="","",'Formet 8'!G366)</f>
        <v/>
      </c>
      <c r="D28" s="454" t="s">
        <v>455</v>
      </c>
      <c r="E28" s="454" t="s">
        <v>455</v>
      </c>
      <c r="F28" s="359" t="str">
        <f>IF('Formet 8'!D366="","",'Formet 8'!F366)</f>
        <v/>
      </c>
      <c r="G28" s="455" t="str">
        <f>IF('Formet 8'!D366="","",'Formet 8'!H366)</f>
        <v/>
      </c>
      <c r="H28" s="456" t="str">
        <f>IF('Formet 8'!D366="","",'Formet 8'!I366)</f>
        <v/>
      </c>
      <c r="I28" s="457" t="str">
        <f>IF('Formet 8'!D366="","",H28*12)</f>
        <v/>
      </c>
      <c r="J28" s="405" t="str">
        <f>IF('Formet 8'!D366="","",I28)</f>
        <v/>
      </c>
      <c r="K28" s="405" t="str">
        <f>IF('Formet 8'!D366="","",J28)</f>
        <v/>
      </c>
      <c r="L28" s="1340"/>
    </row>
    <row r="29" spans="1:62" s="188" customFormat="1" ht="19.149999999999999" customHeight="1">
      <c r="A29" s="1345" t="s">
        <v>68</v>
      </c>
      <c r="B29" s="1346"/>
      <c r="C29" s="1346"/>
      <c r="D29" s="1346"/>
      <c r="E29" s="1346"/>
      <c r="F29" s="1346"/>
      <c r="G29" s="1346"/>
      <c r="H29" s="1347"/>
      <c r="I29" s="187">
        <f>SUM(I9:I28)</f>
        <v>393600</v>
      </c>
      <c r="J29" s="187">
        <f t="shared" ref="J29:K29" si="0">SUM(J9:J28)</f>
        <v>393600</v>
      </c>
      <c r="K29" s="187">
        <f t="shared" si="0"/>
        <v>393600</v>
      </c>
      <c r="L29" s="1340"/>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row>
    <row r="30" spans="1:62">
      <c r="I30" s="1341"/>
      <c r="J30" s="1341"/>
      <c r="K30" s="1341"/>
      <c r="L30" s="1340"/>
    </row>
    <row r="31" spans="1:62" ht="15" customHeight="1">
      <c r="A31" s="1342"/>
      <c r="B31" s="1342"/>
      <c r="C31" s="1342"/>
      <c r="D31" s="1342"/>
      <c r="E31" s="1342"/>
      <c r="F31" s="1342"/>
      <c r="G31" s="1342"/>
      <c r="H31" s="1342"/>
      <c r="I31" s="178"/>
      <c r="J31" s="178"/>
      <c r="K31" s="178"/>
      <c r="L31" s="1340"/>
    </row>
    <row r="32" spans="1:62" ht="18.75">
      <c r="A32" s="1342"/>
      <c r="B32" s="1342"/>
      <c r="C32" s="1342"/>
      <c r="D32" s="1342"/>
      <c r="E32" s="1342"/>
      <c r="F32" s="1342"/>
      <c r="G32" s="1342"/>
      <c r="H32" s="1342"/>
      <c r="I32" s="968" t="str">
        <f>Master!E2</f>
        <v>ç/kkukpk;Z]</v>
      </c>
      <c r="J32" s="968"/>
      <c r="K32" s="968"/>
      <c r="L32" s="1340"/>
    </row>
    <row r="33" spans="1:12" ht="15" customHeight="1">
      <c r="A33" s="1342"/>
      <c r="B33" s="1342"/>
      <c r="C33" s="1342"/>
      <c r="D33" s="1342"/>
      <c r="E33" s="1342"/>
      <c r="F33" s="1342"/>
      <c r="G33" s="1342"/>
      <c r="H33" s="1342"/>
      <c r="I33" s="1343" t="str">
        <f>Master!H2</f>
        <v>jkmekfo jk;eyok³k</v>
      </c>
      <c r="J33" s="1343"/>
      <c r="K33" s="1343"/>
      <c r="L33" s="1340"/>
    </row>
    <row r="34" spans="1:12" ht="15" customHeight="1">
      <c r="A34" s="1342"/>
      <c r="B34" s="1342"/>
      <c r="C34" s="1342"/>
      <c r="D34" s="1342"/>
      <c r="E34" s="1342"/>
      <c r="F34" s="1342"/>
      <c r="G34" s="1342"/>
      <c r="H34" s="1342"/>
      <c r="I34" s="1343"/>
      <c r="J34" s="1343"/>
      <c r="K34" s="1343"/>
      <c r="L34" s="1340"/>
    </row>
  </sheetData>
  <sheetProtection password="E8FA" sheet="1" objects="1" scenarios="1" formatColumns="0" formatRows="0"/>
  <protectedRanges>
    <protectedRange sqref="H9:H29 I29:K29" name="Range1_3"/>
    <protectedRange sqref="G29" name="Range1_4"/>
  </protectedRanges>
  <mergeCells count="12">
    <mergeCell ref="L1:L34"/>
    <mergeCell ref="I30:K30"/>
    <mergeCell ref="A30:H1048576"/>
    <mergeCell ref="I33:K34"/>
    <mergeCell ref="A6:K6"/>
    <mergeCell ref="I1:K1"/>
    <mergeCell ref="A2:K2"/>
    <mergeCell ref="A3:K3"/>
    <mergeCell ref="A4:K4"/>
    <mergeCell ref="A5:K5"/>
    <mergeCell ref="I32:K32"/>
    <mergeCell ref="A29:H29"/>
  </mergeCells>
  <pageMargins left="0.43307086614173229" right="0.43307086614173229" top="0.23622047244094491" bottom="0.51181102362204722" header="0.19685039370078741" footer="0.31496062992125984"/>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dimension ref="A1:O41"/>
  <sheetViews>
    <sheetView workbookViewId="0">
      <selection activeCell="M14" sqref="M14"/>
    </sheetView>
  </sheetViews>
  <sheetFormatPr defaultColWidth="9.140625" defaultRowHeight="16.5"/>
  <cols>
    <col min="1" max="1" width="3.140625" style="196" customWidth="1"/>
    <col min="2" max="2" width="10.42578125" style="196" customWidth="1"/>
    <col min="3" max="3" width="5.140625" style="196" bestFit="1" customWidth="1"/>
    <col min="4" max="4" width="37.140625" style="196" customWidth="1"/>
    <col min="5" max="6" width="18.7109375" style="196" customWidth="1"/>
    <col min="7" max="7" width="9.7109375" style="28" customWidth="1"/>
    <col min="8" max="8" width="9.7109375" style="196" customWidth="1"/>
    <col min="9" max="16384" width="9.140625" style="196"/>
  </cols>
  <sheetData>
    <row r="1" spans="1:15" ht="16.5" customHeight="1">
      <c r="A1" s="204"/>
      <c r="B1" s="204"/>
      <c r="C1" s="204"/>
      <c r="D1" s="204"/>
      <c r="E1" s="1358">
        <f>Summary!$C$1</f>
        <v>12345</v>
      </c>
      <c r="F1" s="1358"/>
    </row>
    <row r="2" spans="1:15" ht="30" customHeight="1">
      <c r="A2" s="1359" t="str">
        <f>Summary!$A$2</f>
        <v>ç/kkukpk;Z] jkmekfo jk;eyok³k ¼vkWfQl vkbZ-Mh- la[;k %&amp;12345½</v>
      </c>
      <c r="B2" s="1359"/>
      <c r="C2" s="1359"/>
      <c r="D2" s="1359"/>
      <c r="E2" s="1359"/>
      <c r="F2" s="1359"/>
      <c r="H2" s="197"/>
    </row>
    <row r="3" spans="1:15" ht="21.75">
      <c r="A3" s="1360" t="s">
        <v>535</v>
      </c>
      <c r="B3" s="1360"/>
      <c r="C3" s="1360"/>
      <c r="D3" s="1360"/>
      <c r="E3" s="1360"/>
      <c r="F3" s="1360"/>
      <c r="H3" s="198"/>
    </row>
    <row r="4" spans="1:15">
      <c r="A4" s="1357" t="s">
        <v>457</v>
      </c>
      <c r="B4" s="1357"/>
      <c r="C4" s="1357"/>
      <c r="D4" s="1357"/>
      <c r="E4" s="1361" t="s">
        <v>458</v>
      </c>
      <c r="F4" s="1361"/>
    </row>
    <row r="5" spans="1:15" ht="20.25">
      <c r="A5" s="1357" t="s">
        <v>459</v>
      </c>
      <c r="B5" s="1357"/>
      <c r="C5" s="1357"/>
      <c r="D5" s="1357"/>
      <c r="E5" s="205"/>
      <c r="F5" s="205"/>
      <c r="H5" s="199"/>
    </row>
    <row r="6" spans="1:15" ht="31.5">
      <c r="A6" s="1349" t="s">
        <v>37</v>
      </c>
      <c r="B6" s="1349"/>
      <c r="C6" s="1349"/>
      <c r="D6" s="1349"/>
      <c r="E6" s="206" t="s">
        <v>545</v>
      </c>
      <c r="F6" s="206" t="s">
        <v>546</v>
      </c>
      <c r="H6" s="200"/>
      <c r="I6" s="200"/>
      <c r="J6" s="200"/>
      <c r="K6" s="200"/>
      <c r="L6" s="200"/>
      <c r="M6" s="200"/>
      <c r="N6" s="200"/>
      <c r="O6" s="200"/>
    </row>
    <row r="7" spans="1:15" ht="41.1" customHeight="1">
      <c r="A7" s="1350" t="s">
        <v>460</v>
      </c>
      <c r="B7" s="1353" t="s">
        <v>461</v>
      </c>
      <c r="C7" s="207" t="s">
        <v>460</v>
      </c>
      <c r="D7" s="208" t="s">
        <v>462</v>
      </c>
      <c r="E7" s="201"/>
      <c r="F7" s="202"/>
      <c r="H7" s="200"/>
      <c r="I7" s="200"/>
      <c r="J7" s="200"/>
      <c r="K7" s="200"/>
      <c r="L7" s="200"/>
      <c r="M7" s="200"/>
      <c r="N7" s="200"/>
      <c r="O7" s="200"/>
    </row>
    <row r="8" spans="1:15" ht="41.1" customHeight="1">
      <c r="A8" s="1351"/>
      <c r="B8" s="1354"/>
      <c r="C8" s="207" t="s">
        <v>463</v>
      </c>
      <c r="D8" s="209" t="s">
        <v>464</v>
      </c>
      <c r="E8" s="202">
        <v>0</v>
      </c>
      <c r="F8" s="202">
        <v>0</v>
      </c>
      <c r="H8" s="200"/>
      <c r="I8" s="200"/>
      <c r="J8" s="200"/>
      <c r="K8" s="200"/>
      <c r="L8" s="200"/>
      <c r="M8" s="200"/>
      <c r="N8" s="200"/>
      <c r="O8" s="200"/>
    </row>
    <row r="9" spans="1:15" ht="41.1" customHeight="1">
      <c r="A9" s="1352"/>
      <c r="B9" s="1355"/>
      <c r="C9" s="207" t="s">
        <v>465</v>
      </c>
      <c r="D9" s="209" t="s">
        <v>464</v>
      </c>
      <c r="E9" s="202">
        <v>0</v>
      </c>
      <c r="F9" s="202">
        <v>0</v>
      </c>
      <c r="H9" s="200"/>
      <c r="I9" s="200"/>
      <c r="J9" s="200"/>
      <c r="K9" s="200"/>
      <c r="L9" s="200"/>
      <c r="M9" s="200"/>
      <c r="N9" s="200"/>
      <c r="O9" s="200"/>
    </row>
    <row r="10" spans="1:15" ht="41.1" customHeight="1">
      <c r="A10" s="1356" t="s">
        <v>466</v>
      </c>
      <c r="B10" s="1356"/>
      <c r="C10" s="1356"/>
      <c r="D10" s="1356"/>
      <c r="E10" s="203">
        <f>SUM(E7:E9)</f>
        <v>0</v>
      </c>
      <c r="F10" s="203">
        <f>SUM(F7:F9)</f>
        <v>0</v>
      </c>
      <c r="H10" s="200"/>
      <c r="I10" s="200"/>
      <c r="J10" s="200"/>
      <c r="K10" s="200"/>
      <c r="L10" s="200"/>
      <c r="M10" s="200"/>
      <c r="N10" s="200"/>
      <c r="O10" s="200"/>
    </row>
    <row r="11" spans="1:15" ht="41.1" customHeight="1">
      <c r="A11" s="1350" t="s">
        <v>467</v>
      </c>
      <c r="B11" s="1353" t="s">
        <v>468</v>
      </c>
      <c r="C11" s="210" t="s">
        <v>460</v>
      </c>
      <c r="D11" s="209" t="s">
        <v>469</v>
      </c>
      <c r="E11" s="202">
        <v>0</v>
      </c>
      <c r="F11" s="202">
        <v>0</v>
      </c>
      <c r="H11" s="200"/>
      <c r="I11" s="200"/>
      <c r="J11" s="200"/>
      <c r="K11" s="200"/>
      <c r="L11" s="200"/>
      <c r="M11" s="200"/>
      <c r="N11" s="200"/>
      <c r="O11" s="200"/>
    </row>
    <row r="12" spans="1:15" ht="41.1" customHeight="1">
      <c r="A12" s="1351"/>
      <c r="B12" s="1354"/>
      <c r="C12" s="210" t="s">
        <v>467</v>
      </c>
      <c r="D12" s="211" t="s">
        <v>470</v>
      </c>
      <c r="E12" s="202">
        <v>0</v>
      </c>
      <c r="F12" s="202">
        <v>0</v>
      </c>
      <c r="H12" s="200"/>
      <c r="I12" s="200"/>
      <c r="J12" s="200"/>
      <c r="K12" s="200"/>
      <c r="L12" s="200"/>
      <c r="M12" s="200"/>
      <c r="N12" s="200"/>
      <c r="O12" s="200"/>
    </row>
    <row r="13" spans="1:15" ht="41.1" customHeight="1">
      <c r="A13" s="1352"/>
      <c r="B13" s="1355"/>
      <c r="C13" s="210" t="s">
        <v>471</v>
      </c>
      <c r="D13" s="209" t="s">
        <v>472</v>
      </c>
      <c r="E13" s="202">
        <v>0</v>
      </c>
      <c r="F13" s="202">
        <v>0</v>
      </c>
      <c r="H13" s="200"/>
      <c r="I13" s="200"/>
      <c r="J13" s="200"/>
      <c r="K13" s="200"/>
      <c r="L13" s="200"/>
      <c r="M13" s="200"/>
      <c r="N13" s="200"/>
      <c r="O13" s="200"/>
    </row>
    <row r="14" spans="1:15" ht="45" customHeight="1">
      <c r="A14" s="1348" t="s">
        <v>473</v>
      </c>
      <c r="B14" s="1348"/>
      <c r="C14" s="1348"/>
      <c r="D14" s="1348"/>
      <c r="E14" s="203">
        <f>SUM(E10:E13)</f>
        <v>0</v>
      </c>
      <c r="F14" s="203">
        <f>SUM(F10:F13)</f>
        <v>0</v>
      </c>
      <c r="H14" s="200"/>
      <c r="I14" s="200"/>
      <c r="J14" s="200"/>
      <c r="K14" s="200"/>
      <c r="L14" s="200"/>
      <c r="M14" s="200"/>
      <c r="N14" s="200"/>
      <c r="O14" s="200"/>
    </row>
    <row r="15" spans="1:15" ht="20.25">
      <c r="A15" s="212"/>
      <c r="B15" s="212"/>
      <c r="C15" s="212"/>
      <c r="D15" s="212"/>
      <c r="E15" s="212"/>
      <c r="F15" s="212"/>
      <c r="H15" s="200"/>
      <c r="I15" s="200"/>
      <c r="J15" s="200"/>
      <c r="K15" s="200"/>
      <c r="L15" s="200"/>
      <c r="M15" s="200"/>
      <c r="N15" s="200"/>
      <c r="O15" s="200"/>
    </row>
    <row r="16" spans="1:15" ht="20.25">
      <c r="A16" s="212"/>
      <c r="B16" s="212"/>
      <c r="C16" s="212"/>
      <c r="D16" s="212"/>
      <c r="E16" s="212"/>
      <c r="F16" s="212"/>
      <c r="H16" s="200"/>
      <c r="I16" s="200"/>
      <c r="J16" s="200"/>
      <c r="K16" s="200"/>
      <c r="L16" s="200"/>
      <c r="M16" s="200"/>
      <c r="N16" s="200"/>
      <c r="O16" s="200"/>
    </row>
    <row r="17" spans="1:15" ht="20.25">
      <c r="A17" s="212"/>
      <c r="B17" s="212"/>
      <c r="C17" s="212"/>
      <c r="D17" s="212"/>
      <c r="E17" s="212"/>
      <c r="F17" s="212"/>
      <c r="H17" s="200"/>
      <c r="I17" s="200"/>
      <c r="J17" s="200"/>
      <c r="K17" s="200"/>
      <c r="L17" s="200"/>
      <c r="M17" s="200"/>
      <c r="N17" s="200"/>
      <c r="O17" s="200"/>
    </row>
    <row r="18" spans="1:15" ht="20.25">
      <c r="A18" s="212"/>
      <c r="B18" s="212"/>
      <c r="C18" s="212"/>
      <c r="D18" s="212"/>
      <c r="E18" s="919" t="str">
        <f>Master!E2</f>
        <v>ç/kkukpk;Z]</v>
      </c>
      <c r="F18" s="919"/>
      <c r="H18" s="200"/>
      <c r="I18" s="200"/>
      <c r="J18" s="200"/>
      <c r="K18" s="200"/>
      <c r="L18" s="200"/>
      <c r="M18" s="200"/>
      <c r="N18" s="200"/>
      <c r="O18" s="200"/>
    </row>
    <row r="19" spans="1:15" ht="56.25" customHeight="1">
      <c r="A19" s="212"/>
      <c r="B19" s="212"/>
      <c r="C19" s="212"/>
      <c r="D19" s="212"/>
      <c r="E19" s="920">
        <f>Master!F2</f>
        <v>0</v>
      </c>
      <c r="F19" s="920"/>
      <c r="H19" s="200"/>
      <c r="I19" s="200"/>
      <c r="J19" s="200"/>
      <c r="K19" s="200"/>
      <c r="L19" s="200"/>
      <c r="M19" s="200"/>
      <c r="N19" s="200"/>
      <c r="O19" s="200"/>
    </row>
    <row r="20" spans="1:15" ht="20.25">
      <c r="A20" s="200"/>
      <c r="B20" s="200"/>
      <c r="C20" s="200"/>
      <c r="D20" s="200"/>
      <c r="E20" s="200"/>
      <c r="F20" s="200"/>
      <c r="H20" s="200"/>
      <c r="I20" s="200"/>
      <c r="J20" s="200"/>
      <c r="K20" s="200"/>
      <c r="L20" s="200"/>
      <c r="M20" s="200"/>
      <c r="N20" s="200"/>
      <c r="O20" s="200"/>
    </row>
    <row r="21" spans="1:15" ht="20.25">
      <c r="A21" s="200"/>
      <c r="B21" s="200"/>
      <c r="C21" s="200"/>
      <c r="D21" s="200"/>
      <c r="E21" s="200"/>
      <c r="F21" s="200"/>
      <c r="H21" s="200"/>
      <c r="I21" s="200"/>
      <c r="J21" s="200"/>
      <c r="K21" s="200"/>
      <c r="L21" s="200"/>
      <c r="M21" s="200"/>
      <c r="N21" s="200"/>
      <c r="O21" s="200"/>
    </row>
    <row r="22" spans="1:15" ht="20.25">
      <c r="A22" s="200"/>
      <c r="B22" s="200"/>
      <c r="C22" s="200"/>
      <c r="D22" s="200"/>
      <c r="E22" s="200"/>
      <c r="F22" s="200"/>
      <c r="H22" s="200"/>
      <c r="I22" s="200"/>
      <c r="J22" s="200"/>
      <c r="K22" s="200"/>
      <c r="L22" s="200"/>
      <c r="M22" s="200"/>
      <c r="N22" s="200"/>
      <c r="O22" s="200"/>
    </row>
    <row r="23" spans="1:15" ht="20.25">
      <c r="A23" s="200"/>
      <c r="B23" s="200"/>
      <c r="C23" s="200"/>
      <c r="D23" s="200"/>
      <c r="E23" s="200"/>
      <c r="F23" s="200"/>
      <c r="H23" s="200"/>
      <c r="I23" s="200"/>
      <c r="J23" s="200"/>
      <c r="K23" s="200"/>
      <c r="L23" s="200"/>
      <c r="M23" s="200"/>
      <c r="N23" s="200"/>
      <c r="O23" s="200"/>
    </row>
    <row r="24" spans="1:15" ht="20.25">
      <c r="A24" s="200"/>
      <c r="B24" s="200"/>
      <c r="C24" s="200"/>
      <c r="D24" s="200"/>
      <c r="E24" s="200"/>
      <c r="F24" s="200"/>
      <c r="H24" s="200"/>
      <c r="I24" s="200"/>
      <c r="J24" s="200"/>
      <c r="K24" s="200"/>
      <c r="L24" s="200"/>
      <c r="M24" s="200"/>
      <c r="N24" s="200"/>
      <c r="O24" s="200"/>
    </row>
    <row r="25" spans="1:15" ht="20.25">
      <c r="A25" s="200"/>
      <c r="B25" s="200"/>
      <c r="C25" s="200"/>
      <c r="D25" s="200"/>
      <c r="E25" s="200"/>
      <c r="F25" s="200"/>
      <c r="H25" s="200"/>
      <c r="I25" s="200"/>
      <c r="J25" s="200"/>
      <c r="K25" s="200"/>
      <c r="L25" s="200"/>
      <c r="M25" s="200"/>
      <c r="N25" s="200"/>
      <c r="O25" s="200"/>
    </row>
    <row r="26" spans="1:15" ht="20.25">
      <c r="A26" s="200"/>
      <c r="B26" s="200"/>
      <c r="C26" s="200"/>
      <c r="D26" s="200"/>
      <c r="E26" s="200"/>
      <c r="F26" s="200"/>
      <c r="H26" s="200"/>
      <c r="I26" s="200"/>
      <c r="J26" s="200"/>
      <c r="K26" s="200"/>
      <c r="L26" s="200"/>
      <c r="M26" s="200"/>
      <c r="N26" s="200"/>
      <c r="O26" s="200"/>
    </row>
    <row r="27" spans="1:15" ht="20.25">
      <c r="A27" s="200"/>
      <c r="B27" s="200"/>
      <c r="C27" s="200"/>
      <c r="D27" s="200"/>
      <c r="E27" s="200"/>
      <c r="F27" s="200"/>
      <c r="H27" s="200"/>
      <c r="I27" s="200"/>
      <c r="J27" s="200"/>
      <c r="K27" s="200"/>
      <c r="L27" s="200"/>
      <c r="M27" s="200"/>
      <c r="N27" s="200"/>
      <c r="O27" s="200"/>
    </row>
    <row r="28" spans="1:15" ht="20.25">
      <c r="A28" s="200"/>
      <c r="B28" s="200"/>
      <c r="C28" s="200"/>
      <c r="D28" s="200"/>
      <c r="E28" s="200"/>
      <c r="F28" s="200"/>
      <c r="H28" s="200"/>
      <c r="I28" s="200"/>
      <c r="J28" s="200"/>
      <c r="K28" s="200"/>
      <c r="L28" s="200"/>
      <c r="M28" s="200"/>
      <c r="N28" s="200"/>
      <c r="O28" s="200"/>
    </row>
    <row r="29" spans="1:15" ht="20.25">
      <c r="A29" s="200"/>
      <c r="B29" s="200"/>
      <c r="C29" s="200"/>
      <c r="D29" s="200"/>
      <c r="E29" s="200"/>
      <c r="F29" s="200"/>
      <c r="H29" s="200"/>
      <c r="I29" s="200"/>
      <c r="J29" s="200"/>
      <c r="K29" s="200"/>
      <c r="L29" s="200"/>
      <c r="M29" s="200"/>
      <c r="N29" s="200"/>
      <c r="O29" s="200"/>
    </row>
    <row r="30" spans="1:15" ht="20.25">
      <c r="A30" s="200"/>
      <c r="B30" s="200"/>
      <c r="C30" s="200"/>
      <c r="D30" s="200"/>
      <c r="E30" s="200"/>
      <c r="F30" s="200"/>
      <c r="H30" s="200"/>
      <c r="I30" s="200"/>
      <c r="J30" s="200"/>
      <c r="K30" s="200"/>
      <c r="L30" s="200"/>
      <c r="M30" s="200"/>
      <c r="N30" s="200"/>
      <c r="O30" s="200"/>
    </row>
    <row r="31" spans="1:15" ht="20.25">
      <c r="A31" s="200"/>
      <c r="B31" s="200"/>
      <c r="C31" s="200"/>
      <c r="D31" s="200"/>
      <c r="E31" s="200"/>
      <c r="F31" s="200"/>
      <c r="H31" s="200"/>
      <c r="I31" s="200"/>
      <c r="J31" s="200"/>
      <c r="K31" s="200"/>
      <c r="L31" s="200"/>
      <c r="M31" s="200"/>
      <c r="N31" s="200"/>
      <c r="O31" s="200"/>
    </row>
    <row r="32" spans="1:15" ht="20.25">
      <c r="A32" s="200"/>
      <c r="B32" s="200"/>
      <c r="C32" s="200"/>
      <c r="D32" s="200"/>
      <c r="E32" s="200"/>
      <c r="F32" s="200"/>
      <c r="H32" s="200"/>
      <c r="I32" s="200"/>
      <c r="J32" s="200"/>
      <c r="K32" s="200"/>
      <c r="L32" s="200"/>
      <c r="M32" s="200"/>
      <c r="N32" s="200"/>
      <c r="O32" s="200"/>
    </row>
    <row r="33" spans="1:15" ht="20.25">
      <c r="A33" s="200"/>
      <c r="B33" s="200"/>
      <c r="C33" s="200"/>
      <c r="D33" s="200"/>
      <c r="E33" s="200"/>
      <c r="F33" s="200"/>
      <c r="H33" s="200"/>
      <c r="I33" s="200"/>
      <c r="J33" s="200"/>
      <c r="K33" s="200"/>
      <c r="L33" s="200"/>
      <c r="M33" s="200"/>
      <c r="N33" s="200"/>
      <c r="O33" s="200"/>
    </row>
    <row r="34" spans="1:15" ht="20.25">
      <c r="A34" s="200"/>
      <c r="B34" s="200"/>
      <c r="C34" s="200"/>
      <c r="D34" s="200"/>
      <c r="E34" s="200"/>
      <c r="F34" s="200"/>
      <c r="H34" s="200"/>
      <c r="I34" s="200"/>
      <c r="J34" s="200"/>
      <c r="K34" s="200"/>
      <c r="L34" s="200"/>
      <c r="M34" s="200"/>
      <c r="N34" s="200"/>
      <c r="O34" s="200"/>
    </row>
    <row r="35" spans="1:15" ht="20.25">
      <c r="A35" s="200"/>
      <c r="B35" s="200"/>
      <c r="C35" s="200"/>
      <c r="D35" s="200"/>
      <c r="E35" s="200"/>
      <c r="F35" s="200"/>
      <c r="H35" s="200"/>
      <c r="I35" s="200"/>
      <c r="J35" s="200"/>
      <c r="K35" s="200"/>
      <c r="L35" s="200"/>
      <c r="M35" s="200"/>
      <c r="N35" s="200"/>
      <c r="O35" s="200"/>
    </row>
    <row r="36" spans="1:15" ht="20.25">
      <c r="A36" s="200"/>
      <c r="B36" s="200"/>
      <c r="C36" s="200"/>
      <c r="D36" s="200"/>
      <c r="E36" s="200"/>
      <c r="F36" s="200"/>
      <c r="H36" s="200"/>
      <c r="I36" s="200"/>
      <c r="J36" s="200"/>
      <c r="K36" s="200"/>
      <c r="L36" s="200"/>
      <c r="M36" s="200"/>
      <c r="N36" s="200"/>
      <c r="O36" s="200"/>
    </row>
    <row r="37" spans="1:15" ht="20.25">
      <c r="A37" s="200"/>
      <c r="B37" s="200"/>
      <c r="C37" s="200"/>
      <c r="D37" s="200"/>
      <c r="E37" s="200"/>
      <c r="F37" s="200"/>
      <c r="H37" s="200"/>
      <c r="I37" s="200"/>
      <c r="J37" s="200"/>
      <c r="K37" s="200"/>
      <c r="L37" s="200"/>
      <c r="M37" s="200"/>
      <c r="N37" s="200"/>
      <c r="O37" s="200"/>
    </row>
    <row r="38" spans="1:15" ht="20.25">
      <c r="A38" s="200"/>
      <c r="B38" s="200"/>
      <c r="C38" s="200"/>
      <c r="D38" s="200"/>
      <c r="E38" s="200"/>
      <c r="F38" s="200"/>
      <c r="H38" s="200"/>
      <c r="I38" s="200"/>
      <c r="J38" s="200"/>
      <c r="K38" s="200"/>
      <c r="L38" s="200"/>
      <c r="M38" s="200"/>
      <c r="N38" s="200"/>
      <c r="O38" s="200"/>
    </row>
    <row r="39" spans="1:15" ht="20.25">
      <c r="A39" s="200"/>
      <c r="B39" s="200"/>
      <c r="C39" s="200"/>
      <c r="D39" s="200"/>
      <c r="E39" s="200"/>
      <c r="F39" s="200"/>
      <c r="H39" s="200"/>
      <c r="I39" s="200"/>
      <c r="J39" s="200"/>
      <c r="K39" s="200"/>
      <c r="L39" s="200"/>
      <c r="M39" s="200"/>
      <c r="N39" s="200"/>
      <c r="O39" s="200"/>
    </row>
    <row r="40" spans="1:15" ht="20.25">
      <c r="A40" s="200"/>
      <c r="B40" s="200"/>
      <c r="C40" s="200"/>
      <c r="D40" s="200"/>
      <c r="E40" s="200"/>
      <c r="F40" s="200"/>
      <c r="H40" s="200"/>
      <c r="I40" s="200"/>
      <c r="J40" s="200"/>
      <c r="K40" s="200"/>
      <c r="L40" s="200"/>
      <c r="M40" s="200"/>
      <c r="N40" s="200"/>
      <c r="O40" s="200"/>
    </row>
    <row r="41" spans="1:15" ht="20.25">
      <c r="A41" s="200"/>
      <c r="B41" s="200"/>
      <c r="C41" s="200"/>
      <c r="D41" s="200"/>
      <c r="E41" s="200"/>
      <c r="F41" s="200"/>
      <c r="H41" s="200"/>
      <c r="I41" s="200"/>
      <c r="J41" s="200"/>
      <c r="K41" s="200"/>
      <c r="L41" s="200"/>
      <c r="M41" s="200"/>
      <c r="N41" s="200"/>
      <c r="O41" s="200"/>
    </row>
  </sheetData>
  <mergeCells count="15">
    <mergeCell ref="A5:D5"/>
    <mergeCell ref="E1:F1"/>
    <mergeCell ref="A2:F2"/>
    <mergeCell ref="A3:F3"/>
    <mergeCell ref="A4:D4"/>
    <mergeCell ref="E4:F4"/>
    <mergeCell ref="A14:D14"/>
    <mergeCell ref="E18:F18"/>
    <mergeCell ref="E19:F19"/>
    <mergeCell ref="A6:D6"/>
    <mergeCell ref="A7:A9"/>
    <mergeCell ref="B7:B9"/>
    <mergeCell ref="A10:D10"/>
    <mergeCell ref="A11:A13"/>
    <mergeCell ref="B11:B13"/>
  </mergeCell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tabColor theme="7" tint="-0.249977111117893"/>
  </sheetPr>
  <dimension ref="A1:L16"/>
  <sheetViews>
    <sheetView workbookViewId="0">
      <selection activeCell="I11" sqref="I11:K13"/>
    </sheetView>
  </sheetViews>
  <sheetFormatPr defaultColWidth="0" defaultRowHeight="15" zeroHeight="1"/>
  <cols>
    <col min="1" max="1" width="6.5703125" style="31" customWidth="1"/>
    <col min="2" max="2" width="12.7109375" style="31" customWidth="1"/>
    <col min="3" max="3" width="10.85546875" style="31" customWidth="1"/>
    <col min="4" max="4" width="12.28515625" style="31" customWidth="1"/>
    <col min="5" max="5" width="14.28515625" style="31" customWidth="1"/>
    <col min="6" max="6" width="12" style="29" customWidth="1"/>
    <col min="7" max="7" width="9.140625" style="29" customWidth="1"/>
    <col min="8" max="8" width="13.42578125" style="29" customWidth="1"/>
    <col min="9" max="9" width="12.28515625" style="29" customWidth="1"/>
    <col min="10" max="10" width="14.5703125" style="29" customWidth="1"/>
    <col min="11" max="11" width="14.28515625" style="29" customWidth="1"/>
    <col min="12" max="12" width="3.5703125" style="29" customWidth="1"/>
    <col min="13" max="16384" width="9.140625" style="29" hidden="1"/>
  </cols>
  <sheetData>
    <row r="1" spans="1:12" ht="15.75">
      <c r="A1" s="104"/>
      <c r="B1" s="104"/>
      <c r="C1" s="104"/>
      <c r="D1" s="945"/>
      <c r="E1" s="945"/>
      <c r="F1" s="62"/>
      <c r="I1" s="945">
        <f>Summary!$C$1</f>
        <v>12345</v>
      </c>
      <c r="J1" s="945"/>
      <c r="K1" s="945"/>
      <c r="L1" s="1293"/>
    </row>
    <row r="2" spans="1:12" ht="20.25">
      <c r="A2" s="1296" t="str">
        <f>Summary!$A$2</f>
        <v>ç/kkukpk;Z] jkmekfo jk;eyok³k ¼vkWfQl vkbZ-Mh- la[;k %&amp;12345½</v>
      </c>
      <c r="B2" s="1296"/>
      <c r="C2" s="1296"/>
      <c r="D2" s="1296"/>
      <c r="E2" s="1296"/>
      <c r="F2" s="1296"/>
      <c r="G2" s="1296"/>
      <c r="H2" s="1296"/>
      <c r="I2" s="1296"/>
      <c r="J2" s="1296"/>
      <c r="K2" s="1296"/>
      <c r="L2" s="1293"/>
    </row>
    <row r="3" spans="1:12" ht="20.25">
      <c r="A3" s="1296" t="s">
        <v>479</v>
      </c>
      <c r="B3" s="1296"/>
      <c r="C3" s="1296"/>
      <c r="D3" s="1296"/>
      <c r="E3" s="1296"/>
      <c r="F3" s="1296"/>
      <c r="G3" s="1296"/>
      <c r="H3" s="1296"/>
      <c r="I3" s="1296"/>
      <c r="J3" s="1296"/>
      <c r="K3" s="1296"/>
      <c r="L3" s="1293"/>
    </row>
    <row r="4" spans="1:12" ht="16.5" customHeight="1">
      <c r="A4" s="938" t="str">
        <f>Summary!A5</f>
        <v>BUDGET HEAD : 2202 -सामान्य शिक्षा-02-109 -राजकीय माध्यमिक विद्यालय-07 -राष्ट्रीय माध्यमिक शिक्षा अभियान-01 -माध्यमिक शिक्षा अभियान- सामान्य व्यय (S.F. + C.A.)</v>
      </c>
      <c r="B4" s="938"/>
      <c r="C4" s="938"/>
      <c r="D4" s="938"/>
      <c r="E4" s="938"/>
      <c r="F4" s="938"/>
      <c r="G4" s="938"/>
      <c r="H4" s="938"/>
      <c r="I4" s="938"/>
      <c r="J4" s="938"/>
      <c r="K4" s="938"/>
      <c r="L4" s="1293"/>
    </row>
    <row r="5" spans="1:12" ht="56.25">
      <c r="A5" s="217" t="s">
        <v>480</v>
      </c>
      <c r="B5" s="217" t="s">
        <v>481</v>
      </c>
      <c r="C5" s="217" t="s">
        <v>419</v>
      </c>
      <c r="D5" s="217" t="s">
        <v>376</v>
      </c>
      <c r="E5" s="217" t="s">
        <v>39</v>
      </c>
      <c r="F5" s="217" t="s">
        <v>482</v>
      </c>
      <c r="G5" s="217" t="s">
        <v>376</v>
      </c>
      <c r="H5" s="217" t="s">
        <v>39</v>
      </c>
      <c r="I5" s="217" t="s">
        <v>417</v>
      </c>
      <c r="J5" s="217" t="s">
        <v>536</v>
      </c>
      <c r="K5" s="217" t="s">
        <v>483</v>
      </c>
      <c r="L5" s="1293"/>
    </row>
    <row r="6" spans="1:12" ht="15.75">
      <c r="A6" s="221">
        <v>1</v>
      </c>
      <c r="B6" s="221">
        <v>4</v>
      </c>
      <c r="C6" s="221">
        <v>5</v>
      </c>
      <c r="D6" s="221">
        <v>6</v>
      </c>
      <c r="E6" s="221" t="s">
        <v>484</v>
      </c>
      <c r="F6" s="221">
        <v>8</v>
      </c>
      <c r="G6" s="221">
        <v>9</v>
      </c>
      <c r="H6" s="221" t="s">
        <v>485</v>
      </c>
      <c r="I6" s="221" t="s">
        <v>486</v>
      </c>
      <c r="J6" s="221">
        <v>12</v>
      </c>
      <c r="K6" s="221" t="s">
        <v>487</v>
      </c>
      <c r="L6" s="1293"/>
    </row>
    <row r="7" spans="1:12" ht="64.5" customHeight="1">
      <c r="A7" s="224">
        <v>1</v>
      </c>
      <c r="B7" s="576">
        <v>0</v>
      </c>
      <c r="C7" s="576">
        <v>0</v>
      </c>
      <c r="D7" s="577">
        <v>1950</v>
      </c>
      <c r="E7" s="577">
        <f>C7*D7</f>
        <v>0</v>
      </c>
      <c r="F7" s="576">
        <v>0</v>
      </c>
      <c r="G7" s="577">
        <v>1650</v>
      </c>
      <c r="H7" s="577">
        <f>F7*G7</f>
        <v>0</v>
      </c>
      <c r="I7" s="577">
        <f>E7+H7</f>
        <v>0</v>
      </c>
      <c r="J7" s="576">
        <v>0</v>
      </c>
      <c r="K7" s="577">
        <v>0</v>
      </c>
      <c r="L7" s="1293"/>
    </row>
    <row r="8" spans="1:12">
      <c r="A8" s="1362"/>
      <c r="B8" s="1362"/>
      <c r="C8" s="1362"/>
      <c r="D8" s="1362"/>
      <c r="E8" s="1362"/>
      <c r="F8" s="1362"/>
      <c r="G8" s="1362"/>
      <c r="H8" s="1362"/>
      <c r="I8" s="1364"/>
      <c r="J8" s="1364"/>
      <c r="K8" s="1364"/>
      <c r="L8" s="1293"/>
    </row>
    <row r="9" spans="1:12">
      <c r="A9" s="1363"/>
      <c r="B9" s="1363"/>
      <c r="C9" s="1363"/>
      <c r="D9" s="1363"/>
      <c r="E9" s="1363"/>
      <c r="F9" s="1363"/>
      <c r="G9" s="1363"/>
      <c r="H9" s="1363"/>
      <c r="I9" s="1365"/>
      <c r="J9" s="1365"/>
      <c r="K9" s="1365"/>
      <c r="L9" s="1293"/>
    </row>
    <row r="10" spans="1:12" ht="18.75">
      <c r="A10" s="1363"/>
      <c r="B10" s="1363"/>
      <c r="C10" s="1363"/>
      <c r="D10" s="1363"/>
      <c r="E10" s="1363"/>
      <c r="F10" s="1363"/>
      <c r="G10" s="1363"/>
      <c r="H10" s="1363"/>
      <c r="I10" s="919" t="str">
        <f>Master!E2</f>
        <v>ç/kkukpk;Z]</v>
      </c>
      <c r="J10" s="919"/>
      <c r="K10" s="919"/>
      <c r="L10" s="1293"/>
    </row>
    <row r="11" spans="1:12" ht="15" customHeight="1">
      <c r="A11" s="1363"/>
      <c r="B11" s="1363"/>
      <c r="C11" s="1363"/>
      <c r="D11" s="1363"/>
      <c r="E11" s="1363"/>
      <c r="F11" s="1363"/>
      <c r="G11" s="1363"/>
      <c r="H11" s="1363"/>
      <c r="I11" s="920" t="str">
        <f>Master!H2</f>
        <v>jkmekfo jk;eyok³k</v>
      </c>
      <c r="J11" s="920"/>
      <c r="K11" s="920"/>
      <c r="L11" s="1293"/>
    </row>
    <row r="12" spans="1:12" ht="15" customHeight="1">
      <c r="A12" s="1363"/>
      <c r="B12" s="1363"/>
      <c r="C12" s="1363"/>
      <c r="D12" s="1363"/>
      <c r="E12" s="1363"/>
      <c r="F12" s="1363"/>
      <c r="G12" s="1363"/>
      <c r="H12" s="1363"/>
      <c r="I12" s="920"/>
      <c r="J12" s="920"/>
      <c r="K12" s="920"/>
      <c r="L12" s="1293"/>
    </row>
    <row r="13" spans="1:12" ht="15" hidden="1" customHeight="1">
      <c r="A13" s="1363"/>
      <c r="B13" s="1363"/>
      <c r="C13" s="1363"/>
      <c r="D13" s="1363"/>
      <c r="E13" s="1363"/>
      <c r="F13" s="1363"/>
      <c r="G13" s="1363"/>
      <c r="H13" s="1363"/>
      <c r="I13" s="920"/>
      <c r="J13" s="920"/>
      <c r="K13" s="920"/>
    </row>
    <row r="14" spans="1:12" ht="15" hidden="1" customHeight="1">
      <c r="A14" s="175"/>
      <c r="B14" s="175"/>
      <c r="C14" s="175"/>
      <c r="D14" s="118"/>
      <c r="E14" s="118"/>
      <c r="F14" s="118"/>
    </row>
    <row r="15" spans="1:12" hidden="1">
      <c r="A15" s="175"/>
      <c r="B15" s="175"/>
      <c r="C15" s="175"/>
      <c r="D15" s="175"/>
      <c r="E15" s="175"/>
      <c r="F15" s="62"/>
    </row>
    <row r="16" spans="1:12" hidden="1">
      <c r="A16" s="175"/>
      <c r="B16" s="175"/>
      <c r="C16" s="175"/>
      <c r="D16" s="175"/>
      <c r="E16" s="175"/>
      <c r="F16" s="62"/>
    </row>
  </sheetData>
  <sheetProtection password="E8FA" sheet="1" objects="1" scenarios="1" formatColumns="0" formatRows="0"/>
  <mergeCells count="10">
    <mergeCell ref="L1:L12"/>
    <mergeCell ref="I1:K1"/>
    <mergeCell ref="A2:K2"/>
    <mergeCell ref="A3:K3"/>
    <mergeCell ref="A4:K4"/>
    <mergeCell ref="I11:K13"/>
    <mergeCell ref="I10:K10"/>
    <mergeCell ref="D1:E1"/>
    <mergeCell ref="A8:H13"/>
    <mergeCell ref="I8:K9"/>
  </mergeCells>
  <pageMargins left="0.7" right="0.7" top="0.75" bottom="0.75" header="0.3" footer="0.3"/>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dimension ref="A1:K46"/>
  <sheetViews>
    <sheetView workbookViewId="0">
      <selection activeCell="A4" sqref="A4:I4"/>
    </sheetView>
  </sheetViews>
  <sheetFormatPr defaultColWidth="9.140625" defaultRowHeight="15"/>
  <cols>
    <col min="1" max="1" width="5.42578125" style="31" customWidth="1"/>
    <col min="2" max="2" width="17" style="31" customWidth="1"/>
    <col min="3" max="3" width="16.5703125" style="31" customWidth="1"/>
    <col min="4" max="4" width="14.85546875" style="31" customWidth="1"/>
    <col min="5" max="5" width="15.7109375" style="31" customWidth="1"/>
    <col min="6" max="6" width="15.5703125" style="29" customWidth="1"/>
    <col min="7" max="7" width="17.85546875" style="29" customWidth="1"/>
    <col min="8" max="8" width="17" style="29" customWidth="1"/>
    <col min="9" max="9" width="17.5703125" style="29" customWidth="1"/>
    <col min="10" max="10" width="14.5703125" style="29" customWidth="1"/>
    <col min="11" max="11" width="14.28515625" style="29" customWidth="1"/>
    <col min="12" max="16384" width="9.140625" style="29"/>
  </cols>
  <sheetData>
    <row r="1" spans="1:11" ht="15.75">
      <c r="A1" s="104"/>
      <c r="B1" s="104"/>
      <c r="C1" s="104"/>
      <c r="D1" s="945"/>
      <c r="E1" s="945"/>
      <c r="F1" s="62"/>
      <c r="H1" s="945">
        <f>Summary!$C$1</f>
        <v>12345</v>
      </c>
      <c r="I1" s="945"/>
      <c r="J1" s="215"/>
      <c r="K1" s="215"/>
    </row>
    <row r="2" spans="1:11" ht="20.25">
      <c r="A2" s="1296" t="str">
        <f>Summary!$A$2</f>
        <v>ç/kkukpk;Z] jkmekfo jk;eyok³k ¼vkWfQl vkbZ-Mh- la[;k %&amp;12345½</v>
      </c>
      <c r="B2" s="1296"/>
      <c r="C2" s="1296"/>
      <c r="D2" s="1296"/>
      <c r="E2" s="1296"/>
      <c r="F2" s="1296"/>
      <c r="G2" s="1296"/>
      <c r="H2" s="1296"/>
      <c r="I2" s="1296"/>
      <c r="J2" s="226"/>
      <c r="K2" s="226"/>
    </row>
    <row r="3" spans="1:11" ht="20.25">
      <c r="A3" s="1296" t="s">
        <v>496</v>
      </c>
      <c r="B3" s="1296"/>
      <c r="C3" s="1296"/>
      <c r="D3" s="1296"/>
      <c r="E3" s="1296"/>
      <c r="F3" s="1296"/>
      <c r="G3" s="1296"/>
      <c r="H3" s="1296"/>
      <c r="I3" s="1296"/>
      <c r="J3" s="226"/>
      <c r="K3" s="226"/>
    </row>
    <row r="4" spans="1:11" ht="16.5" customHeight="1">
      <c r="A4" s="1367" t="str">
        <f>Summary!A5</f>
        <v>BUDGET HEAD : 2202 -सामान्य शिक्षा-02-109 -राजकीय माध्यमिक विद्यालय-07 -राष्ट्रीय माध्यमिक शिक्षा अभियान-01 -माध्यमिक शिक्षा अभियान- सामान्य व्यय (S.F. + C.A.)</v>
      </c>
      <c r="B4" s="1367"/>
      <c r="C4" s="1367"/>
      <c r="D4" s="1367"/>
      <c r="E4" s="1367"/>
      <c r="F4" s="1367"/>
      <c r="G4" s="1367"/>
      <c r="H4" s="1367"/>
      <c r="I4" s="1367"/>
      <c r="J4" s="227"/>
      <c r="K4" s="227"/>
    </row>
    <row r="5" spans="1:11" ht="18.75">
      <c r="A5" s="1366" t="s">
        <v>537</v>
      </c>
      <c r="B5" s="1366"/>
      <c r="C5" s="1366"/>
      <c r="D5" s="1366"/>
      <c r="E5" s="1366"/>
      <c r="F5" s="1366"/>
      <c r="G5" s="1366"/>
      <c r="H5" s="1366"/>
      <c r="I5" s="1366"/>
    </row>
    <row r="6" spans="1:11" ht="32.25" customHeight="1">
      <c r="A6" s="228" t="s">
        <v>494</v>
      </c>
      <c r="B6" s="228" t="s">
        <v>488</v>
      </c>
      <c r="C6" s="228" t="s">
        <v>489</v>
      </c>
      <c r="D6" s="228" t="s">
        <v>492</v>
      </c>
      <c r="E6" s="228" t="s">
        <v>493</v>
      </c>
      <c r="F6" s="228" t="s">
        <v>495</v>
      </c>
      <c r="G6" s="228" t="s">
        <v>490</v>
      </c>
      <c r="H6" s="228" t="s">
        <v>344</v>
      </c>
      <c r="I6" s="229" t="s">
        <v>491</v>
      </c>
    </row>
    <row r="7" spans="1:11">
      <c r="A7" s="220">
        <v>1</v>
      </c>
      <c r="B7" s="223" t="str">
        <f>IF(AND(Master!D60=""),"",Master!D60)</f>
        <v>ABC</v>
      </c>
      <c r="C7" s="220" t="str">
        <f>IF(AND(Master!E60=""),"",Master!E60)</f>
        <v>PRINCIPAL</v>
      </c>
      <c r="D7" s="220"/>
      <c r="E7" s="220"/>
      <c r="F7" s="220"/>
      <c r="G7" s="220"/>
      <c r="H7" s="222">
        <f>IF(AND(B7=""),"",D7+E7+F7+G7)</f>
        <v>0</v>
      </c>
      <c r="I7" s="220"/>
    </row>
    <row r="8" spans="1:11">
      <c r="A8" s="220">
        <v>2</v>
      </c>
      <c r="B8" s="223" t="str">
        <f>IF(AND(Master!D61=""),"",Master!D61)</f>
        <v>ASDGDSG</v>
      </c>
      <c r="C8" s="220" t="str">
        <f>IF(AND(Master!E61=""),"",Master!E61)</f>
        <v>LECTURER</v>
      </c>
      <c r="D8" s="220"/>
      <c r="E8" s="220"/>
      <c r="F8" s="220"/>
      <c r="G8" s="220"/>
      <c r="H8" s="222">
        <f t="shared" ref="H8:H37" si="0">IF(AND(B8=""),"",D8+E8+F8+G8)</f>
        <v>0</v>
      </c>
      <c r="I8" s="220"/>
    </row>
    <row r="9" spans="1:11">
      <c r="A9" s="220">
        <v>3</v>
      </c>
      <c r="B9" s="223" t="str">
        <f>IF(AND(Master!D62=""),"",Master!D62)</f>
        <v>FGD</v>
      </c>
      <c r="C9" s="220" t="str">
        <f>IF(AND(Master!E62=""),"",Master!E62)</f>
        <v>TEACHER-II</v>
      </c>
      <c r="D9" s="220"/>
      <c r="E9" s="220"/>
      <c r="F9" s="220"/>
      <c r="G9" s="220"/>
      <c r="H9" s="222">
        <f t="shared" si="0"/>
        <v>0</v>
      </c>
      <c r="I9" s="220"/>
    </row>
    <row r="10" spans="1:11">
      <c r="A10" s="220">
        <v>4</v>
      </c>
      <c r="B10" s="223" t="str">
        <f>IF(AND(Master!D63=""),"",Master!D63)</f>
        <v>ZGD</v>
      </c>
      <c r="C10" s="220" t="str">
        <f>IF(AND(Master!E63=""),"",Master!E63)</f>
        <v>TEACHER-III</v>
      </c>
      <c r="D10" s="220"/>
      <c r="E10" s="220"/>
      <c r="F10" s="220"/>
      <c r="G10" s="220"/>
      <c r="H10" s="222">
        <f t="shared" si="0"/>
        <v>0</v>
      </c>
      <c r="I10" s="220"/>
    </row>
    <row r="11" spans="1:11">
      <c r="A11" s="220">
        <v>5</v>
      </c>
      <c r="B11" s="223" t="str">
        <f>IF(AND(Master!D64=""),"",Master!D64)</f>
        <v>DFBDZFB</v>
      </c>
      <c r="C11" s="220" t="str">
        <f>IF(AND(Master!E64=""),"",Master!E64)</f>
        <v>TEACHER-III</v>
      </c>
      <c r="D11" s="220"/>
      <c r="E11" s="220"/>
      <c r="F11" s="220"/>
      <c r="G11" s="220"/>
      <c r="H11" s="222">
        <f t="shared" si="0"/>
        <v>0</v>
      </c>
      <c r="I11" s="220"/>
    </row>
    <row r="12" spans="1:11">
      <c r="A12" s="220">
        <v>6</v>
      </c>
      <c r="B12" s="223" t="str">
        <f>IF(AND(Master!D65=""),"",Master!D65)</f>
        <v>DBCZFB</v>
      </c>
      <c r="C12" s="220" t="str">
        <f>IF(AND(Master!E65=""),"",Master!E65)</f>
        <v>TEACHER-III</v>
      </c>
      <c r="D12" s="220"/>
      <c r="E12" s="220"/>
      <c r="F12" s="220"/>
      <c r="G12" s="220"/>
      <c r="H12" s="222">
        <f t="shared" si="0"/>
        <v>0</v>
      </c>
      <c r="I12" s="220"/>
    </row>
    <row r="13" spans="1:11">
      <c r="A13" s="220">
        <v>7</v>
      </c>
      <c r="B13" s="223" t="str">
        <f>IF(AND(Master!D66=""),"",Master!D66)</f>
        <v>D</v>
      </c>
      <c r="C13" s="220" t="str">
        <f>IF(AND(Master!E66=""),"",Master!E66)</f>
        <v>TEACHER-III</v>
      </c>
      <c r="D13" s="220"/>
      <c r="E13" s="220"/>
      <c r="F13" s="220"/>
      <c r="G13" s="220"/>
      <c r="H13" s="222">
        <f t="shared" si="0"/>
        <v>0</v>
      </c>
      <c r="I13" s="220"/>
    </row>
    <row r="14" spans="1:11">
      <c r="A14" s="220">
        <v>8</v>
      </c>
      <c r="B14" s="223" t="str">
        <f>IF(AND(Master!D67=""),"",Master!D67)</f>
        <v>BCBD</v>
      </c>
      <c r="C14" s="220" t="str">
        <f>IF(AND(Master!E67=""),"",Master!E67)</f>
        <v>TEACHER-III</v>
      </c>
      <c r="D14" s="220"/>
      <c r="E14" s="220"/>
      <c r="F14" s="220"/>
      <c r="G14" s="220"/>
      <c r="H14" s="222">
        <f t="shared" si="0"/>
        <v>0</v>
      </c>
      <c r="I14" s="220"/>
    </row>
    <row r="15" spans="1:11">
      <c r="A15" s="220">
        <v>9</v>
      </c>
      <c r="B15" s="223" t="str">
        <f>IF(AND(Master!D68=""),"",Master!D68)</f>
        <v>GBGCBD</v>
      </c>
      <c r="C15" s="220" t="str">
        <f>IF(AND(Master!E68=""),"",Master!E68)</f>
        <v>PEON</v>
      </c>
      <c r="D15" s="220"/>
      <c r="E15" s="220"/>
      <c r="F15" s="220"/>
      <c r="G15" s="220"/>
      <c r="H15" s="222">
        <f t="shared" si="0"/>
        <v>0</v>
      </c>
      <c r="I15" s="220"/>
    </row>
    <row r="16" spans="1:11">
      <c r="A16" s="220">
        <v>10</v>
      </c>
      <c r="B16" s="223" t="str">
        <f>IF(AND(Master!D69=""),"",Master!D69)</f>
        <v>CGBCB</v>
      </c>
      <c r="C16" s="220" t="str">
        <f>IF(AND(Master!E69=""),"",Master!E69)</f>
        <v>Sanvida Employee</v>
      </c>
      <c r="D16" s="220"/>
      <c r="E16" s="220"/>
      <c r="F16" s="220"/>
      <c r="G16" s="220"/>
      <c r="H16" s="222">
        <f t="shared" si="0"/>
        <v>0</v>
      </c>
      <c r="I16" s="220"/>
    </row>
    <row r="17" spans="1:9" hidden="1">
      <c r="A17" s="220">
        <v>11</v>
      </c>
      <c r="B17" s="223" t="str">
        <f>IF(AND(Master!D70=""),"",Master!D70)</f>
        <v>DGGBC</v>
      </c>
      <c r="C17" s="220" t="str">
        <f>IF(AND(Master!E70=""),"",Master!E70)</f>
        <v>Sanvida Employee</v>
      </c>
      <c r="D17" s="220"/>
      <c r="E17" s="220"/>
      <c r="F17" s="220"/>
      <c r="G17" s="220"/>
      <c r="H17" s="222">
        <f t="shared" si="0"/>
        <v>0</v>
      </c>
      <c r="I17" s="220"/>
    </row>
    <row r="18" spans="1:9" hidden="1">
      <c r="A18" s="220">
        <v>12</v>
      </c>
      <c r="B18" s="223" t="str">
        <f>IF(AND(Master!D71=""),"",Master!D71)</f>
        <v>पद रिक्त</v>
      </c>
      <c r="C18" s="220" t="str">
        <f>IF(AND(Master!E71=""),"",Master!E71)</f>
        <v>TEACHER-III</v>
      </c>
      <c r="D18" s="220"/>
      <c r="E18" s="220"/>
      <c r="F18" s="220"/>
      <c r="G18" s="220"/>
      <c r="H18" s="222">
        <f t="shared" si="0"/>
        <v>0</v>
      </c>
      <c r="I18" s="220"/>
    </row>
    <row r="19" spans="1:9" hidden="1">
      <c r="A19" s="220">
        <v>13</v>
      </c>
      <c r="B19" s="223" t="str">
        <f>IF(AND(Master!D72=""),"",Master!D72)</f>
        <v>पद रिक्त</v>
      </c>
      <c r="C19" s="220" t="str">
        <f>IF(AND(Master!E72=""),"",Master!E72)</f>
        <v>TEACHER-III</v>
      </c>
      <c r="D19" s="220"/>
      <c r="E19" s="220"/>
      <c r="F19" s="220"/>
      <c r="G19" s="220"/>
      <c r="H19" s="222">
        <f t="shared" si="0"/>
        <v>0</v>
      </c>
      <c r="I19" s="220"/>
    </row>
    <row r="20" spans="1:9" hidden="1">
      <c r="A20" s="220">
        <v>14</v>
      </c>
      <c r="B20" s="223" t="str">
        <f>IF(AND(Master!D73=""),"",Master!D73)</f>
        <v>पद रिक्त</v>
      </c>
      <c r="C20" s="220" t="str">
        <f>IF(AND(Master!E73=""),"",Master!E73)</f>
        <v>TEACHER-III</v>
      </c>
      <c r="D20" s="220"/>
      <c r="E20" s="220"/>
      <c r="F20" s="220"/>
      <c r="G20" s="220"/>
      <c r="H20" s="222">
        <f t="shared" si="0"/>
        <v>0</v>
      </c>
      <c r="I20" s="220"/>
    </row>
    <row r="21" spans="1:9" hidden="1">
      <c r="A21" s="220">
        <v>15</v>
      </c>
      <c r="B21" s="223" t="str">
        <f>IF(AND(Master!D74=""),"",Master!D74)</f>
        <v>पद रिक्त</v>
      </c>
      <c r="C21" s="220" t="str">
        <f>IF(AND(Master!E74=""),"",Master!E74)</f>
        <v>TEACHER-III</v>
      </c>
      <c r="D21" s="220"/>
      <c r="E21" s="220"/>
      <c r="F21" s="220"/>
      <c r="G21" s="220"/>
      <c r="H21" s="222">
        <f t="shared" si="0"/>
        <v>0</v>
      </c>
      <c r="I21" s="220"/>
    </row>
    <row r="22" spans="1:9" hidden="1">
      <c r="A22" s="220">
        <v>16</v>
      </c>
      <c r="B22" s="223" t="str">
        <f>IF(AND(Master!D75=""),"",Master!D75)</f>
        <v>पद रिक्त</v>
      </c>
      <c r="C22" s="220" t="str">
        <f>IF(AND(Master!E75=""),"",Master!E75)</f>
        <v>TEACHER-III</v>
      </c>
      <c r="D22" s="220"/>
      <c r="E22" s="220"/>
      <c r="F22" s="220"/>
      <c r="G22" s="220"/>
      <c r="H22" s="222">
        <f t="shared" si="0"/>
        <v>0</v>
      </c>
      <c r="I22" s="220"/>
    </row>
    <row r="23" spans="1:9" hidden="1">
      <c r="A23" s="220">
        <v>17</v>
      </c>
      <c r="B23" s="223" t="str">
        <f>IF(AND(Master!D76=""),"",Master!D76)</f>
        <v>पद रिक्त</v>
      </c>
      <c r="C23" s="220" t="str">
        <f>IF(AND(Master!E76=""),"",Master!E76)</f>
        <v>PTI  III</v>
      </c>
      <c r="D23" s="220"/>
      <c r="E23" s="220"/>
      <c r="F23" s="220"/>
      <c r="G23" s="220"/>
      <c r="H23" s="222">
        <f t="shared" si="0"/>
        <v>0</v>
      </c>
      <c r="I23" s="220"/>
    </row>
    <row r="24" spans="1:9" hidden="1">
      <c r="A24" s="220">
        <v>18</v>
      </c>
      <c r="B24" s="223" t="str">
        <f>IF(AND(Master!D77=""),"",Master!D77)</f>
        <v>पद रिक्त</v>
      </c>
      <c r="C24" s="220" t="str">
        <f>IF(AND(Master!E77=""),"",Master!E77)</f>
        <v>TEACHER-III</v>
      </c>
      <c r="D24" s="220"/>
      <c r="E24" s="220"/>
      <c r="F24" s="220"/>
      <c r="G24" s="220"/>
      <c r="H24" s="222">
        <f t="shared" si="0"/>
        <v>0</v>
      </c>
      <c r="I24" s="220"/>
    </row>
    <row r="25" spans="1:9" hidden="1">
      <c r="A25" s="220">
        <v>19</v>
      </c>
      <c r="B25" s="223" t="str">
        <f>IF(AND(Master!D78=""),"",Master!D78)</f>
        <v>पद रिक्त</v>
      </c>
      <c r="C25" s="220" t="str">
        <f>IF(AND(Master!E78=""),"",Master!E78)</f>
        <v>TEACHER-III</v>
      </c>
      <c r="D25" s="220"/>
      <c r="E25" s="220"/>
      <c r="F25" s="220"/>
      <c r="G25" s="220"/>
      <c r="H25" s="222">
        <f t="shared" si="0"/>
        <v>0</v>
      </c>
      <c r="I25" s="220"/>
    </row>
    <row r="26" spans="1:9" hidden="1">
      <c r="A26" s="220">
        <v>20</v>
      </c>
      <c r="B26" s="223" t="str">
        <f>IF(AND(Master!D79=""),"",Master!D79)</f>
        <v>पद रिक्त</v>
      </c>
      <c r="C26" s="220" t="str">
        <f>IF(AND(Master!E79=""),"",Master!E79)</f>
        <v>TEACHER-III</v>
      </c>
      <c r="D26" s="220"/>
      <c r="E26" s="220"/>
      <c r="F26" s="220"/>
      <c r="G26" s="220"/>
      <c r="H26" s="222">
        <f t="shared" si="0"/>
        <v>0</v>
      </c>
      <c r="I26" s="220"/>
    </row>
    <row r="27" spans="1:9" hidden="1">
      <c r="A27" s="220">
        <v>21</v>
      </c>
      <c r="B27" s="223" t="str">
        <f>IF(AND(Master!D80=""),"",Master!D80)</f>
        <v>पद रिक्त</v>
      </c>
      <c r="C27" s="220" t="str">
        <f>IF(AND(Master!E80=""),"",Master!E80)</f>
        <v>TEACHER-II</v>
      </c>
      <c r="D27" s="220"/>
      <c r="E27" s="220"/>
      <c r="F27" s="220"/>
      <c r="G27" s="220"/>
      <c r="H27" s="222">
        <f t="shared" si="0"/>
        <v>0</v>
      </c>
      <c r="I27" s="220"/>
    </row>
    <row r="28" spans="1:9" hidden="1">
      <c r="A28" s="220">
        <v>22</v>
      </c>
      <c r="B28" s="223" t="str">
        <f>IF(AND(Master!D81=""),"",Master!D81)</f>
        <v>पद रिक्त</v>
      </c>
      <c r="C28" s="220" t="str">
        <f>IF(AND(Master!E81=""),"",Master!E81)</f>
        <v>TEACHER-III</v>
      </c>
      <c r="D28" s="220"/>
      <c r="E28" s="220"/>
      <c r="F28" s="220"/>
      <c r="G28" s="220"/>
      <c r="H28" s="222">
        <f t="shared" si="0"/>
        <v>0</v>
      </c>
      <c r="I28" s="220"/>
    </row>
    <row r="29" spans="1:9" hidden="1">
      <c r="A29" s="220">
        <v>23</v>
      </c>
      <c r="B29" s="223" t="str">
        <f>IF(AND(Master!D82=""),"",Master!D82)</f>
        <v>पद रिक्त</v>
      </c>
      <c r="C29" s="220" t="str">
        <f>IF(AND(Master!E82=""),"",Master!E82)</f>
        <v>TEACHER-III</v>
      </c>
      <c r="D29" s="220"/>
      <c r="E29" s="220"/>
      <c r="F29" s="220"/>
      <c r="G29" s="220"/>
      <c r="H29" s="222">
        <f t="shared" si="0"/>
        <v>0</v>
      </c>
      <c r="I29" s="220"/>
    </row>
    <row r="30" spans="1:9" hidden="1">
      <c r="A30" s="220">
        <v>24</v>
      </c>
      <c r="B30" s="223" t="str">
        <f>IF(AND(Master!D83=""),"",Master!D83)</f>
        <v>पद रिक्त</v>
      </c>
      <c r="C30" s="220" t="str">
        <f>IF(AND(Master!E83=""),"",Master!E83)</f>
        <v>TEACHER-III</v>
      </c>
      <c r="D30" s="220"/>
      <c r="E30" s="220"/>
      <c r="F30" s="220"/>
      <c r="G30" s="220"/>
      <c r="H30" s="222">
        <f t="shared" si="0"/>
        <v>0</v>
      </c>
      <c r="I30" s="220"/>
    </row>
    <row r="31" spans="1:9" hidden="1">
      <c r="A31" s="220">
        <v>25</v>
      </c>
      <c r="B31" s="223" t="str">
        <f>IF(AND(Master!D84=""),"",Master!D84)</f>
        <v>पद रिक्त</v>
      </c>
      <c r="C31" s="220" t="str">
        <f>IF(AND(Master!E84=""),"",Master!E84)</f>
        <v>PTI  III</v>
      </c>
      <c r="D31" s="220"/>
      <c r="E31" s="220"/>
      <c r="F31" s="220"/>
      <c r="G31" s="220"/>
      <c r="H31" s="222">
        <f t="shared" si="0"/>
        <v>0</v>
      </c>
      <c r="I31" s="220"/>
    </row>
    <row r="32" spans="1:9" hidden="1">
      <c r="A32" s="220">
        <v>26</v>
      </c>
      <c r="B32" s="223" t="str">
        <f>IF(AND(Master!D85=""),"",Master!D85)</f>
        <v>पद रिक्त</v>
      </c>
      <c r="C32" s="220" t="str">
        <f>IF(AND(Master!E85=""),"",Master!E85)</f>
        <v>TEACHER-III</v>
      </c>
      <c r="D32" s="220"/>
      <c r="E32" s="220"/>
      <c r="F32" s="220"/>
      <c r="G32" s="220"/>
      <c r="H32" s="222">
        <f t="shared" si="0"/>
        <v>0</v>
      </c>
      <c r="I32" s="220"/>
    </row>
    <row r="33" spans="1:11" hidden="1">
      <c r="A33" s="220">
        <v>27</v>
      </c>
      <c r="B33" s="223" t="str">
        <f>IF(AND(Master!D86=""),"",Master!D86)</f>
        <v/>
      </c>
      <c r="C33" s="220" t="str">
        <f>IF(AND(Master!E86=""),"",Master!E86)</f>
        <v/>
      </c>
      <c r="D33" s="220"/>
      <c r="E33" s="220"/>
      <c r="F33" s="220"/>
      <c r="G33" s="220"/>
      <c r="H33" s="222" t="str">
        <f t="shared" si="0"/>
        <v/>
      </c>
      <c r="I33" s="220"/>
    </row>
    <row r="34" spans="1:11" hidden="1">
      <c r="A34" s="220">
        <v>28</v>
      </c>
      <c r="B34" s="223" t="str">
        <f>IF(AND(Master!D87=""),"",Master!D87)</f>
        <v/>
      </c>
      <c r="C34" s="220" t="str">
        <f>IF(AND(Master!E87=""),"",Master!E87)</f>
        <v/>
      </c>
      <c r="D34" s="220"/>
      <c r="E34" s="220"/>
      <c r="F34" s="220"/>
      <c r="G34" s="220"/>
      <c r="H34" s="222" t="str">
        <f t="shared" si="0"/>
        <v/>
      </c>
      <c r="I34" s="220"/>
    </row>
    <row r="35" spans="1:11" hidden="1">
      <c r="A35" s="220">
        <v>29</v>
      </c>
      <c r="B35" s="223" t="str">
        <f>IF(AND(Master!D88=""),"",Master!D88)</f>
        <v/>
      </c>
      <c r="C35" s="220" t="str">
        <f>IF(AND(Master!E88=""),"",Master!E88)</f>
        <v/>
      </c>
      <c r="D35" s="220"/>
      <c r="E35" s="220"/>
      <c r="F35" s="220"/>
      <c r="G35" s="220"/>
      <c r="H35" s="222" t="str">
        <f t="shared" si="0"/>
        <v/>
      </c>
      <c r="I35" s="220"/>
    </row>
    <row r="36" spans="1:11" hidden="1">
      <c r="A36" s="220">
        <v>30</v>
      </c>
      <c r="B36" s="223" t="str">
        <f>IF(AND(Master!D89=""),"",Master!D89)</f>
        <v/>
      </c>
      <c r="C36" s="220" t="str">
        <f>IF(AND(Master!E89=""),"",Master!E89)</f>
        <v/>
      </c>
      <c r="D36" s="220"/>
      <c r="E36" s="220"/>
      <c r="F36" s="220"/>
      <c r="G36" s="220"/>
      <c r="H36" s="222" t="str">
        <f t="shared" si="0"/>
        <v/>
      </c>
      <c r="I36" s="220"/>
    </row>
    <row r="37" spans="1:11" hidden="1">
      <c r="A37" s="220">
        <v>31</v>
      </c>
      <c r="B37" s="223" t="str">
        <f>IF(AND(Master!D90=""),"",Master!D90)</f>
        <v/>
      </c>
      <c r="C37" s="220" t="str">
        <f>IF(AND(Master!E90=""),"",Master!E90)</f>
        <v/>
      </c>
      <c r="D37" s="220"/>
      <c r="E37" s="220"/>
      <c r="F37" s="220"/>
      <c r="G37" s="220"/>
      <c r="H37" s="222" t="str">
        <f t="shared" si="0"/>
        <v/>
      </c>
      <c r="I37" s="220"/>
    </row>
    <row r="38" spans="1:11">
      <c r="A38" s="104"/>
      <c r="B38" s="104"/>
      <c r="C38" s="104"/>
      <c r="D38" s="104"/>
      <c r="E38" s="104"/>
      <c r="F38" s="62"/>
    </row>
    <row r="39" spans="1:11">
      <c r="A39" s="104"/>
      <c r="B39" s="104"/>
      <c r="C39" s="104"/>
      <c r="D39" s="104"/>
      <c r="E39" s="104"/>
      <c r="F39" s="62"/>
    </row>
    <row r="40" spans="1:11" ht="18.75">
      <c r="A40" s="104"/>
      <c r="B40" s="104"/>
      <c r="C40" s="104"/>
      <c r="D40" s="171"/>
      <c r="E40" s="171"/>
      <c r="F40" s="117"/>
      <c r="H40" s="919" t="str">
        <f>Master!E2</f>
        <v>ç/kkukpk;Z]</v>
      </c>
      <c r="I40" s="919"/>
      <c r="J40" s="171"/>
      <c r="K40" s="171"/>
    </row>
    <row r="41" spans="1:11" ht="18.75" customHeight="1">
      <c r="A41" s="104"/>
      <c r="B41" s="104"/>
      <c r="C41" s="175"/>
      <c r="D41" s="42"/>
      <c r="E41" s="42"/>
      <c r="F41" s="118"/>
      <c r="H41" s="920">
        <f>Master!F2</f>
        <v>0</v>
      </c>
      <c r="I41" s="920"/>
      <c r="J41" s="42"/>
      <c r="K41" s="42"/>
    </row>
    <row r="42" spans="1:11" ht="18.75" customHeight="1">
      <c r="A42" s="104"/>
      <c r="B42" s="104"/>
      <c r="C42" s="118"/>
      <c r="D42" s="42"/>
      <c r="E42" s="42"/>
      <c r="F42" s="118"/>
      <c r="H42" s="920"/>
      <c r="I42" s="920"/>
      <c r="J42" s="42"/>
      <c r="K42" s="42"/>
    </row>
    <row r="43" spans="1:11" ht="15" customHeight="1">
      <c r="A43" s="104"/>
      <c r="B43" s="104"/>
      <c r="C43" s="118"/>
      <c r="D43" s="42"/>
      <c r="E43" s="42"/>
      <c r="F43" s="118"/>
      <c r="I43" s="42"/>
      <c r="J43" s="42"/>
      <c r="K43" s="42"/>
    </row>
    <row r="44" spans="1:11" ht="15" customHeight="1">
      <c r="A44" s="175"/>
      <c r="B44" s="175"/>
      <c r="C44" s="175"/>
      <c r="D44" s="118"/>
      <c r="E44" s="118"/>
      <c r="F44" s="118"/>
    </row>
    <row r="45" spans="1:11">
      <c r="A45" s="175"/>
      <c r="B45" s="175"/>
      <c r="C45" s="175"/>
      <c r="D45" s="175"/>
      <c r="E45" s="175"/>
      <c r="F45" s="62"/>
    </row>
    <row r="46" spans="1:11">
      <c r="A46" s="175"/>
      <c r="B46" s="175"/>
      <c r="C46" s="175"/>
      <c r="D46" s="175"/>
      <c r="E46" s="175"/>
      <c r="F46" s="62"/>
    </row>
  </sheetData>
  <mergeCells count="8">
    <mergeCell ref="H40:I40"/>
    <mergeCell ref="H41:I42"/>
    <mergeCell ref="D1:E1"/>
    <mergeCell ref="A5:I5"/>
    <mergeCell ref="H1:I1"/>
    <mergeCell ref="A2:I2"/>
    <mergeCell ref="A3:I3"/>
    <mergeCell ref="A4:I4"/>
  </mergeCells>
  <pageMargins left="0.45" right="0.45"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dimension ref="A1:H17"/>
  <sheetViews>
    <sheetView workbookViewId="0">
      <selection activeCell="M9" sqref="M9"/>
    </sheetView>
  </sheetViews>
  <sheetFormatPr defaultColWidth="9.140625" defaultRowHeight="15"/>
  <cols>
    <col min="1" max="1" width="6.42578125" style="216" customWidth="1"/>
    <col min="2" max="2" width="13.140625" style="216" customWidth="1"/>
    <col min="3" max="3" width="28" style="216" customWidth="1"/>
    <col min="4" max="4" width="16.42578125" style="216" customWidth="1"/>
    <col min="5" max="5" width="12.28515625" style="216" customWidth="1"/>
    <col min="6" max="6" width="19.28515625" style="216" customWidth="1"/>
    <col min="7" max="7" width="18.42578125" style="216" customWidth="1"/>
    <col min="8" max="8" width="17.85546875" style="216" customWidth="1"/>
    <col min="9" max="16384" width="9.140625" style="216"/>
  </cols>
  <sheetData>
    <row r="1" spans="1:8" ht="26.25" customHeight="1">
      <c r="A1" s="1370" t="str">
        <f>Summary!A2</f>
        <v>ç/kkukpk;Z] jkmekfo jk;eyok³k ¼vkWfQl vkbZ-Mh- la[;k %&amp;12345½</v>
      </c>
      <c r="B1" s="1370"/>
      <c r="C1" s="1370"/>
      <c r="D1" s="1370"/>
      <c r="E1" s="1370"/>
      <c r="F1" s="1370"/>
      <c r="G1" s="1370"/>
      <c r="H1" s="1370"/>
    </row>
    <row r="2" spans="1:8" ht="18.75" customHeight="1">
      <c r="A2" s="230"/>
      <c r="B2" s="230"/>
    </row>
    <row r="3" spans="1:8" ht="18.75" customHeight="1">
      <c r="A3" s="1371" t="s">
        <v>497</v>
      </c>
      <c r="B3" s="1371"/>
      <c r="C3" s="1371"/>
      <c r="D3" s="1371"/>
      <c r="E3" s="1371"/>
      <c r="F3" s="1371"/>
      <c r="G3" s="1371"/>
      <c r="H3" s="1371"/>
    </row>
    <row r="4" spans="1:8" ht="18.75" customHeight="1">
      <c r="A4" s="1368">
        <f>Summary!$C$1</f>
        <v>12345</v>
      </c>
      <c r="B4" s="1368"/>
      <c r="C4" s="1369" t="str">
        <f>Summary!A5</f>
        <v>BUDGET HEAD : 2202 -सामान्य शिक्षा-02-109 -राजकीय माध्यमिक विद्यालय-07 -राष्ट्रीय माध्यमिक शिक्षा अभियान-01 -माध्यमिक शिक्षा अभियान- सामान्य व्यय (S.F. + C.A.)</v>
      </c>
      <c r="D4" s="1369"/>
      <c r="E4" s="1369"/>
      <c r="F4" s="1369"/>
      <c r="G4" s="1369"/>
      <c r="H4" s="1369"/>
    </row>
    <row r="5" spans="1:8" ht="29.25" customHeight="1">
      <c r="A5" s="1372" t="s">
        <v>538</v>
      </c>
      <c r="B5" s="1372"/>
      <c r="C5" s="1372"/>
      <c r="D5" s="1372"/>
      <c r="E5" s="1372"/>
      <c r="F5" s="1372"/>
      <c r="G5" s="1372"/>
      <c r="H5" s="1372"/>
    </row>
    <row r="6" spans="1:8" ht="18.75" customHeight="1">
      <c r="A6" s="1373"/>
      <c r="B6" s="1373"/>
      <c r="C6" s="1373"/>
      <c r="D6" s="1373"/>
      <c r="E6" s="1373"/>
      <c r="F6" s="1373"/>
      <c r="G6" s="1373"/>
      <c r="H6" s="1373"/>
    </row>
    <row r="7" spans="1:8" s="232" customFormat="1" ht="75.75" customHeight="1">
      <c r="A7" s="231" t="s">
        <v>498</v>
      </c>
      <c r="B7" s="231" t="s">
        <v>499</v>
      </c>
      <c r="C7" s="231" t="s">
        <v>500</v>
      </c>
      <c r="D7" s="231" t="s">
        <v>501</v>
      </c>
      <c r="E7" s="231" t="s">
        <v>502</v>
      </c>
      <c r="F7" s="231" t="s">
        <v>503</v>
      </c>
      <c r="G7" s="231" t="s">
        <v>504</v>
      </c>
      <c r="H7" s="231" t="s">
        <v>505</v>
      </c>
    </row>
    <row r="8" spans="1:8" s="232" customFormat="1" ht="20.25" customHeight="1">
      <c r="A8" s="231">
        <v>1</v>
      </c>
      <c r="B8" s="231">
        <v>2</v>
      </c>
      <c r="C8" s="231">
        <v>3</v>
      </c>
      <c r="D8" s="231">
        <v>4</v>
      </c>
      <c r="E8" s="231">
        <v>5</v>
      </c>
      <c r="F8" s="231">
        <v>6</v>
      </c>
      <c r="G8" s="231">
        <v>7</v>
      </c>
      <c r="H8" s="231">
        <v>8</v>
      </c>
    </row>
    <row r="9" spans="1:8" s="235" customFormat="1" ht="37.5" customHeight="1">
      <c r="A9" s="233"/>
      <c r="B9" s="233"/>
      <c r="C9" s="234"/>
      <c r="D9" s="233"/>
      <c r="E9" s="233"/>
      <c r="F9" s="233"/>
      <c r="G9" s="233"/>
      <c r="H9" s="233"/>
    </row>
    <row r="10" spans="1:8" s="235" customFormat="1" ht="37.5" customHeight="1">
      <c r="A10" s="233"/>
      <c r="B10" s="233"/>
      <c r="C10" s="234"/>
      <c r="D10" s="233"/>
      <c r="E10" s="236" t="s">
        <v>506</v>
      </c>
      <c r="F10" s="233"/>
      <c r="G10" s="233"/>
      <c r="H10" s="233"/>
    </row>
    <row r="11" spans="1:8" s="235" customFormat="1" ht="37.5" customHeight="1">
      <c r="A11" s="233"/>
      <c r="B11" s="233"/>
      <c r="C11" s="234"/>
      <c r="D11" s="233"/>
      <c r="E11" s="233"/>
      <c r="F11" s="233"/>
      <c r="G11" s="233"/>
      <c r="H11" s="233"/>
    </row>
    <row r="12" spans="1:8" s="235" customFormat="1" ht="37.5" customHeight="1">
      <c r="A12" s="233"/>
      <c r="B12" s="233"/>
      <c r="C12" s="234"/>
      <c r="D12" s="234"/>
      <c r="E12" s="233"/>
      <c r="F12" s="233"/>
      <c r="G12" s="233" t="s">
        <v>417</v>
      </c>
      <c r="H12" s="233">
        <f>SUM(H9:H11)</f>
        <v>0</v>
      </c>
    </row>
    <row r="15" spans="1:8" ht="18.75">
      <c r="F15" s="919" t="str">
        <f>Master!E2</f>
        <v>ç/kkukpk;Z]</v>
      </c>
      <c r="G15" s="919"/>
    </row>
    <row r="16" spans="1:8" ht="18.75" customHeight="1">
      <c r="F16" s="1141">
        <f>Master!F2</f>
        <v>0</v>
      </c>
      <c r="G16" s="1141"/>
    </row>
    <row r="17" spans="6:7">
      <c r="F17" s="1141"/>
      <c r="G17" s="1141"/>
    </row>
  </sheetData>
  <mergeCells count="8">
    <mergeCell ref="A4:B4"/>
    <mergeCell ref="C4:H4"/>
    <mergeCell ref="F15:G15"/>
    <mergeCell ref="F16:G17"/>
    <mergeCell ref="A1:H1"/>
    <mergeCell ref="A3:H3"/>
    <mergeCell ref="A5:H5"/>
    <mergeCell ref="A6:H6"/>
  </mergeCells>
  <pageMargins left="0.7" right="0.7" top="0.75" bottom="0.75" header="0.3" footer="0.3"/>
  <pageSetup paperSize="9"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sheetPr>
    <tabColor theme="9" tint="-0.499984740745262"/>
  </sheetPr>
  <dimension ref="A1:L35"/>
  <sheetViews>
    <sheetView topLeftCell="A8" workbookViewId="0">
      <selection activeCell="H12" activeCellId="1" sqref="C19:H22 C9:H12"/>
    </sheetView>
  </sheetViews>
  <sheetFormatPr defaultColWidth="0" defaultRowHeight="15" zeroHeight="1"/>
  <cols>
    <col min="1" max="1" width="5.42578125" style="1178" customWidth="1"/>
    <col min="2" max="2" width="35.28515625" style="1178" customWidth="1"/>
    <col min="3" max="6" width="12.140625" style="1178" customWidth="1"/>
    <col min="7" max="7" width="12.140625" style="464" customWidth="1"/>
    <col min="8" max="8" width="34.28515625" style="464" customWidth="1"/>
    <col min="9" max="9" width="3.140625" style="464" customWidth="1"/>
    <col min="10" max="12" width="0" style="464" hidden="1" customWidth="1"/>
    <col min="13" max="16384" width="9.140625" style="464" hidden="1"/>
  </cols>
  <sheetData>
    <row r="1" spans="1:9" ht="26.25">
      <c r="A1" s="463"/>
      <c r="B1" s="463"/>
      <c r="C1" s="463"/>
      <c r="D1" s="1385" t="s">
        <v>751</v>
      </c>
      <c r="G1" s="1179">
        <f>[3]Summary!$C$1</f>
        <v>32940</v>
      </c>
      <c r="H1" s="1179"/>
      <c r="I1" s="1176"/>
    </row>
    <row r="2" spans="1:9" ht="26.25">
      <c r="A2" s="1180" t="str">
        <f>abc!A2</f>
        <v>ç/kkukpk;Z] jkmekfo jk;eyok³k ¼vkWfQl vkbZ-Mh- la[;k %&amp;12345½</v>
      </c>
      <c r="B2" s="1180"/>
      <c r="C2" s="1180"/>
      <c r="D2" s="1180"/>
      <c r="E2" s="1180"/>
      <c r="F2" s="1180"/>
      <c r="G2" s="1180"/>
      <c r="H2" s="1180"/>
      <c r="I2" s="1176"/>
    </row>
    <row r="3" spans="1:9" ht="23.25">
      <c r="A3" s="1386" t="s">
        <v>752</v>
      </c>
      <c r="B3" s="1386"/>
      <c r="C3" s="1386"/>
      <c r="D3" s="1386"/>
      <c r="E3" s="1386"/>
      <c r="F3" s="1386"/>
      <c r="G3" s="1386"/>
      <c r="H3" s="1386"/>
      <c r="I3" s="1176"/>
    </row>
    <row r="4" spans="1:9" ht="18.75">
      <c r="A4" s="1184" t="s">
        <v>767</v>
      </c>
      <c r="B4" s="1184"/>
      <c r="C4" s="1376" t="str">
        <f>Master!G5</f>
        <v>2202-02-109-(07)-(01) (STATE FUND+CENTRAL ASS.)</v>
      </c>
      <c r="D4" s="1376"/>
      <c r="E4" s="1376"/>
      <c r="F4" s="1376"/>
      <c r="G4" s="465"/>
      <c r="H4" s="466" t="s">
        <v>281</v>
      </c>
      <c r="I4" s="1176"/>
    </row>
    <row r="5" spans="1:9">
      <c r="A5" s="1377" t="str">
        <f>A!A4</f>
        <v>BUDGET HEAD : 2202 -सामान्य शिक्षा-02-109 -राजकीय माध्यमिक विद्यालय-07 -राष्ट्रीय माध्यमिक शिक्षा अभियान-01 -माध्यमिक शिक्षा अभियान- सामान्य व्यय (S.F. + C.A.)</v>
      </c>
      <c r="B5" s="1378"/>
      <c r="C5" s="1378"/>
      <c r="D5" s="1378"/>
      <c r="E5" s="1378"/>
      <c r="F5" s="1378"/>
      <c r="G5" s="1378"/>
      <c r="H5" s="1379"/>
      <c r="I5" s="1176"/>
    </row>
    <row r="6" spans="1:9" ht="18.75">
      <c r="A6" s="1380" t="s">
        <v>6</v>
      </c>
      <c r="B6" s="1381" t="s">
        <v>37</v>
      </c>
      <c r="C6" s="1382" t="s">
        <v>753</v>
      </c>
      <c r="D6" s="1383"/>
      <c r="E6" s="1383"/>
      <c r="F6" s="1383"/>
      <c r="G6" s="1384"/>
      <c r="H6" s="467" t="s">
        <v>754</v>
      </c>
      <c r="I6" s="1176"/>
    </row>
    <row r="7" spans="1:9" ht="18.75">
      <c r="A7" s="1380"/>
      <c r="B7" s="1381"/>
      <c r="C7" s="468" t="s">
        <v>273</v>
      </c>
      <c r="D7" s="468" t="s">
        <v>274</v>
      </c>
      <c r="E7" s="468" t="s">
        <v>275</v>
      </c>
      <c r="F7" s="468" t="s">
        <v>755</v>
      </c>
      <c r="G7" s="468" t="s">
        <v>417</v>
      </c>
      <c r="H7" s="469" t="s">
        <v>271</v>
      </c>
      <c r="I7" s="1176"/>
    </row>
    <row r="8" spans="1:9">
      <c r="A8" s="470">
        <v>1</v>
      </c>
      <c r="B8" s="471">
        <v>2</v>
      </c>
      <c r="C8" s="470">
        <v>3</v>
      </c>
      <c r="D8" s="470">
        <v>4</v>
      </c>
      <c r="E8" s="470">
        <v>5</v>
      </c>
      <c r="F8" s="470">
        <v>6</v>
      </c>
      <c r="G8" s="470">
        <v>7</v>
      </c>
      <c r="H8" s="470">
        <v>8</v>
      </c>
      <c r="I8" s="1176"/>
    </row>
    <row r="9" spans="1:9" ht="15.75">
      <c r="A9" s="470">
        <v>1</v>
      </c>
      <c r="B9" s="472" t="s">
        <v>849</v>
      </c>
      <c r="C9" s="458">
        <f>'P-7'!C13</f>
        <v>35380</v>
      </c>
      <c r="D9" s="458">
        <f>'P-7'!D13</f>
        <v>50000</v>
      </c>
      <c r="E9" s="459">
        <f>'P-7'!E13</f>
        <v>28260</v>
      </c>
      <c r="F9" s="458">
        <f>'P-7'!F13</f>
        <v>2000</v>
      </c>
      <c r="G9" s="460">
        <f>SUM(C9:F9)</f>
        <v>115640</v>
      </c>
      <c r="H9" s="458">
        <f>'P-7'!H13</f>
        <v>996188</v>
      </c>
      <c r="I9" s="1176"/>
    </row>
    <row r="10" spans="1:9">
      <c r="A10" s="470">
        <v>2</v>
      </c>
      <c r="B10" s="468" t="s">
        <v>850</v>
      </c>
      <c r="C10" s="458">
        <v>0</v>
      </c>
      <c r="D10" s="458">
        <v>0</v>
      </c>
      <c r="E10" s="459">
        <v>0</v>
      </c>
      <c r="F10" s="458">
        <v>0</v>
      </c>
      <c r="G10" s="460">
        <f>SUM(C10:F10)</f>
        <v>0</v>
      </c>
      <c r="H10" s="458">
        <v>52500000</v>
      </c>
      <c r="I10" s="1176"/>
    </row>
    <row r="11" spans="1:9" ht="18.75">
      <c r="A11" s="470">
        <v>3</v>
      </c>
      <c r="B11" s="472" t="s">
        <v>417</v>
      </c>
      <c r="C11" s="460">
        <f t="shared" ref="C11:G11" si="0">C9+C10</f>
        <v>35380</v>
      </c>
      <c r="D11" s="460">
        <f t="shared" si="0"/>
        <v>50000</v>
      </c>
      <c r="E11" s="460">
        <f t="shared" si="0"/>
        <v>28260</v>
      </c>
      <c r="F11" s="460">
        <f t="shared" si="0"/>
        <v>2000</v>
      </c>
      <c r="G11" s="460">
        <f t="shared" si="0"/>
        <v>115640</v>
      </c>
      <c r="H11" s="461">
        <f>H9+H10</f>
        <v>53496188</v>
      </c>
      <c r="I11" s="1176"/>
    </row>
    <row r="12" spans="1:9" ht="15.75">
      <c r="A12" s="470">
        <v>4</v>
      </c>
      <c r="B12" s="472" t="s">
        <v>851</v>
      </c>
      <c r="C12" s="458">
        <v>0</v>
      </c>
      <c r="D12" s="458">
        <v>0</v>
      </c>
      <c r="E12" s="459">
        <v>0</v>
      </c>
      <c r="F12" s="458">
        <v>0</v>
      </c>
      <c r="G12" s="458">
        <v>0</v>
      </c>
      <c r="H12" s="462">
        <f>'Formet 9'!I11</f>
        <v>0</v>
      </c>
      <c r="I12" s="1176"/>
    </row>
    <row r="13" spans="1:9">
      <c r="A13" s="473">
        <v>5</v>
      </c>
      <c r="B13" s="474" t="s">
        <v>852</v>
      </c>
      <c r="C13" s="475">
        <f t="shared" ref="C13:G13" si="1">C11-C12</f>
        <v>35380</v>
      </c>
      <c r="D13" s="475">
        <f t="shared" si="1"/>
        <v>50000</v>
      </c>
      <c r="E13" s="475">
        <f t="shared" si="1"/>
        <v>28260</v>
      </c>
      <c r="F13" s="475">
        <f t="shared" si="1"/>
        <v>2000</v>
      </c>
      <c r="G13" s="475">
        <f t="shared" si="1"/>
        <v>115640</v>
      </c>
      <c r="H13" s="475">
        <f>H11-H12</f>
        <v>53496188</v>
      </c>
      <c r="I13" s="1176"/>
    </row>
    <row r="14" spans="1:9">
      <c r="A14" s="464"/>
      <c r="B14" s="464"/>
      <c r="C14" s="464"/>
      <c r="D14" s="464"/>
      <c r="E14" s="464"/>
      <c r="F14" s="464"/>
      <c r="I14" s="1176"/>
    </row>
    <row r="15" spans="1:9" ht="18.75">
      <c r="A15" s="1183" t="s">
        <v>756</v>
      </c>
      <c r="B15" s="1183"/>
      <c r="C15" s="1183"/>
      <c r="D15" s="1183"/>
      <c r="E15" s="1183"/>
      <c r="F15" s="1183"/>
      <c r="G15" s="1183"/>
      <c r="H15" s="1183"/>
      <c r="I15" s="1176"/>
    </row>
    <row r="16" spans="1:9" ht="18.75">
      <c r="A16" s="1380" t="s">
        <v>6</v>
      </c>
      <c r="B16" s="1381" t="s">
        <v>37</v>
      </c>
      <c r="C16" s="1382" t="s">
        <v>753</v>
      </c>
      <c r="D16" s="1383"/>
      <c r="E16" s="1383"/>
      <c r="F16" s="1383"/>
      <c r="G16" s="1384"/>
      <c r="H16" s="467" t="s">
        <v>754</v>
      </c>
      <c r="I16" s="1176"/>
    </row>
    <row r="17" spans="1:12" ht="18.75">
      <c r="A17" s="1380"/>
      <c r="B17" s="1381"/>
      <c r="C17" s="468" t="s">
        <v>273</v>
      </c>
      <c r="D17" s="468" t="s">
        <v>274</v>
      </c>
      <c r="E17" s="468" t="s">
        <v>275</v>
      </c>
      <c r="F17" s="468" t="s">
        <v>755</v>
      </c>
      <c r="G17" s="468" t="s">
        <v>417</v>
      </c>
      <c r="H17" s="469" t="s">
        <v>271</v>
      </c>
      <c r="I17" s="1176"/>
    </row>
    <row r="18" spans="1:12">
      <c r="A18" s="470">
        <v>1</v>
      </c>
      <c r="B18" s="471">
        <v>2</v>
      </c>
      <c r="C18" s="470">
        <v>3</v>
      </c>
      <c r="D18" s="470">
        <v>4</v>
      </c>
      <c r="E18" s="470">
        <v>5</v>
      </c>
      <c r="F18" s="470">
        <v>6</v>
      </c>
      <c r="G18" s="470">
        <v>7</v>
      </c>
      <c r="H18" s="470">
        <v>8</v>
      </c>
      <c r="I18" s="1176"/>
    </row>
    <row r="19" spans="1:12" ht="15.75">
      <c r="A19" s="470">
        <v>1</v>
      </c>
      <c r="B19" s="472" t="s">
        <v>849</v>
      </c>
      <c r="C19" s="458">
        <v>0</v>
      </c>
      <c r="D19" s="458">
        <v>0</v>
      </c>
      <c r="E19" s="459">
        <v>0</v>
      </c>
      <c r="F19" s="460">
        <v>0</v>
      </c>
      <c r="G19" s="458">
        <v>0</v>
      </c>
      <c r="H19" s="458">
        <v>0</v>
      </c>
      <c r="I19" s="1176"/>
    </row>
    <row r="20" spans="1:12">
      <c r="A20" s="470">
        <v>2</v>
      </c>
      <c r="B20" s="468" t="s">
        <v>850</v>
      </c>
      <c r="C20" s="458">
        <v>0</v>
      </c>
      <c r="D20" s="458">
        <v>0</v>
      </c>
      <c r="E20" s="459">
        <v>0</v>
      </c>
      <c r="F20" s="460">
        <v>0</v>
      </c>
      <c r="G20" s="458">
        <v>0</v>
      </c>
      <c r="H20" s="458">
        <v>0</v>
      </c>
      <c r="I20" s="1176"/>
      <c r="L20" s="464" t="s">
        <v>766</v>
      </c>
    </row>
    <row r="21" spans="1:12" ht="18.75">
      <c r="A21" s="470">
        <v>3</v>
      </c>
      <c r="B21" s="472" t="s">
        <v>417</v>
      </c>
      <c r="C21" s="460">
        <f t="shared" ref="C21:H21" si="2">C19+C20</f>
        <v>0</v>
      </c>
      <c r="D21" s="460">
        <f t="shared" si="2"/>
        <v>0</v>
      </c>
      <c r="E21" s="460">
        <f t="shared" si="2"/>
        <v>0</v>
      </c>
      <c r="F21" s="460">
        <f t="shared" si="2"/>
        <v>0</v>
      </c>
      <c r="G21" s="460">
        <f t="shared" si="2"/>
        <v>0</v>
      </c>
      <c r="H21" s="461">
        <f t="shared" si="2"/>
        <v>0</v>
      </c>
      <c r="I21" s="1176"/>
    </row>
    <row r="22" spans="1:12" ht="15.75">
      <c r="A22" s="470">
        <v>4</v>
      </c>
      <c r="B22" s="472" t="s">
        <v>851</v>
      </c>
      <c r="C22" s="458">
        <v>0</v>
      </c>
      <c r="D22" s="458">
        <v>0</v>
      </c>
      <c r="E22" s="459">
        <v>0</v>
      </c>
      <c r="F22" s="460">
        <v>0</v>
      </c>
      <c r="G22" s="458">
        <v>0</v>
      </c>
      <c r="H22" s="458">
        <v>0</v>
      </c>
      <c r="I22" s="1176"/>
    </row>
    <row r="23" spans="1:12">
      <c r="A23" s="473">
        <v>5</v>
      </c>
      <c r="B23" s="474" t="s">
        <v>852</v>
      </c>
      <c r="C23" s="475">
        <f t="shared" ref="C23:H23" si="3">C21-C22</f>
        <v>0</v>
      </c>
      <c r="D23" s="475">
        <f t="shared" si="3"/>
        <v>0</v>
      </c>
      <c r="E23" s="475">
        <f t="shared" si="3"/>
        <v>0</v>
      </c>
      <c r="F23" s="475">
        <f t="shared" si="3"/>
        <v>0</v>
      </c>
      <c r="G23" s="475">
        <f t="shared" si="3"/>
        <v>0</v>
      </c>
      <c r="H23" s="475">
        <f t="shared" si="3"/>
        <v>0</v>
      </c>
      <c r="I23" s="1176"/>
    </row>
    <row r="24" spans="1:12" ht="15.75">
      <c r="A24" s="1374" t="s">
        <v>562</v>
      </c>
      <c r="B24" s="1374"/>
      <c r="C24" s="1374"/>
      <c r="D24" s="1374"/>
      <c r="E24" s="1374"/>
      <c r="F24" s="1374"/>
      <c r="G24" s="1374"/>
      <c r="H24" s="1374"/>
      <c r="I24" s="1176"/>
    </row>
    <row r="25" spans="1:12" ht="18.75">
      <c r="G25" s="1174"/>
      <c r="H25" s="1174"/>
      <c r="I25" s="1176"/>
    </row>
    <row r="26" spans="1:12">
      <c r="G26" s="1375" t="str">
        <f>sharansh!B2</f>
        <v>ç/kkukpk;Z] jkmekfo jk;eyok³k ¼vkWfQl vkbZ-Mh- la[;k %&amp;12345½</v>
      </c>
      <c r="H26" s="1375"/>
      <c r="I26" s="1176"/>
    </row>
    <row r="27" spans="1:12">
      <c r="G27" s="1375"/>
      <c r="H27" s="1375"/>
      <c r="I27" s="1176"/>
    </row>
    <row r="28" spans="1:12">
      <c r="G28" s="1375"/>
      <c r="H28" s="1375"/>
      <c r="I28" s="1176"/>
    </row>
    <row r="29" spans="1:12" ht="15" hidden="1" customHeight="1">
      <c r="I29" s="1176"/>
    </row>
    <row r="30" spans="1:12" ht="15" hidden="1" customHeight="1"/>
    <row r="31" spans="1:12" ht="15" hidden="1" customHeight="1"/>
    <row r="32" spans="1:12" ht="15" hidden="1" customHeight="1"/>
    <row r="33" ht="15" hidden="1" customHeight="1"/>
    <row r="34" ht="15" hidden="1" customHeight="1"/>
    <row r="35" ht="15" hidden="1" customHeight="1"/>
  </sheetData>
  <sheetProtection password="E8FA" sheet="1" objects="1" scenarios="1" formatColumns="0" formatRows="0"/>
  <mergeCells count="19">
    <mergeCell ref="G1:H1"/>
    <mergeCell ref="A2:H2"/>
    <mergeCell ref="A3:H3"/>
    <mergeCell ref="A24:H24"/>
    <mergeCell ref="I1:I29"/>
    <mergeCell ref="A25:F1048576"/>
    <mergeCell ref="G25:H25"/>
    <mergeCell ref="G26:H28"/>
    <mergeCell ref="A4:B4"/>
    <mergeCell ref="C4:F4"/>
    <mergeCell ref="A5:H5"/>
    <mergeCell ref="A6:A7"/>
    <mergeCell ref="B6:B7"/>
    <mergeCell ref="C6:G6"/>
    <mergeCell ref="A15:H15"/>
    <mergeCell ref="A16:A17"/>
    <mergeCell ref="B16:B17"/>
    <mergeCell ref="C16:G16"/>
    <mergeCell ref="D1:F1"/>
  </mergeCells>
  <pageMargins left="0.23" right="0.22" top="0.42" bottom="0.4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sheetPr>
    <tabColor theme="2" tint="-0.249977111117893"/>
  </sheetPr>
  <dimension ref="A1:I35"/>
  <sheetViews>
    <sheetView workbookViewId="0">
      <selection activeCell="H12" activeCellId="2" sqref="C19:H22 C9:H12 H12"/>
    </sheetView>
  </sheetViews>
  <sheetFormatPr defaultColWidth="0" defaultRowHeight="15" zeroHeight="1"/>
  <cols>
    <col min="1" max="1" width="5.28515625" style="1178" customWidth="1"/>
    <col min="2" max="2" width="28" style="1178" customWidth="1"/>
    <col min="3" max="6" width="11.7109375" style="1178" customWidth="1"/>
    <col min="7" max="7" width="11.7109375" style="464" customWidth="1"/>
    <col min="8" max="8" width="34.28515625" style="464" customWidth="1"/>
    <col min="9" max="9" width="3.28515625" style="464" customWidth="1"/>
    <col min="10" max="16384" width="9.140625" style="464" hidden="1"/>
  </cols>
  <sheetData>
    <row r="1" spans="1:8" s="1176" customFormat="1" ht="26.25">
      <c r="A1" s="463"/>
      <c r="B1" s="463"/>
      <c r="C1" s="463"/>
      <c r="D1" s="1385" t="s">
        <v>757</v>
      </c>
      <c r="E1" s="1178"/>
      <c r="F1" s="1178"/>
      <c r="G1" s="1179">
        <f>[3]Summary!$C$1</f>
        <v>32940</v>
      </c>
      <c r="H1" s="1179"/>
    </row>
    <row r="2" spans="1:8" s="1176" customFormat="1" ht="26.25">
      <c r="A2" s="1180" t="str">
        <f>'P-14'!A2:H2</f>
        <v>ç/kkukpk;Z] jkmekfo jk;eyok³k ¼vkWfQl vkbZ-Mh- la[;k %&amp;12345½</v>
      </c>
      <c r="B2" s="1180"/>
      <c r="C2" s="1180"/>
      <c r="D2" s="1180"/>
      <c r="E2" s="1180"/>
      <c r="F2" s="1180"/>
      <c r="G2" s="1180"/>
      <c r="H2" s="1180"/>
    </row>
    <row r="3" spans="1:8" s="1176" customFormat="1" ht="23.25">
      <c r="A3" s="1386" t="s">
        <v>752</v>
      </c>
      <c r="B3" s="1386"/>
      <c r="C3" s="1386"/>
      <c r="D3" s="1386"/>
      <c r="E3" s="1386"/>
      <c r="F3" s="1386"/>
      <c r="G3" s="1386"/>
      <c r="H3" s="1386"/>
    </row>
    <row r="4" spans="1:8" s="1176" customFormat="1" ht="18.75">
      <c r="A4" s="1184" t="s">
        <v>767</v>
      </c>
      <c r="B4" s="1184"/>
      <c r="C4" s="1376" t="str">
        <f>Master!G5</f>
        <v>2202-02-109-(07)-(01) (STATE FUND+CENTRAL ASS.)</v>
      </c>
      <c r="D4" s="1376"/>
      <c r="E4" s="1376"/>
      <c r="F4" s="1376"/>
      <c r="G4" s="1376"/>
      <c r="H4" s="476" t="s">
        <v>281</v>
      </c>
    </row>
    <row r="5" spans="1:8" s="1176" customFormat="1" ht="15" customHeight="1">
      <c r="A5" s="1377" t="str">
        <f>A!A4</f>
        <v>BUDGET HEAD : 2202 -सामान्य शिक्षा-02-109 -राजकीय माध्यमिक विद्यालय-07 -राष्ट्रीय माध्यमिक शिक्षा अभियान-01 -माध्यमिक शिक्षा अभियान- सामान्य व्यय (S.F. + C.A.)</v>
      </c>
      <c r="B5" s="1378"/>
      <c r="C5" s="1378"/>
      <c r="D5" s="1378"/>
      <c r="E5" s="1378"/>
      <c r="F5" s="1378"/>
      <c r="G5" s="1378"/>
      <c r="H5" s="1379"/>
    </row>
    <row r="6" spans="1:8" s="1176" customFormat="1" ht="18.75">
      <c r="A6" s="1380" t="s">
        <v>6</v>
      </c>
      <c r="B6" s="1381" t="s">
        <v>37</v>
      </c>
      <c r="C6" s="1382" t="s">
        <v>753</v>
      </c>
      <c r="D6" s="1383"/>
      <c r="E6" s="1383"/>
      <c r="F6" s="1383"/>
      <c r="G6" s="1384"/>
      <c r="H6" s="467" t="s">
        <v>754</v>
      </c>
    </row>
    <row r="7" spans="1:8" s="1176" customFormat="1" ht="18.75">
      <c r="A7" s="1380"/>
      <c r="B7" s="1381"/>
      <c r="C7" s="468" t="s">
        <v>273</v>
      </c>
      <c r="D7" s="468" t="s">
        <v>274</v>
      </c>
      <c r="E7" s="468" t="s">
        <v>275</v>
      </c>
      <c r="F7" s="468" t="s">
        <v>755</v>
      </c>
      <c r="G7" s="468" t="s">
        <v>417</v>
      </c>
      <c r="H7" s="469" t="s">
        <v>271</v>
      </c>
    </row>
    <row r="8" spans="1:8" s="1176" customFormat="1">
      <c r="A8" s="470">
        <v>1</v>
      </c>
      <c r="B8" s="471">
        <v>2</v>
      </c>
      <c r="C8" s="470">
        <v>3</v>
      </c>
      <c r="D8" s="470">
        <v>4</v>
      </c>
      <c r="E8" s="470">
        <v>5</v>
      </c>
      <c r="F8" s="470">
        <v>6</v>
      </c>
      <c r="G8" s="470">
        <v>7</v>
      </c>
      <c r="H8" s="470">
        <v>8</v>
      </c>
    </row>
    <row r="9" spans="1:8" s="1176" customFormat="1" ht="15.75">
      <c r="A9" s="470">
        <v>1</v>
      </c>
      <c r="B9" s="472" t="s">
        <v>803</v>
      </c>
      <c r="C9" s="458">
        <v>49510</v>
      </c>
      <c r="D9" s="458">
        <v>50000</v>
      </c>
      <c r="E9" s="459">
        <v>50000</v>
      </c>
      <c r="F9" s="458">
        <v>2000</v>
      </c>
      <c r="G9" s="460">
        <f>SUM(C9:F9)</f>
        <v>151510</v>
      </c>
      <c r="H9" s="458">
        <v>-452705</v>
      </c>
    </row>
    <row r="10" spans="1:8" s="1176" customFormat="1">
      <c r="A10" s="470">
        <v>2</v>
      </c>
      <c r="B10" s="468" t="s">
        <v>853</v>
      </c>
      <c r="C10" s="458">
        <v>0</v>
      </c>
      <c r="D10" s="458">
        <v>0</v>
      </c>
      <c r="E10" s="459">
        <v>0</v>
      </c>
      <c r="F10" s="458">
        <v>0</v>
      </c>
      <c r="G10" s="460">
        <f>SUM(C10:F10)</f>
        <v>0</v>
      </c>
      <c r="H10" s="458">
        <v>85000000</v>
      </c>
    </row>
    <row r="11" spans="1:8" s="1176" customFormat="1" ht="18.75">
      <c r="A11" s="470">
        <v>3</v>
      </c>
      <c r="B11" s="472" t="s">
        <v>417</v>
      </c>
      <c r="C11" s="460">
        <f t="shared" ref="C11:G11" si="0">C9+C10</f>
        <v>49510</v>
      </c>
      <c r="D11" s="460">
        <f t="shared" si="0"/>
        <v>50000</v>
      </c>
      <c r="E11" s="460">
        <f t="shared" si="0"/>
        <v>50000</v>
      </c>
      <c r="F11" s="460">
        <f t="shared" si="0"/>
        <v>2000</v>
      </c>
      <c r="G11" s="460">
        <f t="shared" si="0"/>
        <v>151510</v>
      </c>
      <c r="H11" s="461">
        <f>H9+H10</f>
        <v>84547295</v>
      </c>
    </row>
    <row r="12" spans="1:8" s="1176" customFormat="1" ht="31.5">
      <c r="A12" s="470">
        <v>4</v>
      </c>
      <c r="B12" s="472" t="s">
        <v>854</v>
      </c>
      <c r="C12" s="458">
        <v>14130</v>
      </c>
      <c r="D12" s="458">
        <v>0</v>
      </c>
      <c r="E12" s="459">
        <v>21740</v>
      </c>
      <c r="F12" s="458">
        <v>0</v>
      </c>
      <c r="G12" s="458">
        <v>0</v>
      </c>
      <c r="H12" s="462">
        <v>83551107</v>
      </c>
    </row>
    <row r="13" spans="1:8" s="1176" customFormat="1">
      <c r="A13" s="473">
        <v>5</v>
      </c>
      <c r="B13" s="474" t="s">
        <v>855</v>
      </c>
      <c r="C13" s="475">
        <f t="shared" ref="C13:G13" si="1">C11-C12</f>
        <v>35380</v>
      </c>
      <c r="D13" s="475">
        <f t="shared" si="1"/>
        <v>50000</v>
      </c>
      <c r="E13" s="475">
        <f t="shared" si="1"/>
        <v>28260</v>
      </c>
      <c r="F13" s="475">
        <f t="shared" si="1"/>
        <v>2000</v>
      </c>
      <c r="G13" s="475">
        <f t="shared" si="1"/>
        <v>151510</v>
      </c>
      <c r="H13" s="475">
        <f>H11-H12</f>
        <v>996188</v>
      </c>
    </row>
    <row r="14" spans="1:8" s="1176" customFormat="1">
      <c r="A14" s="464"/>
      <c r="B14" s="464"/>
      <c r="C14" s="464"/>
      <c r="D14" s="464"/>
      <c r="E14" s="464"/>
      <c r="F14" s="464"/>
      <c r="G14" s="464"/>
      <c r="H14" s="464"/>
    </row>
    <row r="15" spans="1:8" s="1176" customFormat="1" ht="18.75">
      <c r="A15" s="1183" t="s">
        <v>756</v>
      </c>
      <c r="B15" s="1183"/>
      <c r="C15" s="1183"/>
      <c r="D15" s="1183"/>
      <c r="E15" s="1183"/>
      <c r="F15" s="1183"/>
      <c r="G15" s="1183"/>
      <c r="H15" s="1183"/>
    </row>
    <row r="16" spans="1:8" s="1176" customFormat="1" ht="18.75">
      <c r="A16" s="1380" t="s">
        <v>6</v>
      </c>
      <c r="B16" s="1381" t="s">
        <v>37</v>
      </c>
      <c r="C16" s="1382" t="s">
        <v>753</v>
      </c>
      <c r="D16" s="1383"/>
      <c r="E16" s="1383"/>
      <c r="F16" s="1383"/>
      <c r="G16" s="1384"/>
      <c r="H16" s="467" t="s">
        <v>754</v>
      </c>
    </row>
    <row r="17" spans="1:8" s="1176" customFormat="1" ht="18.75">
      <c r="A17" s="1380"/>
      <c r="B17" s="1381"/>
      <c r="C17" s="468" t="s">
        <v>273</v>
      </c>
      <c r="D17" s="468" t="s">
        <v>274</v>
      </c>
      <c r="E17" s="468" t="s">
        <v>275</v>
      </c>
      <c r="F17" s="468" t="s">
        <v>755</v>
      </c>
      <c r="G17" s="468" t="s">
        <v>417</v>
      </c>
      <c r="H17" s="469" t="s">
        <v>271</v>
      </c>
    </row>
    <row r="18" spans="1:8" s="1176" customFormat="1">
      <c r="A18" s="470">
        <v>1</v>
      </c>
      <c r="B18" s="471">
        <v>2</v>
      </c>
      <c r="C18" s="470">
        <v>3</v>
      </c>
      <c r="D18" s="470">
        <v>4</v>
      </c>
      <c r="E18" s="470">
        <v>5</v>
      </c>
      <c r="F18" s="470">
        <v>6</v>
      </c>
      <c r="G18" s="470">
        <v>7</v>
      </c>
      <c r="H18" s="470">
        <v>8</v>
      </c>
    </row>
    <row r="19" spans="1:8" s="1176" customFormat="1" ht="15.75">
      <c r="A19" s="470">
        <v>1</v>
      </c>
      <c r="B19" s="472" t="s">
        <v>803</v>
      </c>
      <c r="C19" s="458">
        <v>0</v>
      </c>
      <c r="D19" s="458">
        <v>0</v>
      </c>
      <c r="E19" s="459">
        <v>0</v>
      </c>
      <c r="F19" s="460">
        <v>0</v>
      </c>
      <c r="G19" s="458">
        <v>0</v>
      </c>
      <c r="H19" s="458">
        <v>0</v>
      </c>
    </row>
    <row r="20" spans="1:8" s="1176" customFormat="1">
      <c r="A20" s="470">
        <v>2</v>
      </c>
      <c r="B20" s="468" t="s">
        <v>853</v>
      </c>
      <c r="C20" s="458">
        <v>0</v>
      </c>
      <c r="D20" s="458">
        <v>0</v>
      </c>
      <c r="E20" s="459">
        <v>0</v>
      </c>
      <c r="F20" s="460">
        <v>0</v>
      </c>
      <c r="G20" s="458">
        <v>0</v>
      </c>
      <c r="H20" s="458">
        <v>0</v>
      </c>
    </row>
    <row r="21" spans="1:8" s="1176" customFormat="1" ht="18.75">
      <c r="A21" s="470">
        <v>3</v>
      </c>
      <c r="B21" s="472" t="s">
        <v>417</v>
      </c>
      <c r="C21" s="460">
        <f t="shared" ref="C21:H21" si="2">C19+C20</f>
        <v>0</v>
      </c>
      <c r="D21" s="460">
        <f t="shared" si="2"/>
        <v>0</v>
      </c>
      <c r="E21" s="460">
        <f t="shared" si="2"/>
        <v>0</v>
      </c>
      <c r="F21" s="460">
        <f t="shared" si="2"/>
        <v>0</v>
      </c>
      <c r="G21" s="460">
        <f t="shared" si="2"/>
        <v>0</v>
      </c>
      <c r="H21" s="461">
        <f t="shared" si="2"/>
        <v>0</v>
      </c>
    </row>
    <row r="22" spans="1:8" s="1176" customFormat="1" ht="31.5">
      <c r="A22" s="470">
        <v>4</v>
      </c>
      <c r="B22" s="472" t="s">
        <v>854</v>
      </c>
      <c r="C22" s="458">
        <v>0</v>
      </c>
      <c r="D22" s="458">
        <v>0</v>
      </c>
      <c r="E22" s="459">
        <v>0</v>
      </c>
      <c r="F22" s="460">
        <v>0</v>
      </c>
      <c r="G22" s="458">
        <v>0</v>
      </c>
      <c r="H22" s="458">
        <v>0</v>
      </c>
    </row>
    <row r="23" spans="1:8" s="1176" customFormat="1">
      <c r="A23" s="473">
        <v>5</v>
      </c>
      <c r="B23" s="474" t="s">
        <v>855</v>
      </c>
      <c r="C23" s="475">
        <f t="shared" ref="C23:H23" si="3">C21-C22</f>
        <v>0</v>
      </c>
      <c r="D23" s="475">
        <f t="shared" si="3"/>
        <v>0</v>
      </c>
      <c r="E23" s="475">
        <f t="shared" si="3"/>
        <v>0</v>
      </c>
      <c r="F23" s="475">
        <f t="shared" si="3"/>
        <v>0</v>
      </c>
      <c r="G23" s="475">
        <f t="shared" si="3"/>
        <v>0</v>
      </c>
      <c r="H23" s="475">
        <f t="shared" si="3"/>
        <v>0</v>
      </c>
    </row>
    <row r="24" spans="1:8" s="1176" customFormat="1" ht="15.75">
      <c r="A24" s="1374" t="s">
        <v>562</v>
      </c>
      <c r="B24" s="1374"/>
      <c r="C24" s="1374"/>
      <c r="D24" s="1374"/>
      <c r="E24" s="1374"/>
      <c r="F24" s="1374"/>
      <c r="G24" s="1374"/>
      <c r="H24" s="1374"/>
    </row>
    <row r="25" spans="1:8" s="1176" customFormat="1" ht="18.75">
      <c r="A25" s="1178"/>
      <c r="B25" s="1178"/>
      <c r="C25" s="1178"/>
      <c r="D25" s="1178"/>
      <c r="E25" s="1178"/>
      <c r="F25" s="1178"/>
      <c r="G25" s="1174"/>
      <c r="H25" s="1174"/>
    </row>
    <row r="26" spans="1:8" s="1176" customFormat="1">
      <c r="A26" s="1178"/>
      <c r="B26" s="1178"/>
      <c r="C26" s="1178"/>
      <c r="D26" s="1178"/>
      <c r="E26" s="1178"/>
      <c r="F26" s="1178"/>
      <c r="G26" s="1375" t="str">
        <f>'P-14'!G26</f>
        <v>ç/kkukpk;Z] jkmekfo jk;eyok³k ¼vkWfQl vkbZ-Mh- la[;k %&amp;12345½</v>
      </c>
      <c r="H26" s="1375"/>
    </row>
    <row r="27" spans="1:8" s="1176" customFormat="1">
      <c r="A27" s="1178"/>
      <c r="B27" s="1178"/>
      <c r="C27" s="1178"/>
      <c r="D27" s="1178"/>
      <c r="E27" s="1178"/>
      <c r="F27" s="1178"/>
      <c r="G27" s="1375"/>
      <c r="H27" s="1375"/>
    </row>
    <row r="28" spans="1:8" s="1176" customFormat="1">
      <c r="A28" s="1178"/>
      <c r="B28" s="1178"/>
      <c r="C28" s="1178"/>
      <c r="D28" s="1178"/>
      <c r="E28" s="1178"/>
      <c r="F28" s="1178"/>
      <c r="G28" s="1375"/>
      <c r="H28" s="1375"/>
    </row>
    <row r="29" spans="1:8" s="1176" customFormat="1" ht="15" hidden="1" customHeight="1">
      <c r="A29" s="1178"/>
      <c r="B29" s="1178"/>
      <c r="C29" s="1178"/>
      <c r="D29" s="1178"/>
      <c r="E29" s="1178"/>
      <c r="F29" s="1178"/>
      <c r="G29" s="464"/>
      <c r="H29" s="464"/>
    </row>
    <row r="30" spans="1:8" ht="15" hidden="1" customHeight="1"/>
    <row r="31" spans="1:8" ht="15" hidden="1" customHeight="1"/>
    <row r="32" spans="1:8" ht="15" hidden="1" customHeight="1"/>
    <row r="33" ht="15" hidden="1" customHeight="1"/>
    <row r="34" ht="15" hidden="1" customHeight="1"/>
    <row r="35" ht="15" hidden="1" customHeight="1"/>
  </sheetData>
  <sheetProtection password="E8FA" sheet="1" objects="1" scenarios="1" formatColumns="0" formatRows="0"/>
  <mergeCells count="19">
    <mergeCell ref="G1:H1"/>
    <mergeCell ref="A2:H2"/>
    <mergeCell ref="A3:H3"/>
    <mergeCell ref="A24:H24"/>
    <mergeCell ref="I1:XFD29"/>
    <mergeCell ref="A25:F1048576"/>
    <mergeCell ref="G25:H25"/>
    <mergeCell ref="G26:H28"/>
    <mergeCell ref="A4:B4"/>
    <mergeCell ref="C4:G4"/>
    <mergeCell ref="A5:H5"/>
    <mergeCell ref="A6:A7"/>
    <mergeCell ref="B6:B7"/>
    <mergeCell ref="C6:G6"/>
    <mergeCell ref="A15:H15"/>
    <mergeCell ref="A16:A17"/>
    <mergeCell ref="B16:B17"/>
    <mergeCell ref="C16:G16"/>
    <mergeCell ref="D1:F1"/>
  </mergeCells>
  <pageMargins left="0.7" right="0.25" top="0.35" bottom="0.34"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sheetPr>
    <tabColor rgb="FFFFFF00"/>
  </sheetPr>
  <dimension ref="A1:K16"/>
  <sheetViews>
    <sheetView topLeftCell="A3" workbookViewId="0">
      <selection activeCell="C9" sqref="C9:J9"/>
    </sheetView>
  </sheetViews>
  <sheetFormatPr defaultColWidth="0" defaultRowHeight="15" zeroHeight="1"/>
  <cols>
    <col min="1" max="1" width="5.42578125" style="1176" customWidth="1"/>
    <col min="2" max="2" width="34.7109375" style="1176" customWidth="1"/>
    <col min="3" max="3" width="10.7109375" style="1176" customWidth="1"/>
    <col min="4" max="5" width="13.28515625" style="1176" customWidth="1"/>
    <col min="6" max="6" width="10" style="1176" customWidth="1"/>
    <col min="7" max="7" width="13.28515625" style="1176" customWidth="1"/>
    <col min="8" max="8" width="11.7109375" style="1176" customWidth="1"/>
    <col min="9" max="9" width="13.28515625" style="1176" customWidth="1"/>
    <col min="10" max="10" width="13.140625" style="1176" customWidth="1"/>
    <col min="11" max="11" width="3.42578125" style="464" customWidth="1"/>
    <col min="12" max="16384" width="9.140625" style="464" hidden="1"/>
  </cols>
  <sheetData>
    <row r="1" spans="1:11" ht="18.75">
      <c r="A1" s="463"/>
      <c r="B1" s="463"/>
      <c r="C1" s="463"/>
      <c r="D1" s="463"/>
      <c r="E1" s="463"/>
      <c r="F1" s="463"/>
      <c r="G1" s="463"/>
      <c r="H1" s="463"/>
      <c r="I1" s="1179">
        <f>[3]Summary!$C$1</f>
        <v>32940</v>
      </c>
      <c r="J1" s="1179"/>
      <c r="K1" s="1176"/>
    </row>
    <row r="2" spans="1:11" ht="26.25">
      <c r="A2" s="1180" t="str">
        <f>'P-14'!A2:H2</f>
        <v>ç/kkukpk;Z] jkmekfo jk;eyok³k ¼vkWfQl vkbZ-Mh- la[;k %&amp;12345½</v>
      </c>
      <c r="B2" s="1180"/>
      <c r="C2" s="1180"/>
      <c r="D2" s="1180"/>
      <c r="E2" s="1180"/>
      <c r="F2" s="1180"/>
      <c r="G2" s="1180"/>
      <c r="H2" s="1180"/>
      <c r="I2" s="1180"/>
      <c r="J2" s="1180"/>
      <c r="K2" s="1176"/>
    </row>
    <row r="3" spans="1:11" ht="23.25">
      <c r="A3" s="1394" t="s">
        <v>768</v>
      </c>
      <c r="B3" s="1394"/>
      <c r="C3" s="1394"/>
      <c r="D3" s="1394"/>
      <c r="E3" s="1394"/>
      <c r="F3" s="1394"/>
      <c r="G3" s="1394"/>
      <c r="H3" s="1394"/>
      <c r="I3" s="1395" t="s">
        <v>281</v>
      </c>
      <c r="J3" s="1395"/>
      <c r="K3" s="1176"/>
    </row>
    <row r="4" spans="1:11" ht="18.75">
      <c r="A4" s="1127" t="s">
        <v>758</v>
      </c>
      <c r="B4" s="1127"/>
      <c r="C4" s="1127"/>
      <c r="D4" s="1127"/>
      <c r="E4" s="1127"/>
      <c r="F4" s="1127"/>
      <c r="G4" s="1127"/>
      <c r="H4" s="1127"/>
      <c r="I4" s="1127"/>
      <c r="J4" s="1127"/>
      <c r="K4" s="1176"/>
    </row>
    <row r="5" spans="1:11">
      <c r="A5" s="1387" t="str">
        <f>abc!A4</f>
        <v>BUDGET HEAD : 2202 -सामान्य शिक्षा-02-109 -राजकीय माध्यमिक विद्यालय-07 -राष्ट्रीय माध्यमिक शिक्षा अभियान-01 -माध्यमिक शिक्षा अभियान- सामान्य व्यय (S.F. + C.A.)</v>
      </c>
      <c r="B5" s="1387"/>
      <c r="C5" s="1387"/>
      <c r="D5" s="1387"/>
      <c r="E5" s="1387"/>
      <c r="F5" s="1387"/>
      <c r="G5" s="1387"/>
      <c r="H5" s="1387"/>
      <c r="I5" s="1387"/>
      <c r="J5" s="1387"/>
      <c r="K5" s="1176"/>
    </row>
    <row r="6" spans="1:11">
      <c r="A6" s="1380" t="s">
        <v>6</v>
      </c>
      <c r="B6" s="1392" t="s">
        <v>759</v>
      </c>
      <c r="C6" s="1388" t="s">
        <v>760</v>
      </c>
      <c r="D6" s="1391" t="s">
        <v>761</v>
      </c>
      <c r="E6" s="1388" t="s">
        <v>762</v>
      </c>
      <c r="F6" s="1380" t="s">
        <v>856</v>
      </c>
      <c r="G6" s="1388" t="s">
        <v>857</v>
      </c>
      <c r="H6" s="1389"/>
      <c r="I6" s="1390"/>
      <c r="J6" s="1391" t="s">
        <v>859</v>
      </c>
      <c r="K6" s="1176"/>
    </row>
    <row r="7" spans="1:11" ht="38.25">
      <c r="A7" s="1380"/>
      <c r="B7" s="1392"/>
      <c r="C7" s="1393"/>
      <c r="D7" s="1124"/>
      <c r="E7" s="1393"/>
      <c r="F7" s="1380"/>
      <c r="G7" s="477" t="s">
        <v>763</v>
      </c>
      <c r="H7" s="477" t="s">
        <v>764</v>
      </c>
      <c r="I7" s="477" t="s">
        <v>858</v>
      </c>
      <c r="J7" s="1124"/>
      <c r="K7" s="1176"/>
    </row>
    <row r="8" spans="1:11">
      <c r="A8" s="470">
        <v>1</v>
      </c>
      <c r="B8" s="471">
        <v>2</v>
      </c>
      <c r="C8" s="470">
        <v>3</v>
      </c>
      <c r="D8" s="470">
        <v>4</v>
      </c>
      <c r="E8" s="470">
        <v>5</v>
      </c>
      <c r="F8" s="470">
        <v>6</v>
      </c>
      <c r="G8" s="470">
        <v>7</v>
      </c>
      <c r="H8" s="470">
        <v>8</v>
      </c>
      <c r="I8" s="470">
        <v>9</v>
      </c>
      <c r="J8" s="470">
        <v>10</v>
      </c>
      <c r="K8" s="1176"/>
    </row>
    <row r="9" spans="1:11" ht="45">
      <c r="A9" s="470">
        <v>1</v>
      </c>
      <c r="B9" s="478" t="str">
        <f>abc!A4</f>
        <v>BUDGET HEAD : 2202 -सामान्य शिक्षा-02-109 -राजकीय माध्यमिक विद्यालय-07 -राष्ट्रीय माध्यमिक शिक्षा अभियान-01 -माध्यमिक शिक्षा अभियान- सामान्य व्यय (S.F. + C.A.)</v>
      </c>
      <c r="C9" s="458" t="s">
        <v>769</v>
      </c>
      <c r="D9" s="458" t="s">
        <v>765</v>
      </c>
      <c r="E9" s="459" t="s">
        <v>628</v>
      </c>
      <c r="F9" s="460">
        <f>'P-14'!H9</f>
        <v>996188</v>
      </c>
      <c r="G9" s="459" t="s">
        <v>804</v>
      </c>
      <c r="H9" s="458">
        <f>'P-14'!H10</f>
        <v>52500000</v>
      </c>
      <c r="I9" s="458">
        <f>'P-14'!H12</f>
        <v>0</v>
      </c>
      <c r="J9" s="460">
        <f>F9+H9-I9</f>
        <v>53496188</v>
      </c>
      <c r="K9" s="1176"/>
    </row>
    <row r="10" spans="1:11">
      <c r="A10" s="463"/>
      <c r="B10" s="463"/>
      <c r="C10" s="463"/>
      <c r="D10" s="463"/>
      <c r="E10" s="463"/>
      <c r="F10" s="463"/>
      <c r="G10" s="463"/>
      <c r="H10" s="463"/>
      <c r="I10" s="463"/>
      <c r="J10" s="463"/>
      <c r="K10" s="1176"/>
    </row>
    <row r="11" spans="1:11" ht="15.75">
      <c r="A11" s="1374" t="s">
        <v>562</v>
      </c>
      <c r="B11" s="1374"/>
      <c r="C11" s="1374"/>
      <c r="D11" s="1374"/>
      <c r="E11" s="1374"/>
      <c r="F11" s="1374"/>
      <c r="G11" s="1374"/>
      <c r="H11" s="1374"/>
      <c r="I11" s="1374"/>
      <c r="J11" s="1374"/>
      <c r="K11" s="1176"/>
    </row>
    <row r="12" spans="1:11" ht="18.75">
      <c r="A12" s="1178"/>
      <c r="B12" s="1178"/>
      <c r="C12" s="1178"/>
      <c r="D12" s="1178"/>
      <c r="E12" s="1178"/>
      <c r="F12" s="1178"/>
      <c r="G12" s="1178"/>
      <c r="H12" s="1178"/>
      <c r="I12" s="1174"/>
      <c r="J12" s="1174"/>
      <c r="K12" s="1176"/>
    </row>
    <row r="13" spans="1:11">
      <c r="A13" s="1178"/>
      <c r="B13" s="1178"/>
      <c r="C13" s="1178"/>
      <c r="D13" s="1178"/>
      <c r="E13" s="1178"/>
      <c r="F13" s="1178"/>
      <c r="G13" s="1178"/>
      <c r="H13" s="1178"/>
      <c r="I13" s="1375" t="str">
        <f>'P-7'!G26</f>
        <v>ç/kkukpk;Z] jkmekfo jk;eyok³k ¼vkWfQl vkbZ-Mh- la[;k %&amp;12345½</v>
      </c>
      <c r="J13" s="1375"/>
      <c r="K13" s="1176"/>
    </row>
    <row r="14" spans="1:11">
      <c r="A14" s="1178"/>
      <c r="B14" s="1178"/>
      <c r="C14" s="1178"/>
      <c r="D14" s="1178"/>
      <c r="E14" s="1178"/>
      <c r="F14" s="1178"/>
      <c r="G14" s="1178"/>
      <c r="H14" s="1178"/>
      <c r="I14" s="1375"/>
      <c r="J14" s="1375"/>
      <c r="K14" s="1176"/>
    </row>
    <row r="15" spans="1:11">
      <c r="A15" s="1178"/>
      <c r="B15" s="1178"/>
      <c r="C15" s="1178"/>
      <c r="D15" s="1178"/>
      <c r="E15" s="1178"/>
      <c r="F15" s="1178"/>
      <c r="G15" s="1178"/>
      <c r="H15" s="1178"/>
      <c r="I15" s="1375"/>
      <c r="J15" s="1375"/>
      <c r="K15" s="1176"/>
    </row>
    <row r="16" spans="1:11">
      <c r="K16" s="1176"/>
    </row>
  </sheetData>
  <sheetProtection password="E8FA" sheet="1" objects="1" scenarios="1" formatColumns="0" formatRows="0"/>
  <mergeCells count="20">
    <mergeCell ref="D6:D7"/>
    <mergeCell ref="E6:E7"/>
    <mergeCell ref="A3:H3"/>
    <mergeCell ref="I3:J3"/>
    <mergeCell ref="A5:J5"/>
    <mergeCell ref="F6:F7"/>
    <mergeCell ref="G6:I6"/>
    <mergeCell ref="J6:J7"/>
    <mergeCell ref="K1:K16"/>
    <mergeCell ref="A16:J1048576"/>
    <mergeCell ref="A12:H15"/>
    <mergeCell ref="A11:J11"/>
    <mergeCell ref="I12:J12"/>
    <mergeCell ref="I13:J15"/>
    <mergeCell ref="I1:J1"/>
    <mergeCell ref="A2:J2"/>
    <mergeCell ref="A4:J4"/>
    <mergeCell ref="A6:A7"/>
    <mergeCell ref="B6:B7"/>
    <mergeCell ref="C6:C7"/>
  </mergeCells>
  <pageMargins left="0.44" right="0.21" top="0.23" bottom="0.75" header="0.2" footer="0.3"/>
  <pageSetup paperSize="9" orientation="landscape" verticalDpi="0" r:id="rId1"/>
</worksheet>
</file>

<file path=xl/worksheets/sheet39.xml><?xml version="1.0" encoding="utf-8"?>
<worksheet xmlns="http://schemas.openxmlformats.org/spreadsheetml/2006/main" xmlns:r="http://schemas.openxmlformats.org/officeDocument/2006/relationships">
  <sheetPr>
    <tabColor rgb="FF00B050"/>
  </sheetPr>
  <dimension ref="A1:K153"/>
  <sheetViews>
    <sheetView topLeftCell="A133" workbookViewId="0">
      <selection activeCell="G10" sqref="G10"/>
    </sheetView>
  </sheetViews>
  <sheetFormatPr defaultColWidth="0" defaultRowHeight="15" zeroHeight="1"/>
  <cols>
    <col min="1" max="1" width="5.42578125" style="464" customWidth="1"/>
    <col min="2" max="2" width="19.5703125" style="464" customWidth="1"/>
    <col min="3" max="3" width="9.140625" style="464" customWidth="1"/>
    <col min="4" max="4" width="11" style="464" customWidth="1"/>
    <col min="5" max="5" width="12.42578125" style="464" customWidth="1"/>
    <col min="6" max="6" width="21.7109375" style="464" customWidth="1"/>
    <col min="7" max="7" width="15.140625" style="464" customWidth="1"/>
    <col min="8" max="9" width="9.140625" style="464" customWidth="1"/>
    <col min="10" max="10" width="18.28515625" style="464" customWidth="1"/>
    <col min="11" max="11" width="4" style="464" customWidth="1"/>
    <col min="12" max="16384" width="9.140625" style="464" hidden="1"/>
  </cols>
  <sheetData>
    <row r="1" spans="1:11" ht="30.75">
      <c r="A1" s="1411" t="str">
        <f>CONCATENATE(abc!A2,"  ","¼",abc!C3,abc!D3,"½")</f>
        <v>ç/kkukpk;Z] jkmekfo jk;eyok³k ¼vkWfQl vkbZ-Mh- la[;k %&amp;12345½  ¼MhMhvks dksM&amp;12345½</v>
      </c>
      <c r="B1" s="1411"/>
      <c r="C1" s="1411"/>
      <c r="D1" s="1411"/>
      <c r="E1" s="1411"/>
      <c r="F1" s="1411"/>
      <c r="G1" s="1411"/>
      <c r="H1" s="1411"/>
      <c r="I1" s="1411"/>
      <c r="J1" s="1411"/>
      <c r="K1" s="1176"/>
    </row>
    <row r="2" spans="1:11" ht="23.25">
      <c r="A2" s="1412" t="str">
        <f>Master!G5</f>
        <v>2202-02-109-(07)-(01) (STATE FUND+CENTRAL ASS.)</v>
      </c>
      <c r="B2" s="1412"/>
      <c r="C2" s="1412"/>
      <c r="D2" s="1412"/>
      <c r="E2" s="1412"/>
      <c r="F2" s="1412"/>
      <c r="G2" s="1412"/>
      <c r="H2" s="1412"/>
      <c r="I2" s="1412"/>
      <c r="J2" s="1412"/>
      <c r="K2" s="1176"/>
    </row>
    <row r="3" spans="1:11">
      <c r="A3" s="1413" t="str">
        <f>abc!A4</f>
        <v>BUDGET HEAD : 2202 -सामान्य शिक्षा-02-109 -राजकीय माध्यमिक विद्यालय-07 -राष्ट्रीय माध्यमिक शिक्षा अभियान-01 -माध्यमिक शिक्षा अभियान- सामान्य व्यय (S.F. + C.A.)</v>
      </c>
      <c r="B3" s="1413"/>
      <c r="C3" s="1413"/>
      <c r="D3" s="1413"/>
      <c r="E3" s="1413"/>
      <c r="F3" s="1413"/>
      <c r="G3" s="1413"/>
      <c r="H3" s="1413"/>
      <c r="I3" s="1413"/>
      <c r="J3" s="1413"/>
      <c r="K3" s="1176"/>
    </row>
    <row r="4" spans="1:11" ht="15.75" customHeight="1">
      <c r="A4" s="1415" t="s">
        <v>773</v>
      </c>
      <c r="B4" s="1415"/>
      <c r="C4" s="1415"/>
      <c r="D4" s="1415"/>
      <c r="E4" s="1415"/>
      <c r="F4" s="1415"/>
      <c r="G4" s="1415"/>
      <c r="H4" s="1415"/>
      <c r="I4" s="1415"/>
      <c r="J4" s="1415"/>
      <c r="K4" s="1176"/>
    </row>
    <row r="5" spans="1:11" ht="24" customHeight="1" thickBot="1">
      <c r="A5" s="1414" t="s">
        <v>774</v>
      </c>
      <c r="B5" s="1414"/>
      <c r="C5" s="1414"/>
      <c r="D5" s="1414"/>
      <c r="E5" s="1414"/>
      <c r="F5" s="1414"/>
      <c r="G5" s="1414"/>
      <c r="H5" s="1414"/>
      <c r="I5" s="1414"/>
      <c r="J5" s="1414"/>
      <c r="K5" s="1176"/>
    </row>
    <row r="6" spans="1:11" ht="15.75" customHeight="1" thickTop="1">
      <c r="A6" s="1405" t="s">
        <v>6</v>
      </c>
      <c r="B6" s="1407" t="s">
        <v>44</v>
      </c>
      <c r="C6" s="1401" t="s">
        <v>45</v>
      </c>
      <c r="D6" s="1409" t="s">
        <v>46</v>
      </c>
      <c r="E6" s="1401" t="s">
        <v>47</v>
      </c>
      <c r="F6" s="1401" t="s">
        <v>48</v>
      </c>
      <c r="G6" s="1401" t="s">
        <v>49</v>
      </c>
      <c r="H6" s="1401" t="s">
        <v>50</v>
      </c>
      <c r="I6" s="1403" t="s">
        <v>772</v>
      </c>
      <c r="J6" s="1403" t="s">
        <v>53</v>
      </c>
      <c r="K6" s="1176"/>
    </row>
    <row r="7" spans="1:11" ht="15" customHeight="1">
      <c r="A7" s="1406"/>
      <c r="B7" s="1408"/>
      <c r="C7" s="1402"/>
      <c r="D7" s="1410"/>
      <c r="E7" s="1402"/>
      <c r="F7" s="1402"/>
      <c r="G7" s="1402"/>
      <c r="H7" s="1402"/>
      <c r="I7" s="1404"/>
      <c r="J7" s="1404"/>
      <c r="K7" s="1176"/>
    </row>
    <row r="8" spans="1:11" ht="13.5" customHeight="1">
      <c r="A8" s="479">
        <v>1</v>
      </c>
      <c r="B8" s="480" t="str">
        <f>'Formet 8'!D27</f>
        <v>FGD</v>
      </c>
      <c r="C8" s="481" t="str">
        <f>'Formet 8'!G27</f>
        <v>TEACHER-II</v>
      </c>
      <c r="D8" s="481" t="str">
        <f>'Formet 8'!H27</f>
        <v>L-11</v>
      </c>
      <c r="E8" s="481">
        <f>'Formet 8'!I27</f>
        <v>45100</v>
      </c>
      <c r="F8" s="482" t="str">
        <f>'Formet 8'!E27</f>
        <v>RJJO201325036050</v>
      </c>
      <c r="G8" s="482">
        <f>'Formet 8'!F27</f>
        <v>0</v>
      </c>
      <c r="H8" s="483"/>
      <c r="I8" s="483">
        <f>IF(B8="","",6774)</f>
        <v>6774</v>
      </c>
      <c r="J8" s="484" t="str">
        <f>IF(B8="","","NON GAZETTED - REGULAR")</f>
        <v>NON GAZETTED - REGULAR</v>
      </c>
      <c r="K8" s="1176"/>
    </row>
    <row r="9" spans="1:11" ht="13.5" customHeight="1">
      <c r="A9" s="479">
        <v>2</v>
      </c>
      <c r="B9" s="480" t="str">
        <f>'Formet 8'!D28</f>
        <v>ZGD</v>
      </c>
      <c r="C9" s="481" t="str">
        <f>'Formet 8'!G28</f>
        <v>TEACHER-III</v>
      </c>
      <c r="D9" s="481" t="str">
        <f>'Formet 8'!H28</f>
        <v>L-10</v>
      </c>
      <c r="E9" s="481">
        <f>'Formet 8'!I28</f>
        <v>36900</v>
      </c>
      <c r="F9" s="482" t="str">
        <f>'Formet 8'!E28</f>
        <v>RJJO201725019704</v>
      </c>
      <c r="G9" s="482">
        <f>'Formet 8'!F28</f>
        <v>0</v>
      </c>
      <c r="H9" s="483"/>
      <c r="I9" s="483">
        <f t="shared" ref="I9:I72" si="0">IF(B9="","",6774)</f>
        <v>6774</v>
      </c>
      <c r="J9" s="484" t="str">
        <f t="shared" ref="J9:J72" si="1">IF(B9="","","NON GAZETTED - REGULAR")</f>
        <v>NON GAZETTED - REGULAR</v>
      </c>
      <c r="K9" s="1176"/>
    </row>
    <row r="10" spans="1:11" ht="13.5" customHeight="1">
      <c r="A10" s="479">
        <v>3</v>
      </c>
      <c r="B10" s="480" t="str">
        <f>'Formet 8'!D29</f>
        <v>DBCZFB</v>
      </c>
      <c r="C10" s="481" t="str">
        <f>'Formet 8'!G29</f>
        <v>TEACHER-III</v>
      </c>
      <c r="D10" s="481" t="str">
        <f>'Formet 8'!H29</f>
        <v>L-11</v>
      </c>
      <c r="E10" s="481">
        <f>'Formet 8'!I29</f>
        <v>49300</v>
      </c>
      <c r="F10" s="482" t="str">
        <f>'Formet 8'!E29</f>
        <v>RJJO200725008042</v>
      </c>
      <c r="G10" s="482">
        <f>'Formet 8'!F29</f>
        <v>0</v>
      </c>
      <c r="H10" s="483"/>
      <c r="I10" s="483">
        <f t="shared" si="0"/>
        <v>6774</v>
      </c>
      <c r="J10" s="484" t="str">
        <f t="shared" si="1"/>
        <v>NON GAZETTED - REGULAR</v>
      </c>
      <c r="K10" s="1176"/>
    </row>
    <row r="11" spans="1:11" ht="13.5" customHeight="1">
      <c r="A11" s="479">
        <v>4</v>
      </c>
      <c r="B11" s="480" t="str">
        <f>'Formet 8'!D30</f>
        <v>D</v>
      </c>
      <c r="C11" s="481" t="str">
        <f>'Formet 8'!G30</f>
        <v>TEACHER-III</v>
      </c>
      <c r="D11" s="481" t="str">
        <f>'Formet 8'!H30</f>
        <v>L-10</v>
      </c>
      <c r="E11" s="481">
        <f>'Formet 8'!I30</f>
        <v>40300</v>
      </c>
      <c r="F11" s="482" t="str">
        <f>'Formet 8'!E30</f>
        <v>RJJO201525034739</v>
      </c>
      <c r="G11" s="482">
        <f>'Formet 8'!F30</f>
        <v>0</v>
      </c>
      <c r="H11" s="483"/>
      <c r="I11" s="483">
        <f t="shared" si="0"/>
        <v>6774</v>
      </c>
      <c r="J11" s="484" t="str">
        <f t="shared" si="1"/>
        <v>NON GAZETTED - REGULAR</v>
      </c>
      <c r="K11" s="1176"/>
    </row>
    <row r="12" spans="1:11" ht="13.5" customHeight="1">
      <c r="A12" s="479">
        <v>5</v>
      </c>
      <c r="B12" s="480" t="str">
        <f>'Formet 8'!D31</f>
        <v>BCBD</v>
      </c>
      <c r="C12" s="481" t="str">
        <f>'Formet 8'!G31</f>
        <v>TEACHER-III</v>
      </c>
      <c r="D12" s="481" t="str">
        <f>'Formet 8'!H31</f>
        <v>L-11</v>
      </c>
      <c r="E12" s="481">
        <f>'Formet 8'!I31</f>
        <v>45100</v>
      </c>
      <c r="F12" s="482" t="str">
        <f>'Formet 8'!E31</f>
        <v>RJJO201325036063</v>
      </c>
      <c r="G12" s="482">
        <f>'Formet 8'!F31</f>
        <v>0</v>
      </c>
      <c r="H12" s="483"/>
      <c r="I12" s="483">
        <f t="shared" si="0"/>
        <v>6774</v>
      </c>
      <c r="J12" s="484" t="str">
        <f t="shared" si="1"/>
        <v>NON GAZETTED - REGULAR</v>
      </c>
      <c r="K12" s="1176"/>
    </row>
    <row r="13" spans="1:11" ht="13.5" customHeight="1">
      <c r="A13" s="479">
        <v>6</v>
      </c>
      <c r="B13" s="480" t="str">
        <f>'Formet 8'!D32</f>
        <v>GBGCBD</v>
      </c>
      <c r="C13" s="481" t="str">
        <f>'Formet 8'!G32</f>
        <v>PEON</v>
      </c>
      <c r="D13" s="481" t="str">
        <f>'Formet 8'!H32</f>
        <v>L-3</v>
      </c>
      <c r="E13" s="481">
        <f>'Formet 8'!I32</f>
        <v>33000</v>
      </c>
      <c r="F13" s="482" t="str">
        <f>'Formet 8'!E32</f>
        <v>RJSR201834028851</v>
      </c>
      <c r="G13" s="482">
        <f>'Formet 8'!F32</f>
        <v>0</v>
      </c>
      <c r="H13" s="483"/>
      <c r="I13" s="483">
        <f t="shared" si="0"/>
        <v>6774</v>
      </c>
      <c r="J13" s="484" t="str">
        <f t="shared" si="1"/>
        <v>NON GAZETTED - REGULAR</v>
      </c>
      <c r="K13" s="1176"/>
    </row>
    <row r="14" spans="1:11" ht="13.5" customHeight="1">
      <c r="A14" s="479">
        <v>7</v>
      </c>
      <c r="B14" s="480" t="str">
        <f>'Formet 8'!D33</f>
        <v>पद रिक्त</v>
      </c>
      <c r="C14" s="481" t="str">
        <f>'Formet 8'!G33</f>
        <v>TEACHER-III</v>
      </c>
      <c r="D14" s="481" t="str">
        <f>'Formet 8'!H33</f>
        <v>L-10</v>
      </c>
      <c r="E14" s="481">
        <f>'Formet 8'!I33</f>
        <v>0</v>
      </c>
      <c r="F14" s="482" t="str">
        <f>'Formet 8'!E33</f>
        <v>-</v>
      </c>
      <c r="G14" s="482">
        <f>'Formet 8'!F33</f>
        <v>0</v>
      </c>
      <c r="H14" s="483"/>
      <c r="I14" s="483">
        <f t="shared" si="0"/>
        <v>6774</v>
      </c>
      <c r="J14" s="484" t="str">
        <f t="shared" si="1"/>
        <v>NON GAZETTED - REGULAR</v>
      </c>
      <c r="K14" s="1176"/>
    </row>
    <row r="15" spans="1:11" ht="13.5" customHeight="1">
      <c r="A15" s="479">
        <v>8</v>
      </c>
      <c r="B15" s="480" t="str">
        <f>'Formet 8'!D34</f>
        <v>पद रिक्त</v>
      </c>
      <c r="C15" s="481" t="str">
        <f>'Formet 8'!G34</f>
        <v>TEACHER-III</v>
      </c>
      <c r="D15" s="481" t="str">
        <f>'Formet 8'!H34</f>
        <v>L-10</v>
      </c>
      <c r="E15" s="481">
        <f>'Formet 8'!I34</f>
        <v>0</v>
      </c>
      <c r="F15" s="482" t="str">
        <f>'Formet 8'!E34</f>
        <v>-</v>
      </c>
      <c r="G15" s="482">
        <f>'Formet 8'!F34</f>
        <v>0</v>
      </c>
      <c r="H15" s="483"/>
      <c r="I15" s="483">
        <f t="shared" si="0"/>
        <v>6774</v>
      </c>
      <c r="J15" s="484" t="str">
        <f t="shared" si="1"/>
        <v>NON GAZETTED - REGULAR</v>
      </c>
      <c r="K15" s="1176"/>
    </row>
    <row r="16" spans="1:11" ht="13.5" customHeight="1">
      <c r="A16" s="479">
        <v>9</v>
      </c>
      <c r="B16" s="480" t="str">
        <f>'Formet 8'!D35</f>
        <v>पद रिक्त</v>
      </c>
      <c r="C16" s="481" t="str">
        <f>'Formet 8'!G35</f>
        <v>PTI  III</v>
      </c>
      <c r="D16" s="481" t="str">
        <f>'Formet 8'!H35</f>
        <v>L-10</v>
      </c>
      <c r="E16" s="481">
        <f>'Formet 8'!I35</f>
        <v>0</v>
      </c>
      <c r="F16" s="482" t="str">
        <f>'Formet 8'!E35</f>
        <v>-</v>
      </c>
      <c r="G16" s="482">
        <f>'Formet 8'!F35</f>
        <v>0</v>
      </c>
      <c r="H16" s="483"/>
      <c r="I16" s="483">
        <f t="shared" si="0"/>
        <v>6774</v>
      </c>
      <c r="J16" s="484" t="str">
        <f t="shared" si="1"/>
        <v>NON GAZETTED - REGULAR</v>
      </c>
      <c r="K16" s="1176"/>
    </row>
    <row r="17" spans="1:11" ht="13.5" customHeight="1">
      <c r="A17" s="479">
        <v>10</v>
      </c>
      <c r="B17" s="480" t="str">
        <f>'Formet 8'!D36</f>
        <v>पद रिक्त</v>
      </c>
      <c r="C17" s="481" t="str">
        <f>'Formet 8'!G36</f>
        <v>TEACHER-III</v>
      </c>
      <c r="D17" s="481" t="str">
        <f>'Formet 8'!H36</f>
        <v>L-10</v>
      </c>
      <c r="E17" s="481">
        <f>'Formet 8'!I36</f>
        <v>0</v>
      </c>
      <c r="F17" s="482" t="str">
        <f>'Formet 8'!E36</f>
        <v>-</v>
      </c>
      <c r="G17" s="482">
        <f>'Formet 8'!F36</f>
        <v>0</v>
      </c>
      <c r="H17" s="483"/>
      <c r="I17" s="483">
        <f t="shared" si="0"/>
        <v>6774</v>
      </c>
      <c r="J17" s="484" t="str">
        <f t="shared" si="1"/>
        <v>NON GAZETTED - REGULAR</v>
      </c>
      <c r="K17" s="1176"/>
    </row>
    <row r="18" spans="1:11" ht="13.5" customHeight="1">
      <c r="A18" s="479">
        <v>11</v>
      </c>
      <c r="B18" s="480" t="str">
        <f>'Formet 8'!D37</f>
        <v>पद रिक्त</v>
      </c>
      <c r="C18" s="481" t="str">
        <f>'Formet 8'!G37</f>
        <v>TEACHER-III</v>
      </c>
      <c r="D18" s="481" t="str">
        <f>'Formet 8'!H37</f>
        <v>L-10</v>
      </c>
      <c r="E18" s="481">
        <f>'Formet 8'!I37</f>
        <v>0</v>
      </c>
      <c r="F18" s="482" t="str">
        <f>'Formet 8'!E37</f>
        <v>-</v>
      </c>
      <c r="G18" s="482">
        <f>'Formet 8'!F37</f>
        <v>0</v>
      </c>
      <c r="H18" s="483"/>
      <c r="I18" s="483">
        <f t="shared" si="0"/>
        <v>6774</v>
      </c>
      <c r="J18" s="484" t="str">
        <f t="shared" si="1"/>
        <v>NON GAZETTED - REGULAR</v>
      </c>
      <c r="K18" s="1176"/>
    </row>
    <row r="19" spans="1:11" ht="13.5" customHeight="1">
      <c r="A19" s="479">
        <v>12</v>
      </c>
      <c r="B19" s="480" t="str">
        <f>'Formet 8'!D38</f>
        <v>पद रिक्त</v>
      </c>
      <c r="C19" s="481" t="str">
        <f>'Formet 8'!G38</f>
        <v>TEACHER-III</v>
      </c>
      <c r="D19" s="481" t="str">
        <f>'Formet 8'!H38</f>
        <v>L-10</v>
      </c>
      <c r="E19" s="481">
        <f>'Formet 8'!I38</f>
        <v>0</v>
      </c>
      <c r="F19" s="482" t="str">
        <f>'Formet 8'!E38</f>
        <v>-</v>
      </c>
      <c r="G19" s="482">
        <f>'Formet 8'!F38</f>
        <v>0</v>
      </c>
      <c r="H19" s="483"/>
      <c r="I19" s="483">
        <f t="shared" si="0"/>
        <v>6774</v>
      </c>
      <c r="J19" s="484" t="str">
        <f t="shared" si="1"/>
        <v>NON GAZETTED - REGULAR</v>
      </c>
      <c r="K19" s="1176"/>
    </row>
    <row r="20" spans="1:11" ht="13.5" customHeight="1">
      <c r="A20" s="479">
        <v>13</v>
      </c>
      <c r="B20" s="480" t="str">
        <f>'Formet 8'!D39</f>
        <v>पद रिक्त</v>
      </c>
      <c r="C20" s="481" t="str">
        <f>'Formet 8'!G39</f>
        <v>TEACHER-II</v>
      </c>
      <c r="D20" s="481" t="str">
        <f>'Formet 8'!H39</f>
        <v>L-11</v>
      </c>
      <c r="E20" s="481">
        <f>'Formet 8'!I39</f>
        <v>0</v>
      </c>
      <c r="F20" s="482" t="str">
        <f>'Formet 8'!E39</f>
        <v>-</v>
      </c>
      <c r="G20" s="482">
        <f>'Formet 8'!F39</f>
        <v>0</v>
      </c>
      <c r="H20" s="483"/>
      <c r="I20" s="483">
        <f t="shared" si="0"/>
        <v>6774</v>
      </c>
      <c r="J20" s="484" t="str">
        <f t="shared" si="1"/>
        <v>NON GAZETTED - REGULAR</v>
      </c>
      <c r="K20" s="1176"/>
    </row>
    <row r="21" spans="1:11" ht="13.5" customHeight="1">
      <c r="A21" s="479">
        <v>14</v>
      </c>
      <c r="B21" s="480" t="str">
        <f>'Formet 8'!D40</f>
        <v>पद रिक्त</v>
      </c>
      <c r="C21" s="481" t="str">
        <f>'Formet 8'!G40</f>
        <v>TEACHER-III</v>
      </c>
      <c r="D21" s="481" t="str">
        <f>'Formet 8'!H40</f>
        <v>L-10</v>
      </c>
      <c r="E21" s="481">
        <f>'Formet 8'!I40</f>
        <v>0</v>
      </c>
      <c r="F21" s="482" t="str">
        <f>'Formet 8'!E40</f>
        <v>-</v>
      </c>
      <c r="G21" s="482">
        <f>'Formet 8'!F40</f>
        <v>0</v>
      </c>
      <c r="H21" s="483"/>
      <c r="I21" s="483">
        <f t="shared" si="0"/>
        <v>6774</v>
      </c>
      <c r="J21" s="484" t="str">
        <f t="shared" si="1"/>
        <v>NON GAZETTED - REGULAR</v>
      </c>
      <c r="K21" s="1176"/>
    </row>
    <row r="22" spans="1:11" ht="13.5" customHeight="1">
      <c r="A22" s="479">
        <v>15</v>
      </c>
      <c r="B22" s="480" t="str">
        <f>'Formet 8'!D41</f>
        <v>पद रिक्त</v>
      </c>
      <c r="C22" s="481" t="str">
        <f>'Formet 8'!G41</f>
        <v>TEACHER-III</v>
      </c>
      <c r="D22" s="481" t="str">
        <f>'Formet 8'!H41</f>
        <v>L-10</v>
      </c>
      <c r="E22" s="481">
        <f>'Formet 8'!I41</f>
        <v>0</v>
      </c>
      <c r="F22" s="482" t="str">
        <f>'Formet 8'!E41</f>
        <v>-</v>
      </c>
      <c r="G22" s="482">
        <f>'Formet 8'!F41</f>
        <v>0</v>
      </c>
      <c r="H22" s="483"/>
      <c r="I22" s="483">
        <f t="shared" si="0"/>
        <v>6774</v>
      </c>
      <c r="J22" s="484" t="str">
        <f t="shared" si="1"/>
        <v>NON GAZETTED - REGULAR</v>
      </c>
      <c r="K22" s="1176"/>
    </row>
    <row r="23" spans="1:11" ht="13.5" customHeight="1">
      <c r="A23" s="479">
        <v>16</v>
      </c>
      <c r="B23" s="480" t="str">
        <f>'Formet 8'!D42</f>
        <v>पद रिक्त</v>
      </c>
      <c r="C23" s="481" t="str">
        <f>'Formet 8'!G42</f>
        <v>TEACHER-III</v>
      </c>
      <c r="D23" s="481" t="str">
        <f>'Formet 8'!H42</f>
        <v>L-10</v>
      </c>
      <c r="E23" s="481">
        <f>'Formet 8'!I42</f>
        <v>0</v>
      </c>
      <c r="F23" s="482" t="str">
        <f>'Formet 8'!E42</f>
        <v>-</v>
      </c>
      <c r="G23" s="482">
        <f>'Formet 8'!F42</f>
        <v>0</v>
      </c>
      <c r="H23" s="483"/>
      <c r="I23" s="483">
        <f t="shared" si="0"/>
        <v>6774</v>
      </c>
      <c r="J23" s="484" t="str">
        <f t="shared" si="1"/>
        <v>NON GAZETTED - REGULAR</v>
      </c>
      <c r="K23" s="1176"/>
    </row>
    <row r="24" spans="1:11" ht="13.5" customHeight="1">
      <c r="A24" s="479">
        <v>17</v>
      </c>
      <c r="B24" s="480" t="str">
        <f>'Formet 8'!D43</f>
        <v>पद रिक्त</v>
      </c>
      <c r="C24" s="481" t="str">
        <f>'Formet 8'!G43</f>
        <v>PTI  III</v>
      </c>
      <c r="D24" s="481" t="str">
        <f>'Formet 8'!H43</f>
        <v>L-10</v>
      </c>
      <c r="E24" s="481">
        <f>'Formet 8'!I43</f>
        <v>0</v>
      </c>
      <c r="F24" s="482" t="str">
        <f>'Formet 8'!E43</f>
        <v>-</v>
      </c>
      <c r="G24" s="482">
        <f>'Formet 8'!F43</f>
        <v>0</v>
      </c>
      <c r="H24" s="483"/>
      <c r="I24" s="483">
        <f t="shared" si="0"/>
        <v>6774</v>
      </c>
      <c r="J24" s="484" t="str">
        <f t="shared" si="1"/>
        <v>NON GAZETTED - REGULAR</v>
      </c>
      <c r="K24" s="1176"/>
    </row>
    <row r="25" spans="1:11" ht="13.5" customHeight="1">
      <c r="A25" s="479">
        <v>18</v>
      </c>
      <c r="B25" s="480" t="str">
        <f>'Formet 8'!D44</f>
        <v>पद रिक्त</v>
      </c>
      <c r="C25" s="481" t="str">
        <f>'Formet 8'!G44</f>
        <v>TEACHER-III</v>
      </c>
      <c r="D25" s="481" t="str">
        <f>'Formet 8'!H44</f>
        <v>L-10</v>
      </c>
      <c r="E25" s="481">
        <f>'Formet 8'!I44</f>
        <v>0</v>
      </c>
      <c r="F25" s="482" t="str">
        <f>'Formet 8'!E44</f>
        <v>-</v>
      </c>
      <c r="G25" s="482">
        <f>'Formet 8'!F44</f>
        <v>0</v>
      </c>
      <c r="H25" s="483"/>
      <c r="I25" s="483">
        <f t="shared" si="0"/>
        <v>6774</v>
      </c>
      <c r="J25" s="484" t="str">
        <f t="shared" si="1"/>
        <v>NON GAZETTED - REGULAR</v>
      </c>
      <c r="K25" s="1176"/>
    </row>
    <row r="26" spans="1:11" ht="13.5" customHeight="1">
      <c r="A26" s="479">
        <v>19</v>
      </c>
      <c r="B26" s="480" t="str">
        <f>'Formet 8'!D45</f>
        <v/>
      </c>
      <c r="C26" s="481" t="str">
        <f>'Formet 8'!G45</f>
        <v/>
      </c>
      <c r="D26" s="481" t="str">
        <f>'Formet 8'!H45</f>
        <v/>
      </c>
      <c r="E26" s="481" t="str">
        <f>'Formet 8'!I45</f>
        <v/>
      </c>
      <c r="F26" s="482" t="str">
        <f>'Formet 8'!E45</f>
        <v/>
      </c>
      <c r="G26" s="482" t="str">
        <f>'Formet 8'!F45</f>
        <v/>
      </c>
      <c r="H26" s="483"/>
      <c r="I26" s="483" t="str">
        <f t="shared" si="0"/>
        <v/>
      </c>
      <c r="J26" s="484" t="str">
        <f t="shared" si="1"/>
        <v/>
      </c>
      <c r="K26" s="1176"/>
    </row>
    <row r="27" spans="1:11" ht="13.5" customHeight="1">
      <c r="A27" s="479">
        <v>20</v>
      </c>
      <c r="B27" s="480" t="str">
        <f>'Formet 8'!D46</f>
        <v/>
      </c>
      <c r="C27" s="481" t="str">
        <f>'Formet 8'!G46</f>
        <v/>
      </c>
      <c r="D27" s="481" t="str">
        <f>'Formet 8'!H46</f>
        <v/>
      </c>
      <c r="E27" s="481" t="str">
        <f>'Formet 8'!I46</f>
        <v/>
      </c>
      <c r="F27" s="482" t="str">
        <f>'Formet 8'!E46</f>
        <v/>
      </c>
      <c r="G27" s="482" t="str">
        <f>'Formet 8'!F46</f>
        <v/>
      </c>
      <c r="H27" s="483"/>
      <c r="I27" s="483" t="str">
        <f t="shared" si="0"/>
        <v/>
      </c>
      <c r="J27" s="484" t="str">
        <f t="shared" si="1"/>
        <v/>
      </c>
      <c r="K27" s="1176"/>
    </row>
    <row r="28" spans="1:11" ht="13.5" customHeight="1">
      <c r="A28" s="479">
        <v>21</v>
      </c>
      <c r="B28" s="480" t="str">
        <f>'Formet 8'!D47</f>
        <v/>
      </c>
      <c r="C28" s="481" t="str">
        <f>'Formet 8'!G47</f>
        <v/>
      </c>
      <c r="D28" s="481" t="str">
        <f>'Formet 8'!H47</f>
        <v/>
      </c>
      <c r="E28" s="481" t="str">
        <f>'Formet 8'!I47</f>
        <v/>
      </c>
      <c r="F28" s="482" t="str">
        <f>'Formet 8'!E47</f>
        <v/>
      </c>
      <c r="G28" s="482" t="str">
        <f>'Formet 8'!F47</f>
        <v/>
      </c>
      <c r="H28" s="483"/>
      <c r="I28" s="483" t="str">
        <f t="shared" si="0"/>
        <v/>
      </c>
      <c r="J28" s="484" t="str">
        <f t="shared" si="1"/>
        <v/>
      </c>
      <c r="K28" s="1176"/>
    </row>
    <row r="29" spans="1:11" ht="13.5" customHeight="1">
      <c r="A29" s="479">
        <v>22</v>
      </c>
      <c r="B29" s="480" t="str">
        <f>'Formet 8'!D48</f>
        <v/>
      </c>
      <c r="C29" s="481" t="str">
        <f>'Formet 8'!G48</f>
        <v/>
      </c>
      <c r="D29" s="481" t="str">
        <f>'Formet 8'!H48</f>
        <v/>
      </c>
      <c r="E29" s="481" t="str">
        <f>'Formet 8'!I48</f>
        <v/>
      </c>
      <c r="F29" s="482" t="str">
        <f>'Formet 8'!E48</f>
        <v/>
      </c>
      <c r="G29" s="482" t="str">
        <f>'Formet 8'!F48</f>
        <v/>
      </c>
      <c r="H29" s="483"/>
      <c r="I29" s="483" t="str">
        <f t="shared" si="0"/>
        <v/>
      </c>
      <c r="J29" s="484" t="str">
        <f t="shared" si="1"/>
        <v/>
      </c>
      <c r="K29" s="1176"/>
    </row>
    <row r="30" spans="1:11" ht="13.5" customHeight="1">
      <c r="A30" s="479">
        <v>23</v>
      </c>
      <c r="B30" s="480" t="str">
        <f>'Formet 8'!D49</f>
        <v/>
      </c>
      <c r="C30" s="481" t="str">
        <f>'Formet 8'!G49</f>
        <v/>
      </c>
      <c r="D30" s="481" t="str">
        <f>'Formet 8'!H49</f>
        <v/>
      </c>
      <c r="E30" s="481" t="str">
        <f>'Formet 8'!I49</f>
        <v/>
      </c>
      <c r="F30" s="482" t="str">
        <f>'Formet 8'!E49</f>
        <v/>
      </c>
      <c r="G30" s="482" t="str">
        <f>'Formet 8'!F49</f>
        <v/>
      </c>
      <c r="H30" s="483"/>
      <c r="I30" s="483" t="str">
        <f t="shared" si="0"/>
        <v/>
      </c>
      <c r="J30" s="484" t="str">
        <f t="shared" si="1"/>
        <v/>
      </c>
      <c r="K30" s="1176"/>
    </row>
    <row r="31" spans="1:11" ht="13.5" customHeight="1">
      <c r="A31" s="479">
        <v>24</v>
      </c>
      <c r="B31" s="480" t="str">
        <f>'Formet 8'!D50</f>
        <v/>
      </c>
      <c r="C31" s="481" t="str">
        <f>'Formet 8'!G50</f>
        <v/>
      </c>
      <c r="D31" s="481" t="str">
        <f>'Formet 8'!H50</f>
        <v/>
      </c>
      <c r="E31" s="481" t="str">
        <f>'Formet 8'!I50</f>
        <v/>
      </c>
      <c r="F31" s="482" t="str">
        <f>'Formet 8'!E50</f>
        <v/>
      </c>
      <c r="G31" s="482" t="str">
        <f>'Formet 8'!F50</f>
        <v/>
      </c>
      <c r="H31" s="483"/>
      <c r="I31" s="483" t="str">
        <f t="shared" si="0"/>
        <v/>
      </c>
      <c r="J31" s="484" t="str">
        <f t="shared" si="1"/>
        <v/>
      </c>
      <c r="K31" s="1176"/>
    </row>
    <row r="32" spans="1:11" ht="13.5" customHeight="1">
      <c r="A32" s="479">
        <v>25</v>
      </c>
      <c r="B32" s="480" t="str">
        <f>'Formet 8'!D51</f>
        <v/>
      </c>
      <c r="C32" s="481" t="str">
        <f>'Formet 8'!G51</f>
        <v/>
      </c>
      <c r="D32" s="481" t="str">
        <f>'Formet 8'!H51</f>
        <v/>
      </c>
      <c r="E32" s="481" t="str">
        <f>'Formet 8'!I51</f>
        <v/>
      </c>
      <c r="F32" s="482" t="str">
        <f>'Formet 8'!E51</f>
        <v/>
      </c>
      <c r="G32" s="482" t="str">
        <f>'Formet 8'!F51</f>
        <v/>
      </c>
      <c r="H32" s="483"/>
      <c r="I32" s="483" t="str">
        <f t="shared" si="0"/>
        <v/>
      </c>
      <c r="J32" s="484" t="str">
        <f t="shared" si="1"/>
        <v/>
      </c>
      <c r="K32" s="1176"/>
    </row>
    <row r="33" spans="1:11" ht="13.5" customHeight="1">
      <c r="A33" s="479">
        <v>26</v>
      </c>
      <c r="B33" s="480" t="str">
        <f>'Formet 8'!D52</f>
        <v/>
      </c>
      <c r="C33" s="481" t="str">
        <f>'Formet 8'!G52</f>
        <v/>
      </c>
      <c r="D33" s="481" t="str">
        <f>'Formet 8'!H52</f>
        <v/>
      </c>
      <c r="E33" s="481" t="str">
        <f>'Formet 8'!I52</f>
        <v/>
      </c>
      <c r="F33" s="482" t="str">
        <f>'Formet 8'!E52</f>
        <v/>
      </c>
      <c r="G33" s="482" t="str">
        <f>'Formet 8'!F52</f>
        <v/>
      </c>
      <c r="H33" s="483"/>
      <c r="I33" s="483" t="str">
        <f t="shared" si="0"/>
        <v/>
      </c>
      <c r="J33" s="484" t="str">
        <f t="shared" si="1"/>
        <v/>
      </c>
      <c r="K33" s="1176"/>
    </row>
    <row r="34" spans="1:11" ht="13.5" customHeight="1">
      <c r="A34" s="479">
        <v>27</v>
      </c>
      <c r="B34" s="480" t="str">
        <f>'Formet 8'!D53</f>
        <v/>
      </c>
      <c r="C34" s="481" t="str">
        <f>'Formet 8'!G53</f>
        <v/>
      </c>
      <c r="D34" s="481" t="str">
        <f>'Formet 8'!H53</f>
        <v/>
      </c>
      <c r="E34" s="481" t="str">
        <f>'Formet 8'!I53</f>
        <v/>
      </c>
      <c r="F34" s="482" t="str">
        <f>'Formet 8'!E53</f>
        <v/>
      </c>
      <c r="G34" s="482" t="str">
        <f>'Formet 8'!F53</f>
        <v/>
      </c>
      <c r="H34" s="483"/>
      <c r="I34" s="483" t="str">
        <f t="shared" si="0"/>
        <v/>
      </c>
      <c r="J34" s="484" t="str">
        <f t="shared" si="1"/>
        <v/>
      </c>
      <c r="K34" s="1176"/>
    </row>
    <row r="35" spans="1:11" ht="13.5" customHeight="1">
      <c r="A35" s="479">
        <v>28</v>
      </c>
      <c r="B35" s="480" t="str">
        <f>'Formet 8'!D54</f>
        <v/>
      </c>
      <c r="C35" s="481" t="str">
        <f>'Formet 8'!G54</f>
        <v/>
      </c>
      <c r="D35" s="481" t="str">
        <f>'Formet 8'!H54</f>
        <v/>
      </c>
      <c r="E35" s="481" t="str">
        <f>'Formet 8'!I54</f>
        <v/>
      </c>
      <c r="F35" s="482" t="str">
        <f>'Formet 8'!E54</f>
        <v/>
      </c>
      <c r="G35" s="482" t="str">
        <f>'Formet 8'!F54</f>
        <v/>
      </c>
      <c r="H35" s="483"/>
      <c r="I35" s="483" t="str">
        <f t="shared" si="0"/>
        <v/>
      </c>
      <c r="J35" s="484" t="str">
        <f t="shared" si="1"/>
        <v/>
      </c>
      <c r="K35" s="1176"/>
    </row>
    <row r="36" spans="1:11" ht="13.5" customHeight="1">
      <c r="A36" s="479">
        <v>29</v>
      </c>
      <c r="B36" s="480" t="str">
        <f>'Formet 8'!D55</f>
        <v/>
      </c>
      <c r="C36" s="481" t="str">
        <f>'Formet 8'!G55</f>
        <v/>
      </c>
      <c r="D36" s="481" t="str">
        <f>'Formet 8'!H55</f>
        <v/>
      </c>
      <c r="E36" s="481" t="str">
        <f>'Formet 8'!I55</f>
        <v/>
      </c>
      <c r="F36" s="482" t="str">
        <f>'Formet 8'!E55</f>
        <v/>
      </c>
      <c r="G36" s="482" t="str">
        <f>'Formet 8'!F55</f>
        <v/>
      </c>
      <c r="H36" s="483"/>
      <c r="I36" s="483" t="str">
        <f t="shared" si="0"/>
        <v/>
      </c>
      <c r="J36" s="484" t="str">
        <f t="shared" si="1"/>
        <v/>
      </c>
      <c r="K36" s="1176"/>
    </row>
    <row r="37" spans="1:11" ht="13.5" customHeight="1">
      <c r="A37" s="479">
        <v>30</v>
      </c>
      <c r="B37" s="480" t="str">
        <f>'Formet 8'!D56</f>
        <v/>
      </c>
      <c r="C37" s="481" t="str">
        <f>'Formet 8'!G56</f>
        <v/>
      </c>
      <c r="D37" s="481" t="str">
        <f>'Formet 8'!H56</f>
        <v/>
      </c>
      <c r="E37" s="481" t="str">
        <f>'Formet 8'!I56</f>
        <v/>
      </c>
      <c r="F37" s="482" t="str">
        <f>'Formet 8'!E56</f>
        <v/>
      </c>
      <c r="G37" s="482" t="str">
        <f>'Formet 8'!F56</f>
        <v/>
      </c>
      <c r="H37" s="483"/>
      <c r="I37" s="483" t="str">
        <f t="shared" si="0"/>
        <v/>
      </c>
      <c r="J37" s="484" t="str">
        <f t="shared" si="1"/>
        <v/>
      </c>
      <c r="K37" s="1176"/>
    </row>
    <row r="38" spans="1:11" ht="13.5" customHeight="1">
      <c r="A38" s="479">
        <v>31</v>
      </c>
      <c r="B38" s="480" t="str">
        <f>'Formet 8'!D57</f>
        <v/>
      </c>
      <c r="C38" s="481" t="str">
        <f>'Formet 8'!G57</f>
        <v/>
      </c>
      <c r="D38" s="481" t="str">
        <f>'Formet 8'!H57</f>
        <v/>
      </c>
      <c r="E38" s="481" t="str">
        <f>'Formet 8'!I57</f>
        <v/>
      </c>
      <c r="F38" s="482" t="str">
        <f>'Formet 8'!E57</f>
        <v/>
      </c>
      <c r="G38" s="482" t="str">
        <f>'Formet 8'!F57</f>
        <v/>
      </c>
      <c r="H38" s="483"/>
      <c r="I38" s="483" t="str">
        <f t="shared" si="0"/>
        <v/>
      </c>
      <c r="J38" s="484" t="str">
        <f t="shared" si="1"/>
        <v/>
      </c>
      <c r="K38" s="1176"/>
    </row>
    <row r="39" spans="1:11" ht="13.5" customHeight="1">
      <c r="A39" s="479">
        <v>32</v>
      </c>
      <c r="B39" s="480" t="str">
        <f>'Formet 8'!D58</f>
        <v/>
      </c>
      <c r="C39" s="481" t="str">
        <f>'Formet 8'!G58</f>
        <v/>
      </c>
      <c r="D39" s="481" t="str">
        <f>'Formet 8'!H58</f>
        <v/>
      </c>
      <c r="E39" s="481" t="str">
        <f>'Formet 8'!I58</f>
        <v/>
      </c>
      <c r="F39" s="482" t="str">
        <f>'Formet 8'!E58</f>
        <v/>
      </c>
      <c r="G39" s="482" t="str">
        <f>'Formet 8'!F58</f>
        <v/>
      </c>
      <c r="H39" s="483"/>
      <c r="I39" s="483" t="str">
        <f t="shared" si="0"/>
        <v/>
      </c>
      <c r="J39" s="484" t="str">
        <f t="shared" si="1"/>
        <v/>
      </c>
      <c r="K39" s="1176"/>
    </row>
    <row r="40" spans="1:11" ht="13.5" customHeight="1">
      <c r="A40" s="479">
        <v>33</v>
      </c>
      <c r="B40" s="480" t="str">
        <f>'Formet 8'!D59</f>
        <v/>
      </c>
      <c r="C40" s="481" t="str">
        <f>'Formet 8'!G59</f>
        <v/>
      </c>
      <c r="D40" s="481" t="str">
        <f>'Formet 8'!H59</f>
        <v/>
      </c>
      <c r="E40" s="481" t="str">
        <f>'Formet 8'!I59</f>
        <v/>
      </c>
      <c r="F40" s="482" t="str">
        <f>'Formet 8'!E59</f>
        <v/>
      </c>
      <c r="G40" s="482" t="str">
        <f>'Formet 8'!F59</f>
        <v/>
      </c>
      <c r="H40" s="483"/>
      <c r="I40" s="483" t="str">
        <f t="shared" si="0"/>
        <v/>
      </c>
      <c r="J40" s="484" t="str">
        <f t="shared" si="1"/>
        <v/>
      </c>
      <c r="K40" s="1176"/>
    </row>
    <row r="41" spans="1:11" ht="13.5" customHeight="1">
      <c r="A41" s="479">
        <v>34</v>
      </c>
      <c r="B41" s="480" t="str">
        <f>'Formet 8'!D60</f>
        <v/>
      </c>
      <c r="C41" s="481" t="str">
        <f>'Formet 8'!G60</f>
        <v/>
      </c>
      <c r="D41" s="481" t="str">
        <f>'Formet 8'!H60</f>
        <v/>
      </c>
      <c r="E41" s="481" t="str">
        <f>'Formet 8'!I60</f>
        <v/>
      </c>
      <c r="F41" s="482" t="str">
        <f>'Formet 8'!E60</f>
        <v/>
      </c>
      <c r="G41" s="482" t="str">
        <f>'Formet 8'!F60</f>
        <v/>
      </c>
      <c r="H41" s="483"/>
      <c r="I41" s="483" t="str">
        <f t="shared" si="0"/>
        <v/>
      </c>
      <c r="J41" s="484" t="str">
        <f t="shared" si="1"/>
        <v/>
      </c>
      <c r="K41" s="1176"/>
    </row>
    <row r="42" spans="1:11" ht="13.5" customHeight="1">
      <c r="A42" s="479">
        <v>35</v>
      </c>
      <c r="B42" s="480" t="str">
        <f>'Formet 8'!D61</f>
        <v/>
      </c>
      <c r="C42" s="481" t="str">
        <f>'Formet 8'!G61</f>
        <v/>
      </c>
      <c r="D42" s="481" t="str">
        <f>'Formet 8'!H61</f>
        <v/>
      </c>
      <c r="E42" s="481" t="str">
        <f>'Formet 8'!I61</f>
        <v/>
      </c>
      <c r="F42" s="482" t="str">
        <f>'Formet 8'!E61</f>
        <v/>
      </c>
      <c r="G42" s="482" t="str">
        <f>'Formet 8'!F61</f>
        <v/>
      </c>
      <c r="H42" s="483"/>
      <c r="I42" s="483" t="str">
        <f t="shared" si="0"/>
        <v/>
      </c>
      <c r="J42" s="484" t="str">
        <f t="shared" si="1"/>
        <v/>
      </c>
      <c r="K42" s="1176"/>
    </row>
    <row r="43" spans="1:11" ht="13.5" customHeight="1">
      <c r="A43" s="479">
        <v>36</v>
      </c>
      <c r="B43" s="480" t="str">
        <f>'Formet 8'!D62</f>
        <v/>
      </c>
      <c r="C43" s="481" t="str">
        <f>'Formet 8'!G62</f>
        <v/>
      </c>
      <c r="D43" s="481" t="str">
        <f>'Formet 8'!H62</f>
        <v/>
      </c>
      <c r="E43" s="481" t="str">
        <f>'Formet 8'!I62</f>
        <v/>
      </c>
      <c r="F43" s="482" t="str">
        <f>'Formet 8'!E62</f>
        <v/>
      </c>
      <c r="G43" s="482" t="str">
        <f>'Formet 8'!F62</f>
        <v/>
      </c>
      <c r="H43" s="483"/>
      <c r="I43" s="483" t="str">
        <f t="shared" si="0"/>
        <v/>
      </c>
      <c r="J43" s="484" t="str">
        <f t="shared" si="1"/>
        <v/>
      </c>
      <c r="K43" s="1176"/>
    </row>
    <row r="44" spans="1:11" ht="13.5" customHeight="1">
      <c r="A44" s="479">
        <v>37</v>
      </c>
      <c r="B44" s="480" t="str">
        <f>'Formet 8'!D63</f>
        <v/>
      </c>
      <c r="C44" s="481" t="str">
        <f>'Formet 8'!G63</f>
        <v/>
      </c>
      <c r="D44" s="481" t="str">
        <f>'Formet 8'!H63</f>
        <v/>
      </c>
      <c r="E44" s="481" t="str">
        <f>'Formet 8'!I63</f>
        <v/>
      </c>
      <c r="F44" s="482" t="str">
        <f>'Formet 8'!E63</f>
        <v/>
      </c>
      <c r="G44" s="482" t="str">
        <f>'Formet 8'!F63</f>
        <v/>
      </c>
      <c r="H44" s="483"/>
      <c r="I44" s="483" t="str">
        <f t="shared" si="0"/>
        <v/>
      </c>
      <c r="J44" s="484" t="str">
        <f t="shared" si="1"/>
        <v/>
      </c>
      <c r="K44" s="1176"/>
    </row>
    <row r="45" spans="1:11" ht="13.5" customHeight="1">
      <c r="A45" s="479">
        <v>38</v>
      </c>
      <c r="B45" s="480" t="str">
        <f>'Formet 8'!D64</f>
        <v/>
      </c>
      <c r="C45" s="481" t="str">
        <f>'Formet 8'!G64</f>
        <v/>
      </c>
      <c r="D45" s="481" t="str">
        <f>'Formet 8'!H64</f>
        <v/>
      </c>
      <c r="E45" s="481" t="str">
        <f>'Formet 8'!I64</f>
        <v/>
      </c>
      <c r="F45" s="482" t="str">
        <f>'Formet 8'!E64</f>
        <v/>
      </c>
      <c r="G45" s="482" t="str">
        <f>'Formet 8'!F64</f>
        <v/>
      </c>
      <c r="H45" s="483"/>
      <c r="I45" s="483" t="str">
        <f t="shared" si="0"/>
        <v/>
      </c>
      <c r="J45" s="484" t="str">
        <f t="shared" si="1"/>
        <v/>
      </c>
      <c r="K45" s="1176"/>
    </row>
    <row r="46" spans="1:11" ht="13.5" customHeight="1">
      <c r="A46" s="479">
        <v>39</v>
      </c>
      <c r="B46" s="480" t="str">
        <f>'Formet 8'!D65</f>
        <v/>
      </c>
      <c r="C46" s="481" t="str">
        <f>'Formet 8'!G65</f>
        <v/>
      </c>
      <c r="D46" s="481" t="str">
        <f>'Formet 8'!H65</f>
        <v/>
      </c>
      <c r="E46" s="481" t="str">
        <f>'Formet 8'!I65</f>
        <v/>
      </c>
      <c r="F46" s="482" t="str">
        <f>'Formet 8'!E65</f>
        <v/>
      </c>
      <c r="G46" s="482" t="str">
        <f>'Formet 8'!F65</f>
        <v/>
      </c>
      <c r="H46" s="483"/>
      <c r="I46" s="483" t="str">
        <f t="shared" si="0"/>
        <v/>
      </c>
      <c r="J46" s="484" t="str">
        <f t="shared" si="1"/>
        <v/>
      </c>
      <c r="K46" s="1176"/>
    </row>
    <row r="47" spans="1:11" ht="13.5" customHeight="1">
      <c r="A47" s="479">
        <v>40</v>
      </c>
      <c r="B47" s="480" t="str">
        <f>'Formet 8'!D66</f>
        <v/>
      </c>
      <c r="C47" s="481" t="str">
        <f>'Formet 8'!G66</f>
        <v/>
      </c>
      <c r="D47" s="481" t="str">
        <f>'Formet 8'!H66</f>
        <v/>
      </c>
      <c r="E47" s="481" t="str">
        <f>'Formet 8'!I66</f>
        <v/>
      </c>
      <c r="F47" s="482" t="str">
        <f>'Formet 8'!E66</f>
        <v/>
      </c>
      <c r="G47" s="482" t="str">
        <f>'Formet 8'!F66</f>
        <v/>
      </c>
      <c r="H47" s="483"/>
      <c r="I47" s="483" t="str">
        <f t="shared" si="0"/>
        <v/>
      </c>
      <c r="J47" s="484" t="str">
        <f t="shared" si="1"/>
        <v/>
      </c>
      <c r="K47" s="1176"/>
    </row>
    <row r="48" spans="1:11" ht="13.5" customHeight="1">
      <c r="A48" s="479">
        <v>41</v>
      </c>
      <c r="B48" s="480" t="str">
        <f>'Formet 8'!D67</f>
        <v/>
      </c>
      <c r="C48" s="481" t="str">
        <f>'Formet 8'!G67</f>
        <v/>
      </c>
      <c r="D48" s="481" t="str">
        <f>'Formet 8'!H67</f>
        <v/>
      </c>
      <c r="E48" s="481" t="str">
        <f>'Formet 8'!I67</f>
        <v/>
      </c>
      <c r="F48" s="482" t="str">
        <f>'Formet 8'!E67</f>
        <v/>
      </c>
      <c r="G48" s="482" t="str">
        <f>'Formet 8'!F67</f>
        <v/>
      </c>
      <c r="H48" s="483"/>
      <c r="I48" s="483" t="str">
        <f t="shared" si="0"/>
        <v/>
      </c>
      <c r="J48" s="484" t="str">
        <f t="shared" si="1"/>
        <v/>
      </c>
      <c r="K48" s="1176"/>
    </row>
    <row r="49" spans="1:11" ht="13.5" customHeight="1">
      <c r="A49" s="479">
        <v>42</v>
      </c>
      <c r="B49" s="480" t="str">
        <f>'Formet 8'!D68</f>
        <v/>
      </c>
      <c r="C49" s="481" t="str">
        <f>'Formet 8'!G68</f>
        <v/>
      </c>
      <c r="D49" s="481" t="str">
        <f>'Formet 8'!H68</f>
        <v/>
      </c>
      <c r="E49" s="481" t="str">
        <f>'Formet 8'!I68</f>
        <v/>
      </c>
      <c r="F49" s="482" t="str">
        <f>'Formet 8'!E68</f>
        <v/>
      </c>
      <c r="G49" s="482" t="str">
        <f>'Formet 8'!F68</f>
        <v/>
      </c>
      <c r="H49" s="483"/>
      <c r="I49" s="483" t="str">
        <f t="shared" si="0"/>
        <v/>
      </c>
      <c r="J49" s="484" t="str">
        <f t="shared" si="1"/>
        <v/>
      </c>
      <c r="K49" s="1176"/>
    </row>
    <row r="50" spans="1:11" ht="13.5" customHeight="1">
      <c r="A50" s="479">
        <v>43</v>
      </c>
      <c r="B50" s="480" t="str">
        <f>'Formet 8'!D69</f>
        <v/>
      </c>
      <c r="C50" s="481" t="str">
        <f>'Formet 8'!G69</f>
        <v/>
      </c>
      <c r="D50" s="481" t="str">
        <f>'Formet 8'!H69</f>
        <v/>
      </c>
      <c r="E50" s="481" t="str">
        <f>'Formet 8'!I69</f>
        <v/>
      </c>
      <c r="F50" s="482" t="str">
        <f>'Formet 8'!E69</f>
        <v/>
      </c>
      <c r="G50" s="482" t="str">
        <f>'Formet 8'!F69</f>
        <v/>
      </c>
      <c r="H50" s="483"/>
      <c r="I50" s="483" t="str">
        <f t="shared" si="0"/>
        <v/>
      </c>
      <c r="J50" s="484" t="str">
        <f t="shared" si="1"/>
        <v/>
      </c>
      <c r="K50" s="1176"/>
    </row>
    <row r="51" spans="1:11" ht="13.5" customHeight="1">
      <c r="A51" s="479">
        <v>44</v>
      </c>
      <c r="B51" s="480" t="str">
        <f>'Formet 8'!D70</f>
        <v/>
      </c>
      <c r="C51" s="481" t="str">
        <f>'Formet 8'!G70</f>
        <v/>
      </c>
      <c r="D51" s="481" t="str">
        <f>'Formet 8'!H70</f>
        <v/>
      </c>
      <c r="E51" s="481" t="str">
        <f>'Formet 8'!I70</f>
        <v/>
      </c>
      <c r="F51" s="482" t="str">
        <f>'Formet 8'!E70</f>
        <v/>
      </c>
      <c r="G51" s="482" t="str">
        <f>'Formet 8'!F70</f>
        <v/>
      </c>
      <c r="H51" s="483"/>
      <c r="I51" s="483" t="str">
        <f t="shared" si="0"/>
        <v/>
      </c>
      <c r="J51" s="484" t="str">
        <f t="shared" si="1"/>
        <v/>
      </c>
      <c r="K51" s="1176"/>
    </row>
    <row r="52" spans="1:11" ht="13.5" customHeight="1">
      <c r="A52" s="479">
        <v>45</v>
      </c>
      <c r="B52" s="480" t="str">
        <f>'Formet 8'!D71</f>
        <v/>
      </c>
      <c r="C52" s="481" t="str">
        <f>'Formet 8'!G71</f>
        <v/>
      </c>
      <c r="D52" s="481" t="str">
        <f>'Formet 8'!H71</f>
        <v/>
      </c>
      <c r="E52" s="481" t="str">
        <f>'Formet 8'!I71</f>
        <v/>
      </c>
      <c r="F52" s="482" t="str">
        <f>'Formet 8'!E71</f>
        <v/>
      </c>
      <c r="G52" s="482" t="str">
        <f>'Formet 8'!F71</f>
        <v/>
      </c>
      <c r="H52" s="483"/>
      <c r="I52" s="483" t="str">
        <f t="shared" si="0"/>
        <v/>
      </c>
      <c r="J52" s="484" t="str">
        <f t="shared" si="1"/>
        <v/>
      </c>
      <c r="K52" s="1176"/>
    </row>
    <row r="53" spans="1:11" ht="13.5" customHeight="1">
      <c r="A53" s="479">
        <v>46</v>
      </c>
      <c r="B53" s="480" t="str">
        <f>'Formet 8'!D72</f>
        <v/>
      </c>
      <c r="C53" s="481" t="str">
        <f>'Formet 8'!G72</f>
        <v/>
      </c>
      <c r="D53" s="481" t="str">
        <f>'Formet 8'!H72</f>
        <v/>
      </c>
      <c r="E53" s="481" t="str">
        <f>'Formet 8'!I72</f>
        <v/>
      </c>
      <c r="F53" s="482" t="str">
        <f>'Formet 8'!E72</f>
        <v/>
      </c>
      <c r="G53" s="482" t="str">
        <f>'Formet 8'!F72</f>
        <v/>
      </c>
      <c r="H53" s="483"/>
      <c r="I53" s="483" t="str">
        <f t="shared" si="0"/>
        <v/>
      </c>
      <c r="J53" s="484" t="str">
        <f t="shared" si="1"/>
        <v/>
      </c>
      <c r="K53" s="1176"/>
    </row>
    <row r="54" spans="1:11" ht="13.5" customHeight="1">
      <c r="A54" s="479">
        <v>47</v>
      </c>
      <c r="B54" s="480" t="str">
        <f>'Formet 8'!D73</f>
        <v/>
      </c>
      <c r="C54" s="481" t="str">
        <f>'Formet 8'!G73</f>
        <v/>
      </c>
      <c r="D54" s="481" t="str">
        <f>'Formet 8'!H73</f>
        <v/>
      </c>
      <c r="E54" s="481" t="str">
        <f>'Formet 8'!I73</f>
        <v/>
      </c>
      <c r="F54" s="482" t="str">
        <f>'Formet 8'!E73</f>
        <v/>
      </c>
      <c r="G54" s="482" t="str">
        <f>'Formet 8'!F73</f>
        <v/>
      </c>
      <c r="H54" s="483"/>
      <c r="I54" s="483" t="str">
        <f t="shared" si="0"/>
        <v/>
      </c>
      <c r="J54" s="484" t="str">
        <f t="shared" si="1"/>
        <v/>
      </c>
      <c r="K54" s="1176"/>
    </row>
    <row r="55" spans="1:11" ht="13.5" customHeight="1">
      <c r="A55" s="479">
        <v>48</v>
      </c>
      <c r="B55" s="480" t="str">
        <f>'Formet 8'!D74</f>
        <v/>
      </c>
      <c r="C55" s="481" t="str">
        <f>'Formet 8'!G74</f>
        <v/>
      </c>
      <c r="D55" s="481" t="str">
        <f>'Formet 8'!H74</f>
        <v/>
      </c>
      <c r="E55" s="481" t="str">
        <f>'Formet 8'!I74</f>
        <v/>
      </c>
      <c r="F55" s="482" t="str">
        <f>'Formet 8'!E74</f>
        <v/>
      </c>
      <c r="G55" s="482" t="str">
        <f>'Formet 8'!F74</f>
        <v/>
      </c>
      <c r="H55" s="483"/>
      <c r="I55" s="483" t="str">
        <f t="shared" si="0"/>
        <v/>
      </c>
      <c r="J55" s="484" t="str">
        <f t="shared" si="1"/>
        <v/>
      </c>
      <c r="K55" s="1176"/>
    </row>
    <row r="56" spans="1:11" ht="13.5" customHeight="1">
      <c r="A56" s="479">
        <v>49</v>
      </c>
      <c r="B56" s="480" t="str">
        <f>'Formet 8'!D75</f>
        <v/>
      </c>
      <c r="C56" s="481" t="str">
        <f>'Formet 8'!G75</f>
        <v/>
      </c>
      <c r="D56" s="481" t="str">
        <f>'Formet 8'!H75</f>
        <v/>
      </c>
      <c r="E56" s="481" t="str">
        <f>'Formet 8'!I75</f>
        <v/>
      </c>
      <c r="F56" s="482" t="str">
        <f>'Formet 8'!E75</f>
        <v/>
      </c>
      <c r="G56" s="482" t="str">
        <f>'Formet 8'!F75</f>
        <v/>
      </c>
      <c r="H56" s="483"/>
      <c r="I56" s="483" t="str">
        <f t="shared" si="0"/>
        <v/>
      </c>
      <c r="J56" s="484" t="str">
        <f t="shared" si="1"/>
        <v/>
      </c>
      <c r="K56" s="1176"/>
    </row>
    <row r="57" spans="1:11" ht="13.5" customHeight="1">
      <c r="A57" s="479">
        <v>50</v>
      </c>
      <c r="B57" s="480" t="str">
        <f>'Formet 8'!D76</f>
        <v/>
      </c>
      <c r="C57" s="481" t="str">
        <f>'Formet 8'!G76</f>
        <v/>
      </c>
      <c r="D57" s="481" t="str">
        <f>'Formet 8'!H76</f>
        <v/>
      </c>
      <c r="E57" s="481" t="str">
        <f>'Formet 8'!I76</f>
        <v/>
      </c>
      <c r="F57" s="482" t="str">
        <f>'Formet 8'!E76</f>
        <v/>
      </c>
      <c r="G57" s="482" t="str">
        <f>'Formet 8'!F76</f>
        <v/>
      </c>
      <c r="H57" s="483"/>
      <c r="I57" s="483" t="str">
        <f t="shared" si="0"/>
        <v/>
      </c>
      <c r="J57" s="484" t="str">
        <f t="shared" si="1"/>
        <v/>
      </c>
      <c r="K57" s="1176"/>
    </row>
    <row r="58" spans="1:11" ht="13.5" customHeight="1">
      <c r="A58" s="479">
        <v>51</v>
      </c>
      <c r="B58" s="480" t="str">
        <f>'Formet 8'!D77</f>
        <v/>
      </c>
      <c r="C58" s="481" t="str">
        <f>'Formet 8'!G77</f>
        <v/>
      </c>
      <c r="D58" s="481" t="str">
        <f>'Formet 8'!H77</f>
        <v/>
      </c>
      <c r="E58" s="481" t="str">
        <f>'Formet 8'!I77</f>
        <v/>
      </c>
      <c r="F58" s="482" t="str">
        <f>'Formet 8'!E77</f>
        <v/>
      </c>
      <c r="G58" s="482" t="str">
        <f>'Formet 8'!F77</f>
        <v/>
      </c>
      <c r="H58" s="483"/>
      <c r="I58" s="483" t="str">
        <f t="shared" si="0"/>
        <v/>
      </c>
      <c r="J58" s="484" t="str">
        <f t="shared" si="1"/>
        <v/>
      </c>
      <c r="K58" s="1176"/>
    </row>
    <row r="59" spans="1:11" ht="13.5" customHeight="1">
      <c r="A59" s="479">
        <v>52</v>
      </c>
      <c r="B59" s="480" t="str">
        <f>'Formet 8'!D78</f>
        <v/>
      </c>
      <c r="C59" s="481" t="str">
        <f>'Formet 8'!G78</f>
        <v/>
      </c>
      <c r="D59" s="481" t="str">
        <f>'Formet 8'!H78</f>
        <v/>
      </c>
      <c r="E59" s="481" t="str">
        <f>'Formet 8'!I78</f>
        <v/>
      </c>
      <c r="F59" s="482" t="str">
        <f>'Formet 8'!E78</f>
        <v/>
      </c>
      <c r="G59" s="482" t="str">
        <f>'Formet 8'!F78</f>
        <v/>
      </c>
      <c r="H59" s="483"/>
      <c r="I59" s="483" t="str">
        <f t="shared" si="0"/>
        <v/>
      </c>
      <c r="J59" s="484" t="str">
        <f t="shared" si="1"/>
        <v/>
      </c>
      <c r="K59" s="1176"/>
    </row>
    <row r="60" spans="1:11" ht="13.5" customHeight="1">
      <c r="A60" s="479">
        <v>53</v>
      </c>
      <c r="B60" s="480" t="str">
        <f>'Formet 8'!D79</f>
        <v/>
      </c>
      <c r="C60" s="481" t="str">
        <f>'Formet 8'!G79</f>
        <v/>
      </c>
      <c r="D60" s="481" t="str">
        <f>'Formet 8'!H79</f>
        <v/>
      </c>
      <c r="E60" s="481" t="str">
        <f>'Formet 8'!I79</f>
        <v/>
      </c>
      <c r="F60" s="482" t="str">
        <f>'Formet 8'!E79</f>
        <v/>
      </c>
      <c r="G60" s="482" t="str">
        <f>'Formet 8'!F79</f>
        <v/>
      </c>
      <c r="H60" s="483"/>
      <c r="I60" s="483" t="str">
        <f t="shared" si="0"/>
        <v/>
      </c>
      <c r="J60" s="484" t="str">
        <f t="shared" si="1"/>
        <v/>
      </c>
      <c r="K60" s="1176"/>
    </row>
    <row r="61" spans="1:11" ht="13.5" customHeight="1">
      <c r="A61" s="479">
        <v>54</v>
      </c>
      <c r="B61" s="480" t="str">
        <f>'Formet 8'!D80</f>
        <v/>
      </c>
      <c r="C61" s="481" t="str">
        <f>'Formet 8'!G80</f>
        <v/>
      </c>
      <c r="D61" s="481" t="str">
        <f>'Formet 8'!H80</f>
        <v/>
      </c>
      <c r="E61" s="481" t="str">
        <f>'Formet 8'!I80</f>
        <v/>
      </c>
      <c r="F61" s="482" t="str">
        <f>'Formet 8'!E80</f>
        <v/>
      </c>
      <c r="G61" s="482" t="str">
        <f>'Formet 8'!F80</f>
        <v/>
      </c>
      <c r="H61" s="483"/>
      <c r="I61" s="483" t="str">
        <f t="shared" si="0"/>
        <v/>
      </c>
      <c r="J61" s="484" t="str">
        <f t="shared" si="1"/>
        <v/>
      </c>
      <c r="K61" s="1176"/>
    </row>
    <row r="62" spans="1:11" ht="13.5" customHeight="1">
      <c r="A62" s="479">
        <v>55</v>
      </c>
      <c r="B62" s="480" t="str">
        <f>'Formet 8'!D81</f>
        <v/>
      </c>
      <c r="C62" s="481" t="str">
        <f>'Formet 8'!G81</f>
        <v/>
      </c>
      <c r="D62" s="481" t="str">
        <f>'Formet 8'!H81</f>
        <v/>
      </c>
      <c r="E62" s="481" t="str">
        <f>'Formet 8'!I81</f>
        <v/>
      </c>
      <c r="F62" s="482" t="str">
        <f>'Formet 8'!E81</f>
        <v/>
      </c>
      <c r="G62" s="482" t="str">
        <f>'Formet 8'!F81</f>
        <v/>
      </c>
      <c r="H62" s="483"/>
      <c r="I62" s="483" t="str">
        <f t="shared" si="0"/>
        <v/>
      </c>
      <c r="J62" s="484" t="str">
        <f t="shared" si="1"/>
        <v/>
      </c>
      <c r="K62" s="1176"/>
    </row>
    <row r="63" spans="1:11" ht="13.5" customHeight="1">
      <c r="A63" s="479">
        <v>56</v>
      </c>
      <c r="B63" s="480" t="str">
        <f>'Formet 8'!D82</f>
        <v/>
      </c>
      <c r="C63" s="481" t="str">
        <f>'Formet 8'!G82</f>
        <v/>
      </c>
      <c r="D63" s="481" t="str">
        <f>'Formet 8'!H82</f>
        <v/>
      </c>
      <c r="E63" s="481" t="str">
        <f>'Formet 8'!I82</f>
        <v/>
      </c>
      <c r="F63" s="482" t="str">
        <f>'Formet 8'!E82</f>
        <v/>
      </c>
      <c r="G63" s="482" t="str">
        <f>'Formet 8'!F82</f>
        <v/>
      </c>
      <c r="H63" s="483"/>
      <c r="I63" s="483" t="str">
        <f t="shared" si="0"/>
        <v/>
      </c>
      <c r="J63" s="484" t="str">
        <f t="shared" si="1"/>
        <v/>
      </c>
      <c r="K63" s="1176"/>
    </row>
    <row r="64" spans="1:11" ht="13.5" customHeight="1">
      <c r="A64" s="479">
        <v>57</v>
      </c>
      <c r="B64" s="480" t="str">
        <f>'Formet 8'!D83</f>
        <v/>
      </c>
      <c r="C64" s="481" t="str">
        <f>'Formet 8'!G83</f>
        <v/>
      </c>
      <c r="D64" s="481" t="str">
        <f>'Formet 8'!H83</f>
        <v/>
      </c>
      <c r="E64" s="481" t="str">
        <f>'Formet 8'!I83</f>
        <v/>
      </c>
      <c r="F64" s="482" t="str">
        <f>'Formet 8'!E83</f>
        <v/>
      </c>
      <c r="G64" s="482" t="str">
        <f>'Formet 8'!F83</f>
        <v/>
      </c>
      <c r="H64" s="483"/>
      <c r="I64" s="483" t="str">
        <f t="shared" si="0"/>
        <v/>
      </c>
      <c r="J64" s="484" t="str">
        <f t="shared" si="1"/>
        <v/>
      </c>
      <c r="K64" s="1176"/>
    </row>
    <row r="65" spans="1:11" ht="13.5" customHeight="1">
      <c r="A65" s="479">
        <v>58</v>
      </c>
      <c r="B65" s="480" t="str">
        <f>'Formet 8'!D84</f>
        <v/>
      </c>
      <c r="C65" s="481" t="str">
        <f>'Formet 8'!G84</f>
        <v/>
      </c>
      <c r="D65" s="481" t="str">
        <f>'Formet 8'!H84</f>
        <v/>
      </c>
      <c r="E65" s="481" t="str">
        <f>'Formet 8'!I84</f>
        <v/>
      </c>
      <c r="F65" s="482" t="str">
        <f>'Formet 8'!E84</f>
        <v/>
      </c>
      <c r="G65" s="482" t="str">
        <f>'Formet 8'!F84</f>
        <v/>
      </c>
      <c r="H65" s="483"/>
      <c r="I65" s="483" t="str">
        <f t="shared" si="0"/>
        <v/>
      </c>
      <c r="J65" s="484" t="str">
        <f t="shared" si="1"/>
        <v/>
      </c>
      <c r="K65" s="1176"/>
    </row>
    <row r="66" spans="1:11" ht="13.5" customHeight="1">
      <c r="A66" s="479">
        <v>59</v>
      </c>
      <c r="B66" s="480" t="str">
        <f>'Formet 8'!D85</f>
        <v/>
      </c>
      <c r="C66" s="481" t="str">
        <f>'Formet 8'!G85</f>
        <v/>
      </c>
      <c r="D66" s="481" t="str">
        <f>'Formet 8'!H85</f>
        <v/>
      </c>
      <c r="E66" s="481" t="str">
        <f>'Formet 8'!I85</f>
        <v/>
      </c>
      <c r="F66" s="482" t="str">
        <f>'Formet 8'!E85</f>
        <v/>
      </c>
      <c r="G66" s="482" t="str">
        <f>'Formet 8'!F85</f>
        <v/>
      </c>
      <c r="H66" s="483"/>
      <c r="I66" s="483" t="str">
        <f t="shared" si="0"/>
        <v/>
      </c>
      <c r="J66" s="484" t="str">
        <f t="shared" si="1"/>
        <v/>
      </c>
      <c r="K66" s="1176"/>
    </row>
    <row r="67" spans="1:11" ht="13.5" customHeight="1">
      <c r="A67" s="479">
        <v>60</v>
      </c>
      <c r="B67" s="480" t="str">
        <f>'Formet 8'!D86</f>
        <v/>
      </c>
      <c r="C67" s="481" t="str">
        <f>'Formet 8'!G86</f>
        <v/>
      </c>
      <c r="D67" s="481" t="str">
        <f>'Formet 8'!H86</f>
        <v/>
      </c>
      <c r="E67" s="481" t="str">
        <f>'Formet 8'!I86</f>
        <v/>
      </c>
      <c r="F67" s="482" t="str">
        <f>'Formet 8'!E86</f>
        <v/>
      </c>
      <c r="G67" s="482" t="str">
        <f>'Formet 8'!F86</f>
        <v/>
      </c>
      <c r="H67" s="483"/>
      <c r="I67" s="483" t="str">
        <f t="shared" si="0"/>
        <v/>
      </c>
      <c r="J67" s="484" t="str">
        <f t="shared" si="1"/>
        <v/>
      </c>
      <c r="K67" s="1176"/>
    </row>
    <row r="68" spans="1:11" ht="13.5" customHeight="1">
      <c r="A68" s="479">
        <v>61</v>
      </c>
      <c r="B68" s="480" t="str">
        <f>'Formet 8'!D87</f>
        <v/>
      </c>
      <c r="C68" s="481" t="str">
        <f>'Formet 8'!G87</f>
        <v/>
      </c>
      <c r="D68" s="481" t="str">
        <f>'Formet 8'!H87</f>
        <v/>
      </c>
      <c r="E68" s="481" t="str">
        <f>'Formet 8'!I87</f>
        <v/>
      </c>
      <c r="F68" s="482" t="str">
        <f>'Formet 8'!E87</f>
        <v/>
      </c>
      <c r="G68" s="482" t="str">
        <f>'Formet 8'!F87</f>
        <v/>
      </c>
      <c r="H68" s="483"/>
      <c r="I68" s="483" t="str">
        <f t="shared" si="0"/>
        <v/>
      </c>
      <c r="J68" s="484" t="str">
        <f t="shared" si="1"/>
        <v/>
      </c>
      <c r="K68" s="1176"/>
    </row>
    <row r="69" spans="1:11" ht="13.5" customHeight="1">
      <c r="A69" s="479">
        <v>62</v>
      </c>
      <c r="B69" s="480" t="str">
        <f>'Formet 8'!D88</f>
        <v/>
      </c>
      <c r="C69" s="481" t="str">
        <f>'Formet 8'!G88</f>
        <v/>
      </c>
      <c r="D69" s="481" t="str">
        <f>'Formet 8'!H88</f>
        <v/>
      </c>
      <c r="E69" s="481" t="str">
        <f>'Formet 8'!I88</f>
        <v/>
      </c>
      <c r="F69" s="482" t="str">
        <f>'Formet 8'!E88</f>
        <v/>
      </c>
      <c r="G69" s="482" t="str">
        <f>'Formet 8'!F88</f>
        <v/>
      </c>
      <c r="H69" s="483"/>
      <c r="I69" s="483" t="str">
        <f t="shared" si="0"/>
        <v/>
      </c>
      <c r="J69" s="484" t="str">
        <f t="shared" si="1"/>
        <v/>
      </c>
      <c r="K69" s="1176"/>
    </row>
    <row r="70" spans="1:11" ht="13.5" customHeight="1">
      <c r="A70" s="479">
        <v>63</v>
      </c>
      <c r="B70" s="480" t="str">
        <f>'Formet 8'!D89</f>
        <v/>
      </c>
      <c r="C70" s="481" t="str">
        <f>'Formet 8'!G89</f>
        <v/>
      </c>
      <c r="D70" s="481" t="str">
        <f>'Formet 8'!H89</f>
        <v/>
      </c>
      <c r="E70" s="481" t="str">
        <f>'Formet 8'!I89</f>
        <v/>
      </c>
      <c r="F70" s="482" t="str">
        <f>'Formet 8'!E89</f>
        <v/>
      </c>
      <c r="G70" s="482" t="str">
        <f>'Formet 8'!F89</f>
        <v/>
      </c>
      <c r="H70" s="483"/>
      <c r="I70" s="483" t="str">
        <f t="shared" si="0"/>
        <v/>
      </c>
      <c r="J70" s="484" t="str">
        <f t="shared" si="1"/>
        <v/>
      </c>
      <c r="K70" s="1176"/>
    </row>
    <row r="71" spans="1:11" ht="13.5" customHeight="1">
      <c r="A71" s="479">
        <v>64</v>
      </c>
      <c r="B71" s="480" t="str">
        <f>'Formet 8'!D90</f>
        <v/>
      </c>
      <c r="C71" s="481" t="str">
        <f>'Formet 8'!G90</f>
        <v/>
      </c>
      <c r="D71" s="481" t="str">
        <f>'Formet 8'!H90</f>
        <v/>
      </c>
      <c r="E71" s="481" t="str">
        <f>'Formet 8'!I90</f>
        <v/>
      </c>
      <c r="F71" s="482" t="str">
        <f>'Formet 8'!E90</f>
        <v/>
      </c>
      <c r="G71" s="482" t="str">
        <f>'Formet 8'!F90</f>
        <v/>
      </c>
      <c r="H71" s="483"/>
      <c r="I71" s="483" t="str">
        <f t="shared" si="0"/>
        <v/>
      </c>
      <c r="J71" s="484" t="str">
        <f t="shared" si="1"/>
        <v/>
      </c>
      <c r="K71" s="1176"/>
    </row>
    <row r="72" spans="1:11" ht="13.5" customHeight="1">
      <c r="A72" s="479">
        <v>65</v>
      </c>
      <c r="B72" s="480" t="str">
        <f>'Formet 8'!D91</f>
        <v/>
      </c>
      <c r="C72" s="481" t="str">
        <f>'Formet 8'!G91</f>
        <v/>
      </c>
      <c r="D72" s="481" t="str">
        <f>'Formet 8'!H91</f>
        <v/>
      </c>
      <c r="E72" s="481" t="str">
        <f>'Formet 8'!I91</f>
        <v/>
      </c>
      <c r="F72" s="482" t="str">
        <f>'Formet 8'!E91</f>
        <v/>
      </c>
      <c r="G72" s="482" t="str">
        <f>'Formet 8'!F91</f>
        <v/>
      </c>
      <c r="H72" s="483"/>
      <c r="I72" s="483" t="str">
        <f t="shared" si="0"/>
        <v/>
      </c>
      <c r="J72" s="484" t="str">
        <f t="shared" si="1"/>
        <v/>
      </c>
      <c r="K72" s="1176"/>
    </row>
    <row r="73" spans="1:11" ht="13.5" customHeight="1">
      <c r="A73" s="479">
        <v>66</v>
      </c>
      <c r="B73" s="480" t="str">
        <f>'Formet 8'!D92</f>
        <v/>
      </c>
      <c r="C73" s="481" t="str">
        <f>'Formet 8'!G92</f>
        <v/>
      </c>
      <c r="D73" s="481" t="str">
        <f>'Formet 8'!H92</f>
        <v/>
      </c>
      <c r="E73" s="481" t="str">
        <f>'Formet 8'!I92</f>
        <v/>
      </c>
      <c r="F73" s="482" t="str">
        <f>'Formet 8'!E92</f>
        <v/>
      </c>
      <c r="G73" s="482" t="str">
        <f>'Formet 8'!F92</f>
        <v/>
      </c>
      <c r="H73" s="483"/>
      <c r="I73" s="483" t="str">
        <f t="shared" ref="I73:I136" si="2">IF(B73="","",6774)</f>
        <v/>
      </c>
      <c r="J73" s="484" t="str">
        <f t="shared" ref="J73:J136" si="3">IF(B73="","","NON GAZETTED - REGULAR")</f>
        <v/>
      </c>
      <c r="K73" s="1176"/>
    </row>
    <row r="74" spans="1:11" ht="13.5" customHeight="1">
      <c r="A74" s="479">
        <v>67</v>
      </c>
      <c r="B74" s="480" t="str">
        <f>'Formet 8'!D93</f>
        <v/>
      </c>
      <c r="C74" s="481" t="str">
        <f>'Formet 8'!G93</f>
        <v/>
      </c>
      <c r="D74" s="481" t="str">
        <f>'Formet 8'!H93</f>
        <v/>
      </c>
      <c r="E74" s="481" t="str">
        <f>'Formet 8'!I93</f>
        <v/>
      </c>
      <c r="F74" s="482" t="str">
        <f>'Formet 8'!E93</f>
        <v/>
      </c>
      <c r="G74" s="482" t="str">
        <f>'Formet 8'!F93</f>
        <v/>
      </c>
      <c r="H74" s="483"/>
      <c r="I74" s="483" t="str">
        <f t="shared" si="2"/>
        <v/>
      </c>
      <c r="J74" s="484" t="str">
        <f t="shared" si="3"/>
        <v/>
      </c>
      <c r="K74" s="1176"/>
    </row>
    <row r="75" spans="1:11" ht="13.5" customHeight="1">
      <c r="A75" s="479">
        <v>68</v>
      </c>
      <c r="B75" s="480" t="str">
        <f>'Formet 8'!D94</f>
        <v/>
      </c>
      <c r="C75" s="481" t="str">
        <f>'Formet 8'!G94</f>
        <v/>
      </c>
      <c r="D75" s="481" t="str">
        <f>'Formet 8'!H94</f>
        <v/>
      </c>
      <c r="E75" s="481" t="str">
        <f>'Formet 8'!I94</f>
        <v/>
      </c>
      <c r="F75" s="482" t="str">
        <f>'Formet 8'!E94</f>
        <v/>
      </c>
      <c r="G75" s="482" t="str">
        <f>'Formet 8'!F94</f>
        <v/>
      </c>
      <c r="H75" s="483"/>
      <c r="I75" s="483" t="str">
        <f t="shared" si="2"/>
        <v/>
      </c>
      <c r="J75" s="484" t="str">
        <f t="shared" si="3"/>
        <v/>
      </c>
      <c r="K75" s="1176"/>
    </row>
    <row r="76" spans="1:11" ht="13.5" customHeight="1">
      <c r="A76" s="479">
        <v>69</v>
      </c>
      <c r="B76" s="480" t="str">
        <f>'Formet 8'!D95</f>
        <v/>
      </c>
      <c r="C76" s="481" t="str">
        <f>'Formet 8'!G95</f>
        <v/>
      </c>
      <c r="D76" s="481" t="str">
        <f>'Formet 8'!H95</f>
        <v/>
      </c>
      <c r="E76" s="481" t="str">
        <f>'Formet 8'!I95</f>
        <v/>
      </c>
      <c r="F76" s="482" t="str">
        <f>'Formet 8'!E95</f>
        <v/>
      </c>
      <c r="G76" s="482" t="str">
        <f>'Formet 8'!F95</f>
        <v/>
      </c>
      <c r="H76" s="483"/>
      <c r="I76" s="483" t="str">
        <f t="shared" si="2"/>
        <v/>
      </c>
      <c r="J76" s="484" t="str">
        <f t="shared" si="3"/>
        <v/>
      </c>
      <c r="K76" s="1176"/>
    </row>
    <row r="77" spans="1:11" ht="13.5" customHeight="1">
      <c r="A77" s="479">
        <v>70</v>
      </c>
      <c r="B77" s="480" t="str">
        <f>'Formet 8'!D96</f>
        <v/>
      </c>
      <c r="C77" s="481" t="str">
        <f>'Formet 8'!G96</f>
        <v/>
      </c>
      <c r="D77" s="481" t="str">
        <f>'Formet 8'!H96</f>
        <v/>
      </c>
      <c r="E77" s="481" t="str">
        <f>'Formet 8'!I96</f>
        <v/>
      </c>
      <c r="F77" s="482" t="str">
        <f>'Formet 8'!E96</f>
        <v/>
      </c>
      <c r="G77" s="482" t="str">
        <f>'Formet 8'!F96</f>
        <v/>
      </c>
      <c r="H77" s="483"/>
      <c r="I77" s="483" t="str">
        <f t="shared" si="2"/>
        <v/>
      </c>
      <c r="J77" s="484" t="str">
        <f t="shared" si="3"/>
        <v/>
      </c>
      <c r="K77" s="1176"/>
    </row>
    <row r="78" spans="1:11" ht="13.5" customHeight="1">
      <c r="A78" s="479">
        <v>71</v>
      </c>
      <c r="B78" s="480" t="str">
        <f>'Formet 8'!D97</f>
        <v/>
      </c>
      <c r="C78" s="481" t="str">
        <f>'Formet 8'!G97</f>
        <v/>
      </c>
      <c r="D78" s="481" t="str">
        <f>'Formet 8'!H97</f>
        <v/>
      </c>
      <c r="E78" s="481" t="str">
        <f>'Formet 8'!I97</f>
        <v/>
      </c>
      <c r="F78" s="482" t="str">
        <f>'Formet 8'!E97</f>
        <v/>
      </c>
      <c r="G78" s="482" t="str">
        <f>'Formet 8'!F97</f>
        <v/>
      </c>
      <c r="H78" s="483"/>
      <c r="I78" s="483" t="str">
        <f t="shared" si="2"/>
        <v/>
      </c>
      <c r="J78" s="484" t="str">
        <f t="shared" si="3"/>
        <v/>
      </c>
      <c r="K78" s="1176"/>
    </row>
    <row r="79" spans="1:11" ht="13.5" customHeight="1">
      <c r="A79" s="479">
        <v>72</v>
      </c>
      <c r="B79" s="480" t="str">
        <f>'Formet 8'!D98</f>
        <v/>
      </c>
      <c r="C79" s="481" t="str">
        <f>'Formet 8'!G98</f>
        <v/>
      </c>
      <c r="D79" s="481" t="str">
        <f>'Formet 8'!H98</f>
        <v/>
      </c>
      <c r="E79" s="481" t="str">
        <f>'Formet 8'!I98</f>
        <v/>
      </c>
      <c r="F79" s="482" t="str">
        <f>'Formet 8'!E98</f>
        <v/>
      </c>
      <c r="G79" s="482" t="str">
        <f>'Formet 8'!F98</f>
        <v/>
      </c>
      <c r="H79" s="483"/>
      <c r="I79" s="483" t="str">
        <f t="shared" si="2"/>
        <v/>
      </c>
      <c r="J79" s="484" t="str">
        <f t="shared" si="3"/>
        <v/>
      </c>
      <c r="K79" s="1176"/>
    </row>
    <row r="80" spans="1:11" ht="13.5" customHeight="1">
      <c r="A80" s="479">
        <v>73</v>
      </c>
      <c r="B80" s="480" t="str">
        <f>'Formet 8'!D99</f>
        <v/>
      </c>
      <c r="C80" s="481" t="str">
        <f>'Formet 8'!G99</f>
        <v/>
      </c>
      <c r="D80" s="481" t="str">
        <f>'Formet 8'!H99</f>
        <v/>
      </c>
      <c r="E80" s="481" t="str">
        <f>'Formet 8'!I99</f>
        <v/>
      </c>
      <c r="F80" s="482" t="str">
        <f>'Formet 8'!E99</f>
        <v/>
      </c>
      <c r="G80" s="482" t="str">
        <f>'Formet 8'!F99</f>
        <v/>
      </c>
      <c r="H80" s="483"/>
      <c r="I80" s="483" t="str">
        <f t="shared" si="2"/>
        <v/>
      </c>
      <c r="J80" s="484" t="str">
        <f t="shared" si="3"/>
        <v/>
      </c>
      <c r="K80" s="1176"/>
    </row>
    <row r="81" spans="1:11" ht="13.5" customHeight="1">
      <c r="A81" s="479">
        <v>74</v>
      </c>
      <c r="B81" s="480" t="str">
        <f>'Formet 8'!D100</f>
        <v/>
      </c>
      <c r="C81" s="481" t="str">
        <f>'Formet 8'!G100</f>
        <v/>
      </c>
      <c r="D81" s="481" t="str">
        <f>'Formet 8'!H100</f>
        <v/>
      </c>
      <c r="E81" s="481" t="str">
        <f>'Formet 8'!I100</f>
        <v/>
      </c>
      <c r="F81" s="482" t="str">
        <f>'Formet 8'!E100</f>
        <v/>
      </c>
      <c r="G81" s="482" t="str">
        <f>'Formet 8'!F100</f>
        <v/>
      </c>
      <c r="H81" s="483"/>
      <c r="I81" s="483" t="str">
        <f t="shared" si="2"/>
        <v/>
      </c>
      <c r="J81" s="484" t="str">
        <f t="shared" si="3"/>
        <v/>
      </c>
      <c r="K81" s="1176"/>
    </row>
    <row r="82" spans="1:11" ht="13.5" customHeight="1">
      <c r="A82" s="479">
        <v>75</v>
      </c>
      <c r="B82" s="480" t="str">
        <f>'Formet 8'!D101</f>
        <v/>
      </c>
      <c r="C82" s="481" t="str">
        <f>'Formet 8'!G101</f>
        <v/>
      </c>
      <c r="D82" s="481" t="str">
        <f>'Formet 8'!H101</f>
        <v/>
      </c>
      <c r="E82" s="481" t="str">
        <f>'Formet 8'!I101</f>
        <v/>
      </c>
      <c r="F82" s="482" t="str">
        <f>'Formet 8'!E101</f>
        <v/>
      </c>
      <c r="G82" s="482" t="str">
        <f>'Formet 8'!F101</f>
        <v/>
      </c>
      <c r="H82" s="483"/>
      <c r="I82" s="483" t="str">
        <f t="shared" si="2"/>
        <v/>
      </c>
      <c r="J82" s="484" t="str">
        <f t="shared" si="3"/>
        <v/>
      </c>
      <c r="K82" s="1176"/>
    </row>
    <row r="83" spans="1:11" ht="13.5" customHeight="1">
      <c r="A83" s="479">
        <v>76</v>
      </c>
      <c r="B83" s="480" t="str">
        <f>'Formet 8'!D102</f>
        <v/>
      </c>
      <c r="C83" s="481" t="str">
        <f>'Formet 8'!G102</f>
        <v/>
      </c>
      <c r="D83" s="481" t="str">
        <f>'Formet 8'!H102</f>
        <v/>
      </c>
      <c r="E83" s="481" t="str">
        <f>'Formet 8'!I102</f>
        <v/>
      </c>
      <c r="F83" s="482" t="str">
        <f>'Formet 8'!E102</f>
        <v/>
      </c>
      <c r="G83" s="482" t="str">
        <f>'Formet 8'!F102</f>
        <v/>
      </c>
      <c r="H83" s="483"/>
      <c r="I83" s="483" t="str">
        <f t="shared" si="2"/>
        <v/>
      </c>
      <c r="J83" s="484" t="str">
        <f t="shared" si="3"/>
        <v/>
      </c>
      <c r="K83" s="1176"/>
    </row>
    <row r="84" spans="1:11" ht="13.5" customHeight="1">
      <c r="A84" s="479">
        <v>77</v>
      </c>
      <c r="B84" s="480" t="str">
        <f>'Formet 8'!D103</f>
        <v/>
      </c>
      <c r="C84" s="481" t="str">
        <f>'Formet 8'!G103</f>
        <v/>
      </c>
      <c r="D84" s="481" t="str">
        <f>'Formet 8'!H103</f>
        <v/>
      </c>
      <c r="E84" s="481" t="str">
        <f>'Formet 8'!I103</f>
        <v/>
      </c>
      <c r="F84" s="482" t="str">
        <f>'Formet 8'!E103</f>
        <v/>
      </c>
      <c r="G84" s="482" t="str">
        <f>'Formet 8'!F103</f>
        <v/>
      </c>
      <c r="H84" s="483"/>
      <c r="I84" s="483" t="str">
        <f t="shared" si="2"/>
        <v/>
      </c>
      <c r="J84" s="484" t="str">
        <f t="shared" si="3"/>
        <v/>
      </c>
      <c r="K84" s="1176"/>
    </row>
    <row r="85" spans="1:11" ht="13.5" customHeight="1">
      <c r="A85" s="479">
        <v>78</v>
      </c>
      <c r="B85" s="480" t="str">
        <f>'Formet 8'!D104</f>
        <v/>
      </c>
      <c r="C85" s="481" t="str">
        <f>'Formet 8'!G104</f>
        <v/>
      </c>
      <c r="D85" s="481" t="str">
        <f>'Formet 8'!H104</f>
        <v/>
      </c>
      <c r="E85" s="481" t="str">
        <f>'Formet 8'!I104</f>
        <v/>
      </c>
      <c r="F85" s="482" t="str">
        <f>'Formet 8'!E104</f>
        <v/>
      </c>
      <c r="G85" s="482" t="str">
        <f>'Formet 8'!F104</f>
        <v/>
      </c>
      <c r="H85" s="483"/>
      <c r="I85" s="483" t="str">
        <f t="shared" si="2"/>
        <v/>
      </c>
      <c r="J85" s="484" t="str">
        <f t="shared" si="3"/>
        <v/>
      </c>
      <c r="K85" s="1176"/>
    </row>
    <row r="86" spans="1:11" ht="13.5" customHeight="1">
      <c r="A86" s="479">
        <v>79</v>
      </c>
      <c r="B86" s="480" t="str">
        <f>'Formet 8'!D105</f>
        <v/>
      </c>
      <c r="C86" s="481" t="str">
        <f>'Formet 8'!G105</f>
        <v/>
      </c>
      <c r="D86" s="481" t="str">
        <f>'Formet 8'!H105</f>
        <v/>
      </c>
      <c r="E86" s="481" t="str">
        <f>'Formet 8'!I105</f>
        <v/>
      </c>
      <c r="F86" s="482" t="str">
        <f>'Formet 8'!E105</f>
        <v/>
      </c>
      <c r="G86" s="482" t="str">
        <f>'Formet 8'!F105</f>
        <v/>
      </c>
      <c r="H86" s="483"/>
      <c r="I86" s="483" t="str">
        <f t="shared" si="2"/>
        <v/>
      </c>
      <c r="J86" s="484" t="str">
        <f t="shared" si="3"/>
        <v/>
      </c>
      <c r="K86" s="1176"/>
    </row>
    <row r="87" spans="1:11" ht="13.5" customHeight="1">
      <c r="A87" s="479">
        <v>80</v>
      </c>
      <c r="B87" s="480" t="str">
        <f>'Formet 8'!D106</f>
        <v/>
      </c>
      <c r="C87" s="481" t="str">
        <f>'Formet 8'!G106</f>
        <v/>
      </c>
      <c r="D87" s="481" t="str">
        <f>'Formet 8'!H106</f>
        <v/>
      </c>
      <c r="E87" s="481" t="str">
        <f>'Formet 8'!I106</f>
        <v/>
      </c>
      <c r="F87" s="482" t="str">
        <f>'Formet 8'!E106</f>
        <v/>
      </c>
      <c r="G87" s="482" t="str">
        <f>'Formet 8'!F106</f>
        <v/>
      </c>
      <c r="H87" s="483"/>
      <c r="I87" s="483" t="str">
        <f t="shared" si="2"/>
        <v/>
      </c>
      <c r="J87" s="484" t="str">
        <f t="shared" si="3"/>
        <v/>
      </c>
      <c r="K87" s="1176"/>
    </row>
    <row r="88" spans="1:11" ht="13.5" customHeight="1">
      <c r="A88" s="479">
        <v>81</v>
      </c>
      <c r="B88" s="480" t="str">
        <f>'Formet 8'!D107</f>
        <v/>
      </c>
      <c r="C88" s="481" t="str">
        <f>'Formet 8'!G107</f>
        <v/>
      </c>
      <c r="D88" s="481" t="str">
        <f>'Formet 8'!H107</f>
        <v/>
      </c>
      <c r="E88" s="481" t="str">
        <f>'Formet 8'!I107</f>
        <v/>
      </c>
      <c r="F88" s="482" t="str">
        <f>'Formet 8'!E107</f>
        <v/>
      </c>
      <c r="G88" s="482" t="str">
        <f>'Formet 8'!F107</f>
        <v/>
      </c>
      <c r="H88" s="483"/>
      <c r="I88" s="483" t="str">
        <f t="shared" si="2"/>
        <v/>
      </c>
      <c r="J88" s="484" t="str">
        <f t="shared" si="3"/>
        <v/>
      </c>
      <c r="K88" s="1176"/>
    </row>
    <row r="89" spans="1:11" ht="13.5" customHeight="1">
      <c r="A89" s="479">
        <v>82</v>
      </c>
      <c r="B89" s="480" t="str">
        <f>'Formet 8'!D108</f>
        <v/>
      </c>
      <c r="C89" s="481" t="str">
        <f>'Formet 8'!G108</f>
        <v/>
      </c>
      <c r="D89" s="481" t="str">
        <f>'Formet 8'!H108</f>
        <v/>
      </c>
      <c r="E89" s="481" t="str">
        <f>'Formet 8'!I108</f>
        <v/>
      </c>
      <c r="F89" s="482" t="str">
        <f>'Formet 8'!E108</f>
        <v/>
      </c>
      <c r="G89" s="482" t="str">
        <f>'Formet 8'!F108</f>
        <v/>
      </c>
      <c r="H89" s="483"/>
      <c r="I89" s="483" t="str">
        <f t="shared" si="2"/>
        <v/>
      </c>
      <c r="J89" s="484" t="str">
        <f t="shared" si="3"/>
        <v/>
      </c>
      <c r="K89" s="1176"/>
    </row>
    <row r="90" spans="1:11" ht="13.5" customHeight="1">
      <c r="A90" s="479">
        <v>83</v>
      </c>
      <c r="B90" s="480" t="str">
        <f>'Formet 8'!D109</f>
        <v/>
      </c>
      <c r="C90" s="481" t="str">
        <f>'Formet 8'!G109</f>
        <v/>
      </c>
      <c r="D90" s="481" t="str">
        <f>'Formet 8'!H109</f>
        <v/>
      </c>
      <c r="E90" s="481" t="str">
        <f>'Formet 8'!I109</f>
        <v/>
      </c>
      <c r="F90" s="482" t="str">
        <f>'Formet 8'!E109</f>
        <v/>
      </c>
      <c r="G90" s="482" t="str">
        <f>'Formet 8'!F109</f>
        <v/>
      </c>
      <c r="H90" s="483"/>
      <c r="I90" s="483" t="str">
        <f t="shared" si="2"/>
        <v/>
      </c>
      <c r="J90" s="484" t="str">
        <f t="shared" si="3"/>
        <v/>
      </c>
      <c r="K90" s="1176"/>
    </row>
    <row r="91" spans="1:11" ht="13.5" customHeight="1">
      <c r="A91" s="479">
        <v>84</v>
      </c>
      <c r="B91" s="480" t="str">
        <f>'Formet 8'!D110</f>
        <v/>
      </c>
      <c r="C91" s="481" t="str">
        <f>'Formet 8'!G110</f>
        <v/>
      </c>
      <c r="D91" s="481" t="str">
        <f>'Formet 8'!H110</f>
        <v/>
      </c>
      <c r="E91" s="481" t="str">
        <f>'Formet 8'!I110</f>
        <v/>
      </c>
      <c r="F91" s="482" t="str">
        <f>'Formet 8'!E110</f>
        <v/>
      </c>
      <c r="G91" s="482" t="str">
        <f>'Formet 8'!F110</f>
        <v/>
      </c>
      <c r="H91" s="483"/>
      <c r="I91" s="483" t="str">
        <f t="shared" si="2"/>
        <v/>
      </c>
      <c r="J91" s="484" t="str">
        <f t="shared" si="3"/>
        <v/>
      </c>
      <c r="K91" s="1176"/>
    </row>
    <row r="92" spans="1:11" ht="13.5" customHeight="1">
      <c r="A92" s="479">
        <v>85</v>
      </c>
      <c r="B92" s="480" t="str">
        <f>'Formet 8'!D111</f>
        <v/>
      </c>
      <c r="C92" s="481" t="str">
        <f>'Formet 8'!G111</f>
        <v/>
      </c>
      <c r="D92" s="481" t="str">
        <f>'Formet 8'!H111</f>
        <v/>
      </c>
      <c r="E92" s="481" t="str">
        <f>'Formet 8'!I111</f>
        <v/>
      </c>
      <c r="F92" s="482" t="str">
        <f>'Formet 8'!E111</f>
        <v/>
      </c>
      <c r="G92" s="482" t="str">
        <f>'Formet 8'!F111</f>
        <v/>
      </c>
      <c r="H92" s="483"/>
      <c r="I92" s="483" t="str">
        <f t="shared" si="2"/>
        <v/>
      </c>
      <c r="J92" s="484" t="str">
        <f t="shared" si="3"/>
        <v/>
      </c>
      <c r="K92" s="1176"/>
    </row>
    <row r="93" spans="1:11" ht="13.5" customHeight="1">
      <c r="A93" s="479">
        <v>86</v>
      </c>
      <c r="B93" s="480" t="str">
        <f>'Formet 8'!D112</f>
        <v/>
      </c>
      <c r="C93" s="481" t="str">
        <f>'Formet 8'!G112</f>
        <v/>
      </c>
      <c r="D93" s="481" t="str">
        <f>'Formet 8'!H112</f>
        <v/>
      </c>
      <c r="E93" s="481" t="str">
        <f>'Formet 8'!I112</f>
        <v/>
      </c>
      <c r="F93" s="482" t="str">
        <f>'Formet 8'!E112</f>
        <v/>
      </c>
      <c r="G93" s="482" t="str">
        <f>'Formet 8'!F112</f>
        <v/>
      </c>
      <c r="H93" s="483"/>
      <c r="I93" s="483" t="str">
        <f t="shared" si="2"/>
        <v/>
      </c>
      <c r="J93" s="484" t="str">
        <f t="shared" si="3"/>
        <v/>
      </c>
      <c r="K93" s="1176"/>
    </row>
    <row r="94" spans="1:11" ht="13.5" customHeight="1">
      <c r="A94" s="479">
        <v>87</v>
      </c>
      <c r="B94" s="480" t="str">
        <f>'Formet 8'!D113</f>
        <v/>
      </c>
      <c r="C94" s="481" t="str">
        <f>'Formet 8'!G113</f>
        <v/>
      </c>
      <c r="D94" s="481" t="str">
        <f>'Formet 8'!H113</f>
        <v/>
      </c>
      <c r="E94" s="481" t="str">
        <f>'Formet 8'!I113</f>
        <v/>
      </c>
      <c r="F94" s="482" t="str">
        <f>'Formet 8'!E113</f>
        <v/>
      </c>
      <c r="G94" s="482" t="str">
        <f>'Formet 8'!F113</f>
        <v/>
      </c>
      <c r="H94" s="483"/>
      <c r="I94" s="483" t="str">
        <f t="shared" si="2"/>
        <v/>
      </c>
      <c r="J94" s="484" t="str">
        <f t="shared" si="3"/>
        <v/>
      </c>
      <c r="K94" s="1176"/>
    </row>
    <row r="95" spans="1:11" ht="13.5" customHeight="1">
      <c r="A95" s="479">
        <v>88</v>
      </c>
      <c r="B95" s="480" t="str">
        <f>'Formet 8'!D114</f>
        <v/>
      </c>
      <c r="C95" s="481" t="str">
        <f>'Formet 8'!G114</f>
        <v/>
      </c>
      <c r="D95" s="481" t="str">
        <f>'Formet 8'!H114</f>
        <v/>
      </c>
      <c r="E95" s="481" t="str">
        <f>'Formet 8'!I114</f>
        <v/>
      </c>
      <c r="F95" s="482" t="str">
        <f>'Formet 8'!E114</f>
        <v/>
      </c>
      <c r="G95" s="482" t="str">
        <f>'Formet 8'!F114</f>
        <v/>
      </c>
      <c r="H95" s="483"/>
      <c r="I95" s="483" t="str">
        <f t="shared" si="2"/>
        <v/>
      </c>
      <c r="J95" s="484" t="str">
        <f t="shared" si="3"/>
        <v/>
      </c>
      <c r="K95" s="1176"/>
    </row>
    <row r="96" spans="1:11" ht="13.5" customHeight="1">
      <c r="A96" s="479">
        <v>89</v>
      </c>
      <c r="B96" s="480" t="str">
        <f>'Formet 8'!D115</f>
        <v/>
      </c>
      <c r="C96" s="481" t="str">
        <f>'Formet 8'!G115</f>
        <v/>
      </c>
      <c r="D96" s="481" t="str">
        <f>'Formet 8'!H115</f>
        <v/>
      </c>
      <c r="E96" s="481" t="str">
        <f>'Formet 8'!I115</f>
        <v/>
      </c>
      <c r="F96" s="482" t="str">
        <f>'Formet 8'!E115</f>
        <v/>
      </c>
      <c r="G96" s="482" t="str">
        <f>'Formet 8'!F115</f>
        <v/>
      </c>
      <c r="H96" s="483"/>
      <c r="I96" s="483" t="str">
        <f t="shared" si="2"/>
        <v/>
      </c>
      <c r="J96" s="484" t="str">
        <f t="shared" si="3"/>
        <v/>
      </c>
      <c r="K96" s="1176"/>
    </row>
    <row r="97" spans="1:11" ht="13.5" customHeight="1">
      <c r="A97" s="479">
        <v>90</v>
      </c>
      <c r="B97" s="480" t="str">
        <f>'Formet 8'!D116</f>
        <v/>
      </c>
      <c r="C97" s="481" t="str">
        <f>'Formet 8'!G116</f>
        <v/>
      </c>
      <c r="D97" s="481" t="str">
        <f>'Formet 8'!H116</f>
        <v/>
      </c>
      <c r="E97" s="481" t="str">
        <f>'Formet 8'!I116</f>
        <v/>
      </c>
      <c r="F97" s="482" t="str">
        <f>'Formet 8'!E116</f>
        <v/>
      </c>
      <c r="G97" s="482" t="str">
        <f>'Formet 8'!F116</f>
        <v/>
      </c>
      <c r="H97" s="483"/>
      <c r="I97" s="483" t="str">
        <f t="shared" si="2"/>
        <v/>
      </c>
      <c r="J97" s="484" t="str">
        <f t="shared" si="3"/>
        <v/>
      </c>
      <c r="K97" s="1176"/>
    </row>
    <row r="98" spans="1:11" ht="13.5" customHeight="1">
      <c r="A98" s="479">
        <v>91</v>
      </c>
      <c r="B98" s="480" t="str">
        <f>'Formet 8'!D117</f>
        <v/>
      </c>
      <c r="C98" s="481" t="str">
        <f>'Formet 8'!G117</f>
        <v/>
      </c>
      <c r="D98" s="481" t="str">
        <f>'Formet 8'!H117</f>
        <v/>
      </c>
      <c r="E98" s="481" t="str">
        <f>'Formet 8'!I117</f>
        <v/>
      </c>
      <c r="F98" s="482" t="str">
        <f>'Formet 8'!E117</f>
        <v/>
      </c>
      <c r="G98" s="482" t="str">
        <f>'Formet 8'!F117</f>
        <v/>
      </c>
      <c r="H98" s="483"/>
      <c r="I98" s="483" t="str">
        <f t="shared" si="2"/>
        <v/>
      </c>
      <c r="J98" s="484" t="str">
        <f t="shared" si="3"/>
        <v/>
      </c>
      <c r="K98" s="1176"/>
    </row>
    <row r="99" spans="1:11" ht="13.5" customHeight="1">
      <c r="A99" s="479">
        <v>92</v>
      </c>
      <c r="B99" s="480" t="str">
        <f>'Formet 8'!D118</f>
        <v/>
      </c>
      <c r="C99" s="481" t="str">
        <f>'Formet 8'!G118</f>
        <v/>
      </c>
      <c r="D99" s="481" t="str">
        <f>'Formet 8'!H118</f>
        <v/>
      </c>
      <c r="E99" s="481" t="str">
        <f>'Formet 8'!I118</f>
        <v/>
      </c>
      <c r="F99" s="482" t="str">
        <f>'Formet 8'!E118</f>
        <v/>
      </c>
      <c r="G99" s="482" t="str">
        <f>'Formet 8'!F118</f>
        <v/>
      </c>
      <c r="H99" s="483"/>
      <c r="I99" s="483" t="str">
        <f t="shared" si="2"/>
        <v/>
      </c>
      <c r="J99" s="484" t="str">
        <f t="shared" si="3"/>
        <v/>
      </c>
      <c r="K99" s="1176"/>
    </row>
    <row r="100" spans="1:11" ht="13.5" customHeight="1">
      <c r="A100" s="479">
        <v>93</v>
      </c>
      <c r="B100" s="480" t="str">
        <f>'Formet 8'!D119</f>
        <v/>
      </c>
      <c r="C100" s="481" t="str">
        <f>'Formet 8'!G119</f>
        <v/>
      </c>
      <c r="D100" s="481" t="str">
        <f>'Formet 8'!H119</f>
        <v/>
      </c>
      <c r="E100" s="481" t="str">
        <f>'Formet 8'!I119</f>
        <v/>
      </c>
      <c r="F100" s="482" t="str">
        <f>'Formet 8'!E119</f>
        <v/>
      </c>
      <c r="G100" s="482" t="str">
        <f>'Formet 8'!F119</f>
        <v/>
      </c>
      <c r="H100" s="483"/>
      <c r="I100" s="483" t="str">
        <f t="shared" si="2"/>
        <v/>
      </c>
      <c r="J100" s="484" t="str">
        <f t="shared" si="3"/>
        <v/>
      </c>
      <c r="K100" s="1176"/>
    </row>
    <row r="101" spans="1:11" ht="13.5" customHeight="1">
      <c r="A101" s="479">
        <v>94</v>
      </c>
      <c r="B101" s="480" t="str">
        <f>'Formet 8'!D120</f>
        <v/>
      </c>
      <c r="C101" s="481" t="str">
        <f>'Formet 8'!G120</f>
        <v/>
      </c>
      <c r="D101" s="481" t="str">
        <f>'Formet 8'!H120</f>
        <v/>
      </c>
      <c r="E101" s="481" t="str">
        <f>'Formet 8'!I120</f>
        <v/>
      </c>
      <c r="F101" s="482" t="str">
        <f>'Formet 8'!E120</f>
        <v/>
      </c>
      <c r="G101" s="482" t="str">
        <f>'Formet 8'!F120</f>
        <v/>
      </c>
      <c r="H101" s="483"/>
      <c r="I101" s="483" t="str">
        <f t="shared" si="2"/>
        <v/>
      </c>
      <c r="J101" s="484" t="str">
        <f t="shared" si="3"/>
        <v/>
      </c>
      <c r="K101" s="1176"/>
    </row>
    <row r="102" spans="1:11" ht="13.5" customHeight="1">
      <c r="A102" s="479">
        <v>95</v>
      </c>
      <c r="B102" s="480" t="str">
        <f>'Formet 8'!D121</f>
        <v/>
      </c>
      <c r="C102" s="481" t="str">
        <f>'Formet 8'!G121</f>
        <v/>
      </c>
      <c r="D102" s="481" t="str">
        <f>'Formet 8'!H121</f>
        <v/>
      </c>
      <c r="E102" s="481" t="str">
        <f>'Formet 8'!I121</f>
        <v/>
      </c>
      <c r="F102" s="482" t="str">
        <f>'Formet 8'!E121</f>
        <v/>
      </c>
      <c r="G102" s="482" t="str">
        <f>'Formet 8'!F121</f>
        <v/>
      </c>
      <c r="H102" s="483"/>
      <c r="I102" s="483" t="str">
        <f t="shared" si="2"/>
        <v/>
      </c>
      <c r="J102" s="484" t="str">
        <f t="shared" si="3"/>
        <v/>
      </c>
      <c r="K102" s="1176"/>
    </row>
    <row r="103" spans="1:11" ht="13.5" customHeight="1">
      <c r="A103" s="479">
        <v>96</v>
      </c>
      <c r="B103" s="480" t="str">
        <f>'Formet 8'!D122</f>
        <v/>
      </c>
      <c r="C103" s="481" t="str">
        <f>'Formet 8'!G122</f>
        <v/>
      </c>
      <c r="D103" s="481" t="str">
        <f>'Formet 8'!H122</f>
        <v/>
      </c>
      <c r="E103" s="481" t="str">
        <f>'Formet 8'!I122</f>
        <v/>
      </c>
      <c r="F103" s="482" t="str">
        <f>'Formet 8'!E122</f>
        <v/>
      </c>
      <c r="G103" s="482" t="str">
        <f>'Formet 8'!F122</f>
        <v/>
      </c>
      <c r="H103" s="483"/>
      <c r="I103" s="483" t="str">
        <f t="shared" si="2"/>
        <v/>
      </c>
      <c r="J103" s="484" t="str">
        <f t="shared" si="3"/>
        <v/>
      </c>
      <c r="K103" s="1176"/>
    </row>
    <row r="104" spans="1:11" ht="13.5" customHeight="1">
      <c r="A104" s="479">
        <v>97</v>
      </c>
      <c r="B104" s="480" t="str">
        <f>'Formet 8'!D123</f>
        <v/>
      </c>
      <c r="C104" s="481" t="str">
        <f>'Formet 8'!G123</f>
        <v/>
      </c>
      <c r="D104" s="481" t="str">
        <f>'Formet 8'!H123</f>
        <v/>
      </c>
      <c r="E104" s="481" t="str">
        <f>'Formet 8'!I123</f>
        <v/>
      </c>
      <c r="F104" s="482" t="str">
        <f>'Formet 8'!E123</f>
        <v/>
      </c>
      <c r="G104" s="482" t="str">
        <f>'Formet 8'!F123</f>
        <v/>
      </c>
      <c r="H104" s="483"/>
      <c r="I104" s="483" t="str">
        <f t="shared" si="2"/>
        <v/>
      </c>
      <c r="J104" s="484" t="str">
        <f t="shared" si="3"/>
        <v/>
      </c>
      <c r="K104" s="1176"/>
    </row>
    <row r="105" spans="1:11" ht="13.5" customHeight="1">
      <c r="A105" s="479">
        <v>98</v>
      </c>
      <c r="B105" s="480" t="str">
        <f>'Formet 8'!D124</f>
        <v/>
      </c>
      <c r="C105" s="481" t="str">
        <f>'Formet 8'!G124</f>
        <v/>
      </c>
      <c r="D105" s="481" t="str">
        <f>'Formet 8'!H124</f>
        <v/>
      </c>
      <c r="E105" s="481" t="str">
        <f>'Formet 8'!I124</f>
        <v/>
      </c>
      <c r="F105" s="482" t="str">
        <f>'Formet 8'!E124</f>
        <v/>
      </c>
      <c r="G105" s="482" t="str">
        <f>'Formet 8'!F124</f>
        <v/>
      </c>
      <c r="H105" s="483"/>
      <c r="I105" s="483" t="str">
        <f t="shared" si="2"/>
        <v/>
      </c>
      <c r="J105" s="484" t="str">
        <f t="shared" si="3"/>
        <v/>
      </c>
      <c r="K105" s="1176"/>
    </row>
    <row r="106" spans="1:11" ht="13.5" customHeight="1">
      <c r="A106" s="479">
        <v>99</v>
      </c>
      <c r="B106" s="480" t="str">
        <f>'Formet 8'!D125</f>
        <v/>
      </c>
      <c r="C106" s="481" t="str">
        <f>'Formet 8'!G125</f>
        <v/>
      </c>
      <c r="D106" s="481" t="str">
        <f>'Formet 8'!H125</f>
        <v/>
      </c>
      <c r="E106" s="481" t="str">
        <f>'Formet 8'!I125</f>
        <v/>
      </c>
      <c r="F106" s="482" t="str">
        <f>'Formet 8'!E125</f>
        <v/>
      </c>
      <c r="G106" s="482" t="str">
        <f>'Formet 8'!F125</f>
        <v/>
      </c>
      <c r="H106" s="483"/>
      <c r="I106" s="483" t="str">
        <f t="shared" si="2"/>
        <v/>
      </c>
      <c r="J106" s="484" t="str">
        <f t="shared" si="3"/>
        <v/>
      </c>
      <c r="K106" s="1176"/>
    </row>
    <row r="107" spans="1:11" ht="13.5" customHeight="1">
      <c r="A107" s="479">
        <v>100</v>
      </c>
      <c r="B107" s="480" t="str">
        <f>'Formet 8'!D126</f>
        <v/>
      </c>
      <c r="C107" s="481" t="str">
        <f>'Formet 8'!G126</f>
        <v/>
      </c>
      <c r="D107" s="481" t="str">
        <f>'Formet 8'!H126</f>
        <v/>
      </c>
      <c r="E107" s="481" t="str">
        <f>'Formet 8'!I126</f>
        <v/>
      </c>
      <c r="F107" s="482" t="str">
        <f>'Formet 8'!E126</f>
        <v/>
      </c>
      <c r="G107" s="482" t="str">
        <f>'Formet 8'!F126</f>
        <v/>
      </c>
      <c r="H107" s="483"/>
      <c r="I107" s="483" t="str">
        <f t="shared" si="2"/>
        <v/>
      </c>
      <c r="J107" s="484" t="str">
        <f t="shared" si="3"/>
        <v/>
      </c>
      <c r="K107" s="1176"/>
    </row>
    <row r="108" spans="1:11" ht="13.5" customHeight="1">
      <c r="A108" s="479">
        <v>101</v>
      </c>
      <c r="B108" s="480" t="str">
        <f>'Formet 8'!D127</f>
        <v/>
      </c>
      <c r="C108" s="481" t="str">
        <f>'Formet 8'!G127</f>
        <v/>
      </c>
      <c r="D108" s="481" t="str">
        <f>'Formet 8'!H127</f>
        <v/>
      </c>
      <c r="E108" s="481" t="str">
        <f>'Formet 8'!I127</f>
        <v/>
      </c>
      <c r="F108" s="482" t="str">
        <f>'Formet 8'!E127</f>
        <v/>
      </c>
      <c r="G108" s="482" t="str">
        <f>'Formet 8'!F127</f>
        <v/>
      </c>
      <c r="H108" s="483"/>
      <c r="I108" s="483" t="str">
        <f t="shared" si="2"/>
        <v/>
      </c>
      <c r="J108" s="484" t="str">
        <f t="shared" si="3"/>
        <v/>
      </c>
      <c r="K108" s="1176"/>
    </row>
    <row r="109" spans="1:11" ht="13.5" customHeight="1">
      <c r="A109" s="479">
        <v>102</v>
      </c>
      <c r="B109" s="480" t="str">
        <f>'Formet 8'!D128</f>
        <v/>
      </c>
      <c r="C109" s="481" t="str">
        <f>'Formet 8'!G128</f>
        <v/>
      </c>
      <c r="D109" s="481" t="str">
        <f>'Formet 8'!H128</f>
        <v/>
      </c>
      <c r="E109" s="481" t="str">
        <f>'Formet 8'!I128</f>
        <v/>
      </c>
      <c r="F109" s="482" t="str">
        <f>'Formet 8'!E128</f>
        <v/>
      </c>
      <c r="G109" s="482" t="str">
        <f>'Formet 8'!F128</f>
        <v/>
      </c>
      <c r="H109" s="483"/>
      <c r="I109" s="483" t="str">
        <f t="shared" si="2"/>
        <v/>
      </c>
      <c r="J109" s="484" t="str">
        <f t="shared" si="3"/>
        <v/>
      </c>
      <c r="K109" s="1176"/>
    </row>
    <row r="110" spans="1:11" ht="13.5" customHeight="1">
      <c r="A110" s="479">
        <v>103</v>
      </c>
      <c r="B110" s="480" t="str">
        <f>'Formet 8'!D129</f>
        <v/>
      </c>
      <c r="C110" s="481" t="str">
        <f>'Formet 8'!G129</f>
        <v/>
      </c>
      <c r="D110" s="481" t="str">
        <f>'Formet 8'!H129</f>
        <v/>
      </c>
      <c r="E110" s="481" t="str">
        <f>'Formet 8'!I129</f>
        <v/>
      </c>
      <c r="F110" s="482" t="str">
        <f>'Formet 8'!E129</f>
        <v/>
      </c>
      <c r="G110" s="482" t="str">
        <f>'Formet 8'!F129</f>
        <v/>
      </c>
      <c r="H110" s="483"/>
      <c r="I110" s="483" t="str">
        <f t="shared" si="2"/>
        <v/>
      </c>
      <c r="J110" s="484" t="str">
        <f t="shared" si="3"/>
        <v/>
      </c>
      <c r="K110" s="1176"/>
    </row>
    <row r="111" spans="1:11" ht="13.5" customHeight="1">
      <c r="A111" s="479">
        <v>104</v>
      </c>
      <c r="B111" s="480" t="str">
        <f>'Formet 8'!D130</f>
        <v/>
      </c>
      <c r="C111" s="481" t="str">
        <f>'Formet 8'!G130</f>
        <v/>
      </c>
      <c r="D111" s="481" t="str">
        <f>'Formet 8'!H130</f>
        <v/>
      </c>
      <c r="E111" s="481" t="str">
        <f>'Formet 8'!I130</f>
        <v/>
      </c>
      <c r="F111" s="482" t="str">
        <f>'Formet 8'!E130</f>
        <v/>
      </c>
      <c r="G111" s="482" t="str">
        <f>'Formet 8'!F130</f>
        <v/>
      </c>
      <c r="H111" s="483"/>
      <c r="I111" s="483" t="str">
        <f t="shared" si="2"/>
        <v/>
      </c>
      <c r="J111" s="484" t="str">
        <f t="shared" si="3"/>
        <v/>
      </c>
      <c r="K111" s="1176"/>
    </row>
    <row r="112" spans="1:11" ht="13.5" customHeight="1">
      <c r="A112" s="479">
        <v>105</v>
      </c>
      <c r="B112" s="480" t="str">
        <f>'Formet 8'!D131</f>
        <v/>
      </c>
      <c r="C112" s="481" t="str">
        <f>'Formet 8'!G131</f>
        <v/>
      </c>
      <c r="D112" s="481" t="str">
        <f>'Formet 8'!H131</f>
        <v/>
      </c>
      <c r="E112" s="481" t="str">
        <f>'Formet 8'!I131</f>
        <v/>
      </c>
      <c r="F112" s="482" t="str">
        <f>'Formet 8'!E131</f>
        <v/>
      </c>
      <c r="G112" s="482" t="str">
        <f>'Formet 8'!F131</f>
        <v/>
      </c>
      <c r="H112" s="483"/>
      <c r="I112" s="483" t="str">
        <f t="shared" si="2"/>
        <v/>
      </c>
      <c r="J112" s="484" t="str">
        <f t="shared" si="3"/>
        <v/>
      </c>
      <c r="K112" s="1176"/>
    </row>
    <row r="113" spans="1:11" ht="13.5" customHeight="1">
      <c r="A113" s="479">
        <v>106</v>
      </c>
      <c r="B113" s="480" t="str">
        <f>'Formet 8'!D132</f>
        <v/>
      </c>
      <c r="C113" s="481" t="str">
        <f>'Formet 8'!G132</f>
        <v/>
      </c>
      <c r="D113" s="481" t="str">
        <f>'Formet 8'!H132</f>
        <v/>
      </c>
      <c r="E113" s="481" t="str">
        <f>'Formet 8'!I132</f>
        <v/>
      </c>
      <c r="F113" s="482" t="str">
        <f>'Formet 8'!E132</f>
        <v/>
      </c>
      <c r="G113" s="482" t="str">
        <f>'Formet 8'!F132</f>
        <v/>
      </c>
      <c r="H113" s="483"/>
      <c r="I113" s="483" t="str">
        <f t="shared" si="2"/>
        <v/>
      </c>
      <c r="J113" s="484" t="str">
        <f t="shared" si="3"/>
        <v/>
      </c>
      <c r="K113" s="1176"/>
    </row>
    <row r="114" spans="1:11" ht="13.5" customHeight="1">
      <c r="A114" s="479">
        <v>107</v>
      </c>
      <c r="B114" s="480" t="str">
        <f>'Formet 8'!D133</f>
        <v/>
      </c>
      <c r="C114" s="481" t="str">
        <f>'Formet 8'!G133</f>
        <v/>
      </c>
      <c r="D114" s="481" t="str">
        <f>'Formet 8'!H133</f>
        <v/>
      </c>
      <c r="E114" s="481" t="str">
        <f>'Formet 8'!I133</f>
        <v/>
      </c>
      <c r="F114" s="482" t="str">
        <f>'Formet 8'!E133</f>
        <v/>
      </c>
      <c r="G114" s="482" t="str">
        <f>'Formet 8'!F133</f>
        <v/>
      </c>
      <c r="H114" s="483"/>
      <c r="I114" s="483" t="str">
        <f t="shared" si="2"/>
        <v/>
      </c>
      <c r="J114" s="484" t="str">
        <f t="shared" si="3"/>
        <v/>
      </c>
      <c r="K114" s="1176"/>
    </row>
    <row r="115" spans="1:11" ht="13.5" customHeight="1">
      <c r="A115" s="479">
        <v>108</v>
      </c>
      <c r="B115" s="480" t="str">
        <f>'Formet 8'!D134</f>
        <v/>
      </c>
      <c r="C115" s="481" t="str">
        <f>'Formet 8'!G134</f>
        <v/>
      </c>
      <c r="D115" s="481" t="str">
        <f>'Formet 8'!H134</f>
        <v/>
      </c>
      <c r="E115" s="481" t="str">
        <f>'Formet 8'!I134</f>
        <v/>
      </c>
      <c r="F115" s="482" t="str">
        <f>'Formet 8'!E134</f>
        <v/>
      </c>
      <c r="G115" s="482" t="str">
        <f>'Formet 8'!F134</f>
        <v/>
      </c>
      <c r="H115" s="483"/>
      <c r="I115" s="483" t="str">
        <f t="shared" si="2"/>
        <v/>
      </c>
      <c r="J115" s="484" t="str">
        <f t="shared" si="3"/>
        <v/>
      </c>
      <c r="K115" s="1176"/>
    </row>
    <row r="116" spans="1:11" ht="13.5" customHeight="1">
      <c r="A116" s="479">
        <v>109</v>
      </c>
      <c r="B116" s="480" t="str">
        <f>'Formet 8'!D135</f>
        <v/>
      </c>
      <c r="C116" s="481" t="str">
        <f>'Formet 8'!G135</f>
        <v/>
      </c>
      <c r="D116" s="481" t="str">
        <f>'Formet 8'!H135</f>
        <v/>
      </c>
      <c r="E116" s="481" t="str">
        <f>'Formet 8'!I135</f>
        <v/>
      </c>
      <c r="F116" s="482" t="str">
        <f>'Formet 8'!E135</f>
        <v/>
      </c>
      <c r="G116" s="482" t="str">
        <f>'Formet 8'!F135</f>
        <v/>
      </c>
      <c r="H116" s="483"/>
      <c r="I116" s="483" t="str">
        <f t="shared" si="2"/>
        <v/>
      </c>
      <c r="J116" s="484" t="str">
        <f t="shared" si="3"/>
        <v/>
      </c>
      <c r="K116" s="1176"/>
    </row>
    <row r="117" spans="1:11" ht="13.5" customHeight="1">
      <c r="A117" s="479">
        <v>110</v>
      </c>
      <c r="B117" s="480" t="str">
        <f>'Formet 8'!D136</f>
        <v/>
      </c>
      <c r="C117" s="481" t="str">
        <f>'Formet 8'!G136</f>
        <v/>
      </c>
      <c r="D117" s="481" t="str">
        <f>'Formet 8'!H136</f>
        <v/>
      </c>
      <c r="E117" s="481" t="str">
        <f>'Formet 8'!I136</f>
        <v/>
      </c>
      <c r="F117" s="482" t="str">
        <f>'Formet 8'!E136</f>
        <v/>
      </c>
      <c r="G117" s="482" t="str">
        <f>'Formet 8'!F136</f>
        <v/>
      </c>
      <c r="H117" s="483"/>
      <c r="I117" s="483" t="str">
        <f t="shared" si="2"/>
        <v/>
      </c>
      <c r="J117" s="484" t="str">
        <f t="shared" si="3"/>
        <v/>
      </c>
      <c r="K117" s="1176"/>
    </row>
    <row r="118" spans="1:11" ht="13.5" customHeight="1">
      <c r="A118" s="479">
        <v>111</v>
      </c>
      <c r="B118" s="480" t="str">
        <f>'Formet 8'!D137</f>
        <v/>
      </c>
      <c r="C118" s="481" t="str">
        <f>'Formet 8'!G137</f>
        <v/>
      </c>
      <c r="D118" s="481" t="str">
        <f>'Formet 8'!H137</f>
        <v/>
      </c>
      <c r="E118" s="481" t="str">
        <f>'Formet 8'!I137</f>
        <v/>
      </c>
      <c r="F118" s="482" t="str">
        <f>'Formet 8'!E137</f>
        <v/>
      </c>
      <c r="G118" s="482" t="str">
        <f>'Formet 8'!F137</f>
        <v/>
      </c>
      <c r="H118" s="483"/>
      <c r="I118" s="483" t="str">
        <f t="shared" si="2"/>
        <v/>
      </c>
      <c r="J118" s="484" t="str">
        <f t="shared" si="3"/>
        <v/>
      </c>
      <c r="K118" s="1176"/>
    </row>
    <row r="119" spans="1:11" ht="13.5" customHeight="1">
      <c r="A119" s="479">
        <v>112</v>
      </c>
      <c r="B119" s="480" t="str">
        <f>'Formet 8'!D138</f>
        <v/>
      </c>
      <c r="C119" s="481" t="str">
        <f>'Formet 8'!G138</f>
        <v/>
      </c>
      <c r="D119" s="481" t="str">
        <f>'Formet 8'!H138</f>
        <v/>
      </c>
      <c r="E119" s="481" t="str">
        <f>'Formet 8'!I138</f>
        <v/>
      </c>
      <c r="F119" s="482" t="str">
        <f>'Formet 8'!E138</f>
        <v/>
      </c>
      <c r="G119" s="482" t="str">
        <f>'Formet 8'!F138</f>
        <v/>
      </c>
      <c r="H119" s="483"/>
      <c r="I119" s="483" t="str">
        <f t="shared" si="2"/>
        <v/>
      </c>
      <c r="J119" s="484" t="str">
        <f t="shared" si="3"/>
        <v/>
      </c>
      <c r="K119" s="1176"/>
    </row>
    <row r="120" spans="1:11" ht="13.5" customHeight="1">
      <c r="A120" s="479">
        <v>113</v>
      </c>
      <c r="B120" s="480" t="str">
        <f>'Formet 8'!D139</f>
        <v/>
      </c>
      <c r="C120" s="481" t="str">
        <f>'Formet 8'!G139</f>
        <v/>
      </c>
      <c r="D120" s="481" t="str">
        <f>'Formet 8'!H139</f>
        <v/>
      </c>
      <c r="E120" s="481" t="str">
        <f>'Formet 8'!I139</f>
        <v/>
      </c>
      <c r="F120" s="482" t="str">
        <f>'Formet 8'!E139</f>
        <v/>
      </c>
      <c r="G120" s="482" t="str">
        <f>'Formet 8'!F139</f>
        <v/>
      </c>
      <c r="H120" s="483"/>
      <c r="I120" s="483" t="str">
        <f t="shared" si="2"/>
        <v/>
      </c>
      <c r="J120" s="484" t="str">
        <f t="shared" si="3"/>
        <v/>
      </c>
      <c r="K120" s="1176"/>
    </row>
    <row r="121" spans="1:11" ht="13.5" customHeight="1">
      <c r="A121" s="479">
        <v>114</v>
      </c>
      <c r="B121" s="480" t="str">
        <f>'Formet 8'!D140</f>
        <v/>
      </c>
      <c r="C121" s="481" t="str">
        <f>'Formet 8'!G140</f>
        <v/>
      </c>
      <c r="D121" s="481" t="str">
        <f>'Formet 8'!H140</f>
        <v/>
      </c>
      <c r="E121" s="481" t="str">
        <f>'Formet 8'!I140</f>
        <v/>
      </c>
      <c r="F121" s="482" t="str">
        <f>'Formet 8'!E140</f>
        <v/>
      </c>
      <c r="G121" s="482" t="str">
        <f>'Formet 8'!F140</f>
        <v/>
      </c>
      <c r="H121" s="483"/>
      <c r="I121" s="483" t="str">
        <f t="shared" si="2"/>
        <v/>
      </c>
      <c r="J121" s="484" t="str">
        <f t="shared" si="3"/>
        <v/>
      </c>
      <c r="K121" s="1176"/>
    </row>
    <row r="122" spans="1:11" ht="13.5" customHeight="1">
      <c r="A122" s="479">
        <v>115</v>
      </c>
      <c r="B122" s="480" t="str">
        <f>'Formet 8'!D141</f>
        <v/>
      </c>
      <c r="C122" s="481" t="str">
        <f>'Formet 8'!G141</f>
        <v/>
      </c>
      <c r="D122" s="481" t="str">
        <f>'Formet 8'!H141</f>
        <v/>
      </c>
      <c r="E122" s="481" t="str">
        <f>'Formet 8'!I141</f>
        <v/>
      </c>
      <c r="F122" s="482" t="str">
        <f>'Formet 8'!E141</f>
        <v/>
      </c>
      <c r="G122" s="482" t="str">
        <f>'Formet 8'!F141</f>
        <v/>
      </c>
      <c r="H122" s="483"/>
      <c r="I122" s="483" t="str">
        <f t="shared" si="2"/>
        <v/>
      </c>
      <c r="J122" s="484" t="str">
        <f t="shared" si="3"/>
        <v/>
      </c>
      <c r="K122" s="1176"/>
    </row>
    <row r="123" spans="1:11" ht="13.5" customHeight="1">
      <c r="A123" s="479">
        <v>116</v>
      </c>
      <c r="B123" s="480" t="str">
        <f>'Formet 8'!D142</f>
        <v/>
      </c>
      <c r="C123" s="481" t="str">
        <f>'Formet 8'!G142</f>
        <v/>
      </c>
      <c r="D123" s="481" t="str">
        <f>'Formet 8'!H142</f>
        <v/>
      </c>
      <c r="E123" s="481" t="str">
        <f>'Formet 8'!I142</f>
        <v/>
      </c>
      <c r="F123" s="482" t="str">
        <f>'Formet 8'!E142</f>
        <v/>
      </c>
      <c r="G123" s="482" t="str">
        <f>'Formet 8'!F142</f>
        <v/>
      </c>
      <c r="H123" s="483"/>
      <c r="I123" s="483" t="str">
        <f t="shared" si="2"/>
        <v/>
      </c>
      <c r="J123" s="484" t="str">
        <f t="shared" si="3"/>
        <v/>
      </c>
      <c r="K123" s="1176"/>
    </row>
    <row r="124" spans="1:11" ht="13.5" customHeight="1">
      <c r="A124" s="479">
        <v>117</v>
      </c>
      <c r="B124" s="480" t="str">
        <f>'Formet 8'!D143</f>
        <v/>
      </c>
      <c r="C124" s="481" t="str">
        <f>'Formet 8'!G143</f>
        <v/>
      </c>
      <c r="D124" s="481" t="str">
        <f>'Formet 8'!H143</f>
        <v/>
      </c>
      <c r="E124" s="481" t="str">
        <f>'Formet 8'!I143</f>
        <v/>
      </c>
      <c r="F124" s="482" t="str">
        <f>'Formet 8'!E143</f>
        <v/>
      </c>
      <c r="G124" s="482" t="str">
        <f>'Formet 8'!F143</f>
        <v/>
      </c>
      <c r="H124" s="483"/>
      <c r="I124" s="483" t="str">
        <f t="shared" si="2"/>
        <v/>
      </c>
      <c r="J124" s="484" t="str">
        <f t="shared" si="3"/>
        <v/>
      </c>
      <c r="K124" s="1176"/>
    </row>
    <row r="125" spans="1:11" ht="13.5" customHeight="1">
      <c r="A125" s="479">
        <v>118</v>
      </c>
      <c r="B125" s="480" t="str">
        <f>'Formet 8'!D144</f>
        <v/>
      </c>
      <c r="C125" s="481" t="str">
        <f>'Formet 8'!G144</f>
        <v/>
      </c>
      <c r="D125" s="481" t="str">
        <f>'Formet 8'!H144</f>
        <v/>
      </c>
      <c r="E125" s="481" t="str">
        <f>'Formet 8'!I144</f>
        <v/>
      </c>
      <c r="F125" s="482" t="str">
        <f>'Formet 8'!E144</f>
        <v/>
      </c>
      <c r="G125" s="482" t="str">
        <f>'Formet 8'!F144</f>
        <v/>
      </c>
      <c r="H125" s="483"/>
      <c r="I125" s="483" t="str">
        <f t="shared" si="2"/>
        <v/>
      </c>
      <c r="J125" s="484" t="str">
        <f t="shared" si="3"/>
        <v/>
      </c>
      <c r="K125" s="1176"/>
    </row>
    <row r="126" spans="1:11" ht="13.5" customHeight="1">
      <c r="A126" s="479">
        <v>119</v>
      </c>
      <c r="B126" s="480" t="str">
        <f>'Formet 8'!D145</f>
        <v/>
      </c>
      <c r="C126" s="481" t="str">
        <f>'Formet 8'!G145</f>
        <v/>
      </c>
      <c r="D126" s="481" t="str">
        <f>'Formet 8'!H145</f>
        <v/>
      </c>
      <c r="E126" s="481" t="str">
        <f>'Formet 8'!I145</f>
        <v/>
      </c>
      <c r="F126" s="482" t="str">
        <f>'Formet 8'!E145</f>
        <v/>
      </c>
      <c r="G126" s="482" t="str">
        <f>'Formet 8'!F145</f>
        <v/>
      </c>
      <c r="H126" s="483"/>
      <c r="I126" s="483" t="str">
        <f t="shared" si="2"/>
        <v/>
      </c>
      <c r="J126" s="484" t="str">
        <f t="shared" si="3"/>
        <v/>
      </c>
      <c r="K126" s="1176"/>
    </row>
    <row r="127" spans="1:11" ht="13.5" customHeight="1">
      <c r="A127" s="479">
        <v>120</v>
      </c>
      <c r="B127" s="480" t="str">
        <f>'Formet 8'!D146</f>
        <v/>
      </c>
      <c r="C127" s="481" t="str">
        <f>'Formet 8'!G146</f>
        <v/>
      </c>
      <c r="D127" s="481" t="str">
        <f>'Formet 8'!H146</f>
        <v/>
      </c>
      <c r="E127" s="481" t="str">
        <f>'Formet 8'!I146</f>
        <v/>
      </c>
      <c r="F127" s="482" t="str">
        <f>'Formet 8'!E146</f>
        <v/>
      </c>
      <c r="G127" s="482" t="str">
        <f>'Formet 8'!F146</f>
        <v/>
      </c>
      <c r="H127" s="483"/>
      <c r="I127" s="483" t="str">
        <f t="shared" si="2"/>
        <v/>
      </c>
      <c r="J127" s="484" t="str">
        <f t="shared" si="3"/>
        <v/>
      </c>
      <c r="K127" s="1176"/>
    </row>
    <row r="128" spans="1:11" ht="13.5" customHeight="1">
      <c r="A128" s="479">
        <v>121</v>
      </c>
      <c r="B128" s="480" t="str">
        <f>'Formet 8'!D147</f>
        <v/>
      </c>
      <c r="C128" s="481" t="str">
        <f>'Formet 8'!G147</f>
        <v/>
      </c>
      <c r="D128" s="481" t="str">
        <f>'Formet 8'!H147</f>
        <v/>
      </c>
      <c r="E128" s="481" t="str">
        <f>'Formet 8'!I147</f>
        <v/>
      </c>
      <c r="F128" s="482" t="str">
        <f>'Formet 8'!E147</f>
        <v/>
      </c>
      <c r="G128" s="482" t="str">
        <f>'Formet 8'!F147</f>
        <v/>
      </c>
      <c r="H128" s="483"/>
      <c r="I128" s="483" t="str">
        <f t="shared" si="2"/>
        <v/>
      </c>
      <c r="J128" s="484" t="str">
        <f t="shared" si="3"/>
        <v/>
      </c>
      <c r="K128" s="1176"/>
    </row>
    <row r="129" spans="1:11" ht="13.5" customHeight="1">
      <c r="A129" s="479">
        <v>122</v>
      </c>
      <c r="B129" s="480" t="str">
        <f>'Formet 8'!D148</f>
        <v/>
      </c>
      <c r="C129" s="481" t="str">
        <f>'Formet 8'!G148</f>
        <v/>
      </c>
      <c r="D129" s="481" t="str">
        <f>'Formet 8'!H148</f>
        <v/>
      </c>
      <c r="E129" s="481" t="str">
        <f>'Formet 8'!I148</f>
        <v/>
      </c>
      <c r="F129" s="482" t="str">
        <f>'Formet 8'!E148</f>
        <v/>
      </c>
      <c r="G129" s="482" t="str">
        <f>'Formet 8'!F148</f>
        <v/>
      </c>
      <c r="H129" s="483"/>
      <c r="I129" s="483" t="str">
        <f t="shared" si="2"/>
        <v/>
      </c>
      <c r="J129" s="484" t="str">
        <f t="shared" si="3"/>
        <v/>
      </c>
      <c r="K129" s="1176"/>
    </row>
    <row r="130" spans="1:11" ht="13.5" customHeight="1">
      <c r="A130" s="479">
        <v>123</v>
      </c>
      <c r="B130" s="480" t="str">
        <f>'Formet 8'!D149</f>
        <v/>
      </c>
      <c r="C130" s="481" t="str">
        <f>'Formet 8'!G149</f>
        <v/>
      </c>
      <c r="D130" s="481" t="str">
        <f>'Formet 8'!H149</f>
        <v/>
      </c>
      <c r="E130" s="481" t="str">
        <f>'Formet 8'!I149</f>
        <v/>
      </c>
      <c r="F130" s="482" t="str">
        <f>'Formet 8'!E149</f>
        <v/>
      </c>
      <c r="G130" s="482" t="str">
        <f>'Formet 8'!F149</f>
        <v/>
      </c>
      <c r="H130" s="483"/>
      <c r="I130" s="483" t="str">
        <f t="shared" si="2"/>
        <v/>
      </c>
      <c r="J130" s="484" t="str">
        <f t="shared" si="3"/>
        <v/>
      </c>
      <c r="K130" s="1176"/>
    </row>
    <row r="131" spans="1:11" ht="13.5" customHeight="1">
      <c r="A131" s="479">
        <v>124</v>
      </c>
      <c r="B131" s="480" t="str">
        <f>'Formet 8'!D150</f>
        <v/>
      </c>
      <c r="C131" s="481" t="str">
        <f>'Formet 8'!G150</f>
        <v/>
      </c>
      <c r="D131" s="481" t="str">
        <f>'Formet 8'!H150</f>
        <v/>
      </c>
      <c r="E131" s="481" t="str">
        <f>'Formet 8'!I150</f>
        <v/>
      </c>
      <c r="F131" s="482" t="str">
        <f>'Formet 8'!E150</f>
        <v/>
      </c>
      <c r="G131" s="482" t="str">
        <f>'Formet 8'!F150</f>
        <v/>
      </c>
      <c r="H131" s="483"/>
      <c r="I131" s="483" t="str">
        <f t="shared" si="2"/>
        <v/>
      </c>
      <c r="J131" s="484" t="str">
        <f t="shared" si="3"/>
        <v/>
      </c>
      <c r="K131" s="1176"/>
    </row>
    <row r="132" spans="1:11" ht="13.5" customHeight="1">
      <c r="A132" s="479">
        <v>125</v>
      </c>
      <c r="B132" s="480" t="str">
        <f>'Formet 8'!D151</f>
        <v/>
      </c>
      <c r="C132" s="481" t="str">
        <f>'Formet 8'!G151</f>
        <v/>
      </c>
      <c r="D132" s="481" t="str">
        <f>'Formet 8'!H151</f>
        <v/>
      </c>
      <c r="E132" s="481" t="str">
        <f>'Formet 8'!I151</f>
        <v/>
      </c>
      <c r="F132" s="482" t="str">
        <f>'Formet 8'!E151</f>
        <v/>
      </c>
      <c r="G132" s="482" t="str">
        <f>'Formet 8'!F151</f>
        <v/>
      </c>
      <c r="H132" s="483"/>
      <c r="I132" s="483" t="str">
        <f t="shared" si="2"/>
        <v/>
      </c>
      <c r="J132" s="484" t="str">
        <f t="shared" si="3"/>
        <v/>
      </c>
      <c r="K132" s="1176"/>
    </row>
    <row r="133" spans="1:11" ht="13.5" customHeight="1">
      <c r="A133" s="479">
        <v>126</v>
      </c>
      <c r="B133" s="480" t="str">
        <f>'Formet 8'!D152</f>
        <v/>
      </c>
      <c r="C133" s="481" t="str">
        <f>'Formet 8'!G152</f>
        <v/>
      </c>
      <c r="D133" s="481" t="str">
        <f>'Formet 8'!H152</f>
        <v/>
      </c>
      <c r="E133" s="481" t="str">
        <f>'Formet 8'!I152</f>
        <v/>
      </c>
      <c r="F133" s="482" t="str">
        <f>'Formet 8'!E152</f>
        <v/>
      </c>
      <c r="G133" s="482" t="str">
        <f>'Formet 8'!F152</f>
        <v/>
      </c>
      <c r="H133" s="483"/>
      <c r="I133" s="483" t="str">
        <f t="shared" si="2"/>
        <v/>
      </c>
      <c r="J133" s="484" t="str">
        <f t="shared" si="3"/>
        <v/>
      </c>
      <c r="K133" s="1176"/>
    </row>
    <row r="134" spans="1:11" ht="13.5" customHeight="1">
      <c r="A134" s="479">
        <v>127</v>
      </c>
      <c r="B134" s="480" t="str">
        <f>'Formet 8'!D153</f>
        <v/>
      </c>
      <c r="C134" s="481" t="str">
        <f>'Formet 8'!G153</f>
        <v/>
      </c>
      <c r="D134" s="481" t="str">
        <f>'Formet 8'!H153</f>
        <v/>
      </c>
      <c r="E134" s="481" t="str">
        <f>'Formet 8'!I153</f>
        <v/>
      </c>
      <c r="F134" s="482" t="str">
        <f>'Formet 8'!E153</f>
        <v/>
      </c>
      <c r="G134" s="482" t="str">
        <f>'Formet 8'!F153</f>
        <v/>
      </c>
      <c r="H134" s="483"/>
      <c r="I134" s="483" t="str">
        <f t="shared" si="2"/>
        <v/>
      </c>
      <c r="J134" s="484" t="str">
        <f t="shared" si="3"/>
        <v/>
      </c>
      <c r="K134" s="1176"/>
    </row>
    <row r="135" spans="1:11" ht="13.5" customHeight="1">
      <c r="A135" s="479">
        <v>128</v>
      </c>
      <c r="B135" s="480" t="str">
        <f>'Formet 8'!D154</f>
        <v/>
      </c>
      <c r="C135" s="481" t="str">
        <f>'Formet 8'!G154</f>
        <v/>
      </c>
      <c r="D135" s="481" t="str">
        <f>'Formet 8'!H154</f>
        <v/>
      </c>
      <c r="E135" s="481" t="str">
        <f>'Formet 8'!I154</f>
        <v/>
      </c>
      <c r="F135" s="482" t="str">
        <f>'Formet 8'!E154</f>
        <v/>
      </c>
      <c r="G135" s="482" t="str">
        <f>'Formet 8'!F154</f>
        <v/>
      </c>
      <c r="H135" s="483"/>
      <c r="I135" s="483" t="str">
        <f t="shared" si="2"/>
        <v/>
      </c>
      <c r="J135" s="484" t="str">
        <f t="shared" si="3"/>
        <v/>
      </c>
      <c r="K135" s="1176"/>
    </row>
    <row r="136" spans="1:11" ht="13.5" customHeight="1">
      <c r="A136" s="479">
        <v>129</v>
      </c>
      <c r="B136" s="480" t="str">
        <f>'Formet 8'!D155</f>
        <v/>
      </c>
      <c r="C136" s="481" t="str">
        <f>'Formet 8'!G155</f>
        <v/>
      </c>
      <c r="D136" s="481" t="str">
        <f>'Formet 8'!H155</f>
        <v/>
      </c>
      <c r="E136" s="481" t="str">
        <f>'Formet 8'!I155</f>
        <v/>
      </c>
      <c r="F136" s="482" t="str">
        <f>'Formet 8'!E155</f>
        <v/>
      </c>
      <c r="G136" s="482" t="str">
        <f>'Formet 8'!F155</f>
        <v/>
      </c>
      <c r="H136" s="483"/>
      <c r="I136" s="483" t="str">
        <f t="shared" si="2"/>
        <v/>
      </c>
      <c r="J136" s="484" t="str">
        <f t="shared" si="3"/>
        <v/>
      </c>
      <c r="K136" s="1176"/>
    </row>
    <row r="137" spans="1:11" ht="13.5" customHeight="1">
      <c r="A137" s="479">
        <v>130</v>
      </c>
      <c r="B137" s="480" t="str">
        <f>'Formet 8'!D156</f>
        <v/>
      </c>
      <c r="C137" s="481" t="str">
        <f>'Formet 8'!G156</f>
        <v/>
      </c>
      <c r="D137" s="481" t="str">
        <f>'Formet 8'!H156</f>
        <v/>
      </c>
      <c r="E137" s="481" t="str">
        <f>'Formet 8'!I156</f>
        <v/>
      </c>
      <c r="F137" s="482" t="str">
        <f>'Formet 8'!E156</f>
        <v/>
      </c>
      <c r="G137" s="482" t="str">
        <f>'Formet 8'!F156</f>
        <v/>
      </c>
      <c r="H137" s="483"/>
      <c r="I137" s="483" t="str">
        <f t="shared" ref="I137:I151" si="4">IF(B137="","",6774)</f>
        <v/>
      </c>
      <c r="J137" s="484" t="str">
        <f t="shared" ref="J137:J151" si="5">IF(B137="","","NON GAZETTED - REGULAR")</f>
        <v/>
      </c>
      <c r="K137" s="1176"/>
    </row>
    <row r="138" spans="1:11" ht="13.5" customHeight="1">
      <c r="A138" s="479">
        <v>131</v>
      </c>
      <c r="B138" s="480" t="str">
        <f>'Formet 8'!D157</f>
        <v/>
      </c>
      <c r="C138" s="481" t="str">
        <f>'Formet 8'!G157</f>
        <v/>
      </c>
      <c r="D138" s="481" t="str">
        <f>'Formet 8'!H157</f>
        <v/>
      </c>
      <c r="E138" s="481" t="str">
        <f>'Formet 8'!I157</f>
        <v/>
      </c>
      <c r="F138" s="482" t="str">
        <f>'Formet 8'!E157</f>
        <v/>
      </c>
      <c r="G138" s="482" t="str">
        <f>'Formet 8'!F157</f>
        <v/>
      </c>
      <c r="H138" s="483"/>
      <c r="I138" s="483" t="str">
        <f t="shared" si="4"/>
        <v/>
      </c>
      <c r="J138" s="484" t="str">
        <f t="shared" si="5"/>
        <v/>
      </c>
      <c r="K138" s="1176"/>
    </row>
    <row r="139" spans="1:11" ht="13.5" customHeight="1">
      <c r="A139" s="479">
        <v>132</v>
      </c>
      <c r="B139" s="480" t="str">
        <f>'Formet 8'!D158</f>
        <v/>
      </c>
      <c r="C139" s="481" t="str">
        <f>'Formet 8'!G158</f>
        <v/>
      </c>
      <c r="D139" s="481" t="str">
        <f>'Formet 8'!H158</f>
        <v/>
      </c>
      <c r="E139" s="481" t="str">
        <f>'Formet 8'!I158</f>
        <v/>
      </c>
      <c r="F139" s="482" t="str">
        <f>'Formet 8'!E158</f>
        <v/>
      </c>
      <c r="G139" s="482" t="str">
        <f>'Formet 8'!F158</f>
        <v/>
      </c>
      <c r="H139" s="483"/>
      <c r="I139" s="483" t="str">
        <f t="shared" si="4"/>
        <v/>
      </c>
      <c r="J139" s="484" t="str">
        <f t="shared" si="5"/>
        <v/>
      </c>
      <c r="K139" s="1176"/>
    </row>
    <row r="140" spans="1:11" ht="13.5" customHeight="1">
      <c r="A140" s="479">
        <v>133</v>
      </c>
      <c r="B140" s="480"/>
      <c r="C140" s="481"/>
      <c r="D140" s="481"/>
      <c r="E140" s="481"/>
      <c r="F140" s="482"/>
      <c r="G140" s="482"/>
      <c r="H140" s="483"/>
      <c r="I140" s="483" t="str">
        <f t="shared" si="4"/>
        <v/>
      </c>
      <c r="J140" s="484" t="str">
        <f t="shared" si="5"/>
        <v/>
      </c>
      <c r="K140" s="1176"/>
    </row>
    <row r="141" spans="1:11" ht="13.5" customHeight="1">
      <c r="A141" s="479">
        <v>134</v>
      </c>
      <c r="B141" s="480"/>
      <c r="C141" s="481"/>
      <c r="D141" s="481"/>
      <c r="E141" s="481"/>
      <c r="F141" s="482"/>
      <c r="G141" s="482"/>
      <c r="H141" s="483"/>
      <c r="I141" s="483" t="str">
        <f t="shared" si="4"/>
        <v/>
      </c>
      <c r="J141" s="484" t="str">
        <f t="shared" si="5"/>
        <v/>
      </c>
      <c r="K141" s="1176"/>
    </row>
    <row r="142" spans="1:11" ht="13.5" customHeight="1">
      <c r="A142" s="479">
        <v>135</v>
      </c>
      <c r="B142" s="480"/>
      <c r="C142" s="481"/>
      <c r="D142" s="481"/>
      <c r="E142" s="481"/>
      <c r="F142" s="482"/>
      <c r="G142" s="482"/>
      <c r="H142" s="483"/>
      <c r="I142" s="483" t="str">
        <f t="shared" si="4"/>
        <v/>
      </c>
      <c r="J142" s="484" t="str">
        <f t="shared" si="5"/>
        <v/>
      </c>
      <c r="K142" s="1176"/>
    </row>
    <row r="143" spans="1:11" ht="13.5" customHeight="1">
      <c r="A143" s="479">
        <v>136</v>
      </c>
      <c r="B143" s="480"/>
      <c r="C143" s="481"/>
      <c r="D143" s="481"/>
      <c r="E143" s="481"/>
      <c r="F143" s="482"/>
      <c r="G143" s="482"/>
      <c r="H143" s="483"/>
      <c r="I143" s="483" t="str">
        <f t="shared" si="4"/>
        <v/>
      </c>
      <c r="J143" s="484" t="str">
        <f t="shared" si="5"/>
        <v/>
      </c>
      <c r="K143" s="1176"/>
    </row>
    <row r="144" spans="1:11" ht="13.5" customHeight="1">
      <c r="A144" s="479">
        <v>137</v>
      </c>
      <c r="B144" s="480"/>
      <c r="C144" s="481"/>
      <c r="D144" s="481"/>
      <c r="E144" s="481"/>
      <c r="F144" s="482"/>
      <c r="G144" s="482"/>
      <c r="H144" s="483"/>
      <c r="I144" s="483" t="str">
        <f t="shared" si="4"/>
        <v/>
      </c>
      <c r="J144" s="484" t="str">
        <f t="shared" si="5"/>
        <v/>
      </c>
      <c r="K144" s="1176"/>
    </row>
    <row r="145" spans="1:11" ht="13.5" customHeight="1">
      <c r="A145" s="479">
        <v>138</v>
      </c>
      <c r="B145" s="480"/>
      <c r="C145" s="481"/>
      <c r="D145" s="481"/>
      <c r="E145" s="481"/>
      <c r="F145" s="482"/>
      <c r="G145" s="482"/>
      <c r="H145" s="483"/>
      <c r="I145" s="483" t="str">
        <f t="shared" si="4"/>
        <v/>
      </c>
      <c r="J145" s="484" t="str">
        <f t="shared" si="5"/>
        <v/>
      </c>
      <c r="K145" s="1176"/>
    </row>
    <row r="146" spans="1:11" ht="13.5" customHeight="1">
      <c r="A146" s="479">
        <v>139</v>
      </c>
      <c r="B146" s="480"/>
      <c r="C146" s="481"/>
      <c r="D146" s="481"/>
      <c r="E146" s="481"/>
      <c r="F146" s="482"/>
      <c r="G146" s="482"/>
      <c r="H146" s="483"/>
      <c r="I146" s="483" t="str">
        <f t="shared" si="4"/>
        <v/>
      </c>
      <c r="J146" s="484" t="str">
        <f t="shared" si="5"/>
        <v/>
      </c>
      <c r="K146" s="1176"/>
    </row>
    <row r="147" spans="1:11" ht="13.5" customHeight="1">
      <c r="A147" s="479">
        <v>140</v>
      </c>
      <c r="B147" s="480"/>
      <c r="C147" s="481"/>
      <c r="D147" s="481"/>
      <c r="E147" s="481"/>
      <c r="F147" s="482"/>
      <c r="G147" s="482"/>
      <c r="H147" s="483"/>
      <c r="I147" s="483" t="str">
        <f t="shared" si="4"/>
        <v/>
      </c>
      <c r="J147" s="484" t="str">
        <f t="shared" si="5"/>
        <v/>
      </c>
      <c r="K147" s="1176"/>
    </row>
    <row r="148" spans="1:11" ht="13.5" customHeight="1">
      <c r="A148" s="479">
        <v>141</v>
      </c>
      <c r="B148" s="480"/>
      <c r="C148" s="481"/>
      <c r="D148" s="481"/>
      <c r="E148" s="481"/>
      <c r="F148" s="482"/>
      <c r="G148" s="482"/>
      <c r="H148" s="483"/>
      <c r="I148" s="483" t="str">
        <f t="shared" si="4"/>
        <v/>
      </c>
      <c r="J148" s="484" t="str">
        <f t="shared" si="5"/>
        <v/>
      </c>
      <c r="K148" s="1176"/>
    </row>
    <row r="149" spans="1:11" ht="13.5" customHeight="1">
      <c r="A149" s="479">
        <v>142</v>
      </c>
      <c r="B149" s="480"/>
      <c r="C149" s="481"/>
      <c r="D149" s="481"/>
      <c r="E149" s="481"/>
      <c r="F149" s="482"/>
      <c r="G149" s="482"/>
      <c r="H149" s="483"/>
      <c r="I149" s="483" t="str">
        <f t="shared" si="4"/>
        <v/>
      </c>
      <c r="J149" s="484" t="str">
        <f t="shared" si="5"/>
        <v/>
      </c>
      <c r="K149" s="1176"/>
    </row>
    <row r="150" spans="1:11" ht="13.5" customHeight="1">
      <c r="A150" s="479">
        <v>143</v>
      </c>
      <c r="B150" s="480"/>
      <c r="C150" s="481"/>
      <c r="D150" s="481"/>
      <c r="E150" s="481"/>
      <c r="F150" s="482"/>
      <c r="G150" s="482"/>
      <c r="H150" s="483"/>
      <c r="I150" s="483" t="str">
        <f t="shared" si="4"/>
        <v/>
      </c>
      <c r="J150" s="484" t="str">
        <f t="shared" si="5"/>
        <v/>
      </c>
      <c r="K150" s="1176"/>
    </row>
    <row r="151" spans="1:11" ht="13.5" customHeight="1">
      <c r="A151" s="479">
        <v>144</v>
      </c>
      <c r="B151" s="480"/>
      <c r="C151" s="481"/>
      <c r="D151" s="481"/>
      <c r="E151" s="481"/>
      <c r="F151" s="482"/>
      <c r="G151" s="482"/>
      <c r="H151" s="483"/>
      <c r="I151" s="483" t="str">
        <f t="shared" si="4"/>
        <v/>
      </c>
      <c r="J151" s="484" t="str">
        <f t="shared" si="5"/>
        <v/>
      </c>
      <c r="K151" s="1176"/>
    </row>
    <row r="152" spans="1:11" ht="24" customHeight="1">
      <c r="A152" s="1397" t="s">
        <v>775</v>
      </c>
      <c r="B152" s="1398"/>
      <c r="C152" s="1398"/>
      <c r="D152" s="1398"/>
      <c r="E152" s="1398"/>
      <c r="F152" s="1398"/>
      <c r="G152" s="1398"/>
      <c r="H152" s="1398"/>
      <c r="I152" s="1399">
        <f>SUM(I8:I151)</f>
        <v>121932</v>
      </c>
      <c r="J152" s="1400"/>
      <c r="K152" s="1176"/>
    </row>
    <row r="153" spans="1:11" ht="63.75" customHeight="1">
      <c r="A153" s="1396"/>
      <c r="B153" s="1396"/>
      <c r="C153" s="1396"/>
      <c r="D153" s="1396"/>
      <c r="E153" s="1396"/>
      <c r="F153" s="1396"/>
      <c r="G153" s="1396"/>
      <c r="H153" s="1416" t="str">
        <f>sharansh!B2</f>
        <v>ç/kkukpk;Z] jkmekfo jk;eyok³k ¼vkWfQl vkbZ-Mh- la[;k %&amp;12345½</v>
      </c>
      <c r="I153" s="1416"/>
      <c r="J153" s="1416"/>
      <c r="K153" s="1176"/>
    </row>
  </sheetData>
  <sheetProtection password="E8FA" sheet="1" objects="1" scenarios="1" formatColumns="0" formatRows="0"/>
  <mergeCells count="20">
    <mergeCell ref="A3:J3"/>
    <mergeCell ref="A5:J5"/>
    <mergeCell ref="A4:J4"/>
    <mergeCell ref="H153:J153"/>
    <mergeCell ref="K1:K153"/>
    <mergeCell ref="A153:G153"/>
    <mergeCell ref="A152:H152"/>
    <mergeCell ref="I152:J152"/>
    <mergeCell ref="G6:G7"/>
    <mergeCell ref="H6:H7"/>
    <mergeCell ref="I6:I7"/>
    <mergeCell ref="J6:J7"/>
    <mergeCell ref="A6:A7"/>
    <mergeCell ref="B6:B7"/>
    <mergeCell ref="C6:C7"/>
    <mergeCell ref="D6:D7"/>
    <mergeCell ref="E6:E7"/>
    <mergeCell ref="F6:F7"/>
    <mergeCell ref="A1:J1"/>
    <mergeCell ref="A2:J2"/>
  </mergeCells>
  <conditionalFormatting sqref="A8:J151">
    <cfRule type="expression" dxfId="2" priority="1">
      <formula>$A8=9045</formula>
    </cfRule>
    <cfRule type="expression" dxfId="1" priority="2">
      <formula>$A8&gt;23700</formula>
    </cfRule>
    <cfRule type="expression" dxfId="0" priority="3">
      <formula>$A8=23700</formula>
    </cfRule>
  </conditionalFormatting>
  <dataValidations count="2">
    <dataValidation type="list" allowBlank="1" showInputMessage="1" showErrorMessage="1" sqref="J8:J151">
      <formula1>"GAZETTED - REGULAR,NON GAZETTED - REGULAR,GAZETTED - FIX PAY,NON GAZETTED - FIX PAY,GAZETTED - SANVIDA,NON GAZETTED - SANVIDA"</formula1>
    </dataValidation>
    <dataValidation type="list" allowBlank="1" showInputMessage="1" showErrorMessage="1" sqref="H8:H151">
      <formula1>"MALE,FEMALE"</formula1>
    </dataValidation>
  </dataValidations>
  <pageMargins left="0.23622047244094491" right="0.23622047244094491" top="0.19685039370078741" bottom="0.19685039370078741" header="0.15748031496062992" footer="0.15748031496062992"/>
  <pageSetup orientation="landscape" r:id="rId1"/>
</worksheet>
</file>

<file path=xl/worksheets/sheet4.xml><?xml version="1.0" encoding="utf-8"?>
<worksheet xmlns="http://schemas.openxmlformats.org/spreadsheetml/2006/main" xmlns:r="http://schemas.openxmlformats.org/officeDocument/2006/relationships">
  <sheetPr>
    <tabColor rgb="FF002060"/>
  </sheetPr>
  <dimension ref="A1:L29"/>
  <sheetViews>
    <sheetView workbookViewId="0">
      <selection activeCell="C19" sqref="C19"/>
    </sheetView>
  </sheetViews>
  <sheetFormatPr defaultColWidth="0" defaultRowHeight="15" zeroHeight="1"/>
  <cols>
    <col min="1" max="1" width="9.140625" customWidth="1"/>
    <col min="2" max="2" width="49" customWidth="1"/>
    <col min="3" max="3" width="27.85546875" customWidth="1"/>
    <col min="4" max="4" width="3.42578125" customWidth="1"/>
    <col min="5" max="12" width="0" hidden="1" customWidth="1"/>
    <col min="13" max="16384" width="9.140625" hidden="1"/>
  </cols>
  <sheetData>
    <row r="1" spans="1:12" ht="27.75">
      <c r="A1" s="899" t="str">
        <f>'Cover Page'!A1</f>
        <v>ç/kkukpk;Z] jkmekfo jk;eyok³k ¼vkWfQl vkbZ-Mh- la[;k %&amp;12345½</v>
      </c>
      <c r="B1" s="899"/>
      <c r="C1" s="899"/>
      <c r="D1" s="898"/>
      <c r="E1" s="213"/>
      <c r="F1" s="213"/>
      <c r="G1" s="213"/>
      <c r="H1" s="213"/>
      <c r="I1" s="213"/>
      <c r="J1" s="213"/>
      <c r="K1" s="213"/>
      <c r="L1" s="213"/>
    </row>
    <row r="2" spans="1:12" ht="18.75">
      <c r="A2" s="903" t="s">
        <v>869</v>
      </c>
      <c r="B2" s="903"/>
      <c r="C2" s="573" t="s">
        <v>474</v>
      </c>
      <c r="D2" s="898"/>
      <c r="E2" s="213"/>
      <c r="F2" s="213"/>
      <c r="H2" s="213"/>
      <c r="I2" s="213"/>
      <c r="J2" s="213"/>
      <c r="K2" s="213"/>
      <c r="L2" s="213"/>
    </row>
    <row r="3" spans="1:12" ht="18.75">
      <c r="A3" s="574"/>
      <c r="B3" s="574"/>
      <c r="C3" s="574"/>
      <c r="D3" s="898"/>
      <c r="E3" s="213"/>
      <c r="F3" s="213"/>
      <c r="G3" s="213"/>
      <c r="H3" s="213"/>
      <c r="I3" s="213"/>
      <c r="J3" s="213"/>
      <c r="K3" s="213"/>
      <c r="L3" s="213"/>
    </row>
    <row r="4" spans="1:12" ht="18.75">
      <c r="A4" s="574" t="s">
        <v>475</v>
      </c>
      <c r="B4" s="574"/>
      <c r="C4" s="574"/>
      <c r="D4" s="898"/>
      <c r="E4" s="213"/>
      <c r="F4" s="213"/>
      <c r="G4" s="213"/>
      <c r="H4" s="213"/>
      <c r="I4" s="213"/>
      <c r="J4" s="213"/>
      <c r="K4" s="213"/>
      <c r="L4" s="213"/>
    </row>
    <row r="5" spans="1:12" ht="18.75">
      <c r="A5" s="574"/>
      <c r="B5" s="574" t="s">
        <v>771</v>
      </c>
      <c r="C5" s="575"/>
      <c r="D5" s="898"/>
      <c r="E5" s="213"/>
      <c r="F5" s="213"/>
      <c r="G5" s="213"/>
      <c r="H5" s="213"/>
      <c r="I5" s="213"/>
      <c r="J5" s="213"/>
      <c r="K5" s="213"/>
      <c r="L5" s="213"/>
    </row>
    <row r="6" spans="1:12" ht="18.75">
      <c r="A6" s="574"/>
      <c r="B6" s="574" t="s">
        <v>748</v>
      </c>
      <c r="C6" s="575"/>
      <c r="D6" s="898"/>
      <c r="E6" s="213"/>
      <c r="F6" s="213"/>
      <c r="G6" s="213"/>
      <c r="H6" s="213"/>
      <c r="I6" s="213"/>
      <c r="J6" s="213"/>
      <c r="K6" s="213"/>
      <c r="L6" s="213"/>
    </row>
    <row r="7" spans="1:12" ht="18.75">
      <c r="A7" s="574"/>
      <c r="B7" s="574" t="s">
        <v>749</v>
      </c>
      <c r="C7" s="575"/>
      <c r="D7" s="898"/>
      <c r="E7" s="213"/>
      <c r="F7" s="213"/>
      <c r="G7" s="213"/>
      <c r="H7" s="213"/>
      <c r="I7" s="213"/>
      <c r="J7" s="213"/>
      <c r="K7" s="213"/>
      <c r="L7" s="213"/>
    </row>
    <row r="8" spans="1:12" ht="18.75">
      <c r="A8" s="574"/>
      <c r="B8" s="574"/>
      <c r="C8" s="575"/>
      <c r="D8" s="898"/>
      <c r="E8" s="213"/>
      <c r="F8" s="213"/>
      <c r="G8" s="213"/>
      <c r="H8" s="213"/>
      <c r="I8" s="213"/>
      <c r="J8" s="213"/>
      <c r="K8" s="213"/>
      <c r="L8" s="213"/>
    </row>
    <row r="9" spans="1:12" ht="18.75" customHeight="1">
      <c r="A9" s="900" t="s">
        <v>476</v>
      </c>
      <c r="B9" s="901" t="s">
        <v>870</v>
      </c>
      <c r="C9" s="901"/>
      <c r="D9" s="898"/>
      <c r="E9" s="213"/>
      <c r="F9" s="213"/>
      <c r="G9" s="213"/>
      <c r="H9" s="213"/>
      <c r="I9" s="213"/>
      <c r="J9" s="213"/>
      <c r="K9" s="213"/>
      <c r="L9" s="213"/>
    </row>
    <row r="10" spans="1:12" ht="18.75">
      <c r="A10" s="900"/>
      <c r="B10" s="901"/>
      <c r="C10" s="901"/>
      <c r="D10" s="898"/>
      <c r="E10" s="213"/>
      <c r="F10" s="213"/>
      <c r="G10" s="213"/>
      <c r="H10" s="213"/>
      <c r="I10" s="213"/>
      <c r="J10" s="213"/>
      <c r="K10" s="213"/>
      <c r="L10" s="213"/>
    </row>
    <row r="11" spans="1:12" ht="23.45" customHeight="1">
      <c r="A11" s="574" t="s">
        <v>477</v>
      </c>
      <c r="B11" s="574"/>
      <c r="C11" s="574"/>
      <c r="D11" s="898"/>
      <c r="E11" s="213"/>
      <c r="F11" s="213"/>
      <c r="G11" s="213"/>
      <c r="H11" s="213"/>
      <c r="I11" s="213"/>
      <c r="J11" s="213"/>
      <c r="K11" s="213"/>
      <c r="L11" s="213"/>
    </row>
    <row r="12" spans="1:12" ht="32.450000000000003" customHeight="1">
      <c r="A12" s="902" t="s">
        <v>871</v>
      </c>
      <c r="B12" s="902"/>
      <c r="C12" s="902"/>
      <c r="D12" s="898"/>
      <c r="E12" s="213"/>
      <c r="F12" s="213"/>
      <c r="G12" s="213"/>
      <c r="H12" s="213"/>
      <c r="I12" s="213"/>
      <c r="J12" s="213"/>
      <c r="K12" s="213"/>
      <c r="L12" s="213"/>
    </row>
    <row r="13" spans="1:12" ht="32.450000000000003" customHeight="1">
      <c r="A13" s="902"/>
      <c r="B13" s="902"/>
      <c r="C13" s="902"/>
      <c r="D13" s="898"/>
      <c r="E13" s="213"/>
      <c r="F13" s="213"/>
      <c r="G13" s="213"/>
      <c r="H13" s="213"/>
      <c r="I13" s="213"/>
      <c r="J13" s="213"/>
      <c r="K13" s="213"/>
      <c r="L13" s="213"/>
    </row>
    <row r="14" spans="1:12" ht="32.450000000000003" customHeight="1">
      <c r="A14" s="902"/>
      <c r="B14" s="902"/>
      <c r="C14" s="902"/>
      <c r="D14" s="898"/>
      <c r="E14" s="213"/>
      <c r="F14" s="213"/>
      <c r="G14" s="213"/>
      <c r="H14" s="213"/>
      <c r="I14" s="213"/>
      <c r="J14" s="213"/>
      <c r="K14" s="213"/>
      <c r="L14" s="213"/>
    </row>
    <row r="15" spans="1:12" ht="18.75">
      <c r="A15" s="574" t="s">
        <v>478</v>
      </c>
      <c r="B15" s="574"/>
      <c r="C15" s="574"/>
      <c r="D15" s="898"/>
      <c r="E15" s="213"/>
      <c r="F15" s="213"/>
      <c r="G15" s="213"/>
      <c r="H15" s="213"/>
      <c r="I15" s="213"/>
      <c r="J15" s="213"/>
      <c r="K15" s="213"/>
      <c r="L15" s="213"/>
    </row>
    <row r="16" spans="1:12" s="216" customFormat="1" ht="18.75">
      <c r="A16" s="574"/>
      <c r="B16" s="574"/>
      <c r="C16" s="574"/>
      <c r="D16" s="898"/>
      <c r="E16" s="213"/>
      <c r="F16" s="213"/>
      <c r="G16" s="213"/>
      <c r="H16" s="213"/>
      <c r="I16" s="213"/>
      <c r="J16" s="213"/>
      <c r="K16" s="213"/>
      <c r="L16" s="213"/>
    </row>
    <row r="17" spans="1:12" ht="69.599999999999994" customHeight="1">
      <c r="A17" s="574"/>
      <c r="B17" s="574"/>
      <c r="C17" s="574"/>
      <c r="D17" s="898"/>
      <c r="E17" s="213"/>
      <c r="F17" s="213"/>
      <c r="G17" s="213"/>
      <c r="H17" s="213"/>
      <c r="I17" s="213"/>
      <c r="J17" s="213"/>
      <c r="K17" s="213"/>
      <c r="L17" s="213"/>
    </row>
    <row r="18" spans="1:12" ht="18.75">
      <c r="A18" s="214"/>
      <c r="B18" s="214"/>
      <c r="C18" s="121" t="str">
        <f>Master!E2</f>
        <v>ç/kkukpk;Z]</v>
      </c>
      <c r="D18" s="898"/>
      <c r="E18" s="213"/>
      <c r="F18" s="213"/>
      <c r="G18" s="213"/>
      <c r="H18" s="213"/>
      <c r="I18" s="213"/>
      <c r="J18" s="213"/>
      <c r="K18" s="213"/>
      <c r="L18" s="213"/>
    </row>
    <row r="19" spans="1:12" ht="18.75">
      <c r="A19" s="214"/>
      <c r="B19" s="214"/>
      <c r="C19" s="120" t="str">
        <f>Master!H2</f>
        <v>jkmekfo jk;eyok³k</v>
      </c>
      <c r="D19" s="898"/>
      <c r="E19" s="213"/>
      <c r="F19" s="213"/>
      <c r="G19" s="213"/>
      <c r="H19" s="213"/>
      <c r="I19" s="213"/>
      <c r="J19" s="213"/>
      <c r="K19" s="213"/>
      <c r="L19" s="213"/>
    </row>
    <row r="20" spans="1:12" ht="18.75" hidden="1">
      <c r="A20" s="213"/>
      <c r="B20" s="213"/>
      <c r="C20" s="213"/>
      <c r="D20" s="898"/>
      <c r="E20" s="213"/>
      <c r="F20" s="213"/>
      <c r="G20" s="213"/>
      <c r="H20" s="213"/>
      <c r="I20" s="213"/>
      <c r="J20" s="213"/>
      <c r="K20" s="213"/>
      <c r="L20" s="213"/>
    </row>
    <row r="21" spans="1:12" ht="18.75" hidden="1">
      <c r="A21" s="213"/>
      <c r="B21" s="213"/>
      <c r="C21" s="213"/>
      <c r="D21" s="213"/>
      <c r="E21" s="213"/>
      <c r="F21" s="213"/>
      <c r="G21" s="213"/>
      <c r="H21" s="213"/>
      <c r="I21" s="213"/>
      <c r="J21" s="213"/>
      <c r="K21" s="213"/>
      <c r="L21" s="213"/>
    </row>
    <row r="22" spans="1:12" ht="18.75" hidden="1">
      <c r="A22" s="213"/>
      <c r="B22" s="213"/>
      <c r="C22" s="213"/>
      <c r="D22" s="213"/>
      <c r="E22" s="213"/>
      <c r="F22" s="213"/>
      <c r="G22" s="213"/>
      <c r="H22" s="213"/>
      <c r="I22" s="213"/>
      <c r="J22" s="213"/>
      <c r="K22" s="213"/>
      <c r="L22" s="213"/>
    </row>
    <row r="23" spans="1:12" ht="18.75" hidden="1">
      <c r="A23" s="213"/>
      <c r="B23" s="213"/>
      <c r="C23" s="213"/>
      <c r="D23" s="213"/>
      <c r="E23" s="213"/>
      <c r="F23" s="213"/>
      <c r="G23" s="213"/>
      <c r="H23" s="213"/>
      <c r="I23" s="213"/>
      <c r="J23" s="213"/>
      <c r="K23" s="213"/>
      <c r="L23" s="213"/>
    </row>
    <row r="24" spans="1:12" ht="18.75" hidden="1">
      <c r="A24" s="213"/>
      <c r="B24" s="213"/>
      <c r="C24" s="213"/>
      <c r="D24" s="213"/>
      <c r="E24" s="213"/>
      <c r="F24" s="213"/>
      <c r="G24" s="213"/>
      <c r="H24" s="213"/>
      <c r="I24" s="213"/>
      <c r="J24" s="213"/>
      <c r="K24" s="213"/>
      <c r="L24" s="213"/>
    </row>
    <row r="25" spans="1:12" ht="18.75" hidden="1">
      <c r="A25" s="213"/>
      <c r="B25" s="213"/>
      <c r="C25" s="213"/>
      <c r="D25" s="213"/>
      <c r="E25" s="213"/>
      <c r="F25" s="213"/>
      <c r="G25" s="213"/>
      <c r="H25" s="213"/>
      <c r="I25" s="213"/>
      <c r="J25" s="213"/>
      <c r="K25" s="213"/>
      <c r="L25" s="213"/>
    </row>
    <row r="26" spans="1:12" ht="18.75" hidden="1">
      <c r="A26" s="213"/>
      <c r="B26" s="213"/>
      <c r="C26" s="213"/>
      <c r="D26" s="213"/>
      <c r="E26" s="213"/>
      <c r="F26" s="213"/>
      <c r="G26" s="213"/>
      <c r="H26" s="213"/>
      <c r="I26" s="213"/>
      <c r="J26" s="213"/>
      <c r="K26" s="213"/>
      <c r="L26" s="213"/>
    </row>
    <row r="27" spans="1:12" ht="18.75" hidden="1">
      <c r="A27" s="213"/>
      <c r="B27" s="213"/>
      <c r="C27" s="213"/>
      <c r="D27" s="213"/>
      <c r="E27" s="213"/>
      <c r="F27" s="213"/>
      <c r="G27" s="213"/>
      <c r="H27" s="213"/>
      <c r="I27" s="213"/>
      <c r="J27" s="213"/>
      <c r="K27" s="213"/>
      <c r="L27" s="213"/>
    </row>
    <row r="28" spans="1:12" ht="18.75" hidden="1">
      <c r="A28" s="213"/>
      <c r="B28" s="213"/>
      <c r="C28" s="213"/>
      <c r="D28" s="213"/>
      <c r="E28" s="213"/>
      <c r="F28" s="213"/>
      <c r="G28" s="213"/>
      <c r="H28" s="213"/>
      <c r="I28" s="213"/>
      <c r="J28" s="213"/>
      <c r="K28" s="213"/>
      <c r="L28" s="213"/>
    </row>
    <row r="29" spans="1:12" ht="18.75" hidden="1">
      <c r="A29" s="213"/>
      <c r="B29" s="213"/>
      <c r="C29" s="213"/>
      <c r="D29" s="213"/>
      <c r="E29" s="213"/>
      <c r="F29" s="213"/>
      <c r="G29" s="213"/>
      <c r="H29" s="213"/>
      <c r="I29" s="213"/>
      <c r="J29" s="213"/>
      <c r="K29" s="213"/>
      <c r="L29" s="213"/>
    </row>
  </sheetData>
  <sheetProtection password="E8FA" sheet="1" objects="1" scenarios="1" formatColumns="0" formatRows="0"/>
  <mergeCells count="6">
    <mergeCell ref="D1:D20"/>
    <mergeCell ref="A1:C1"/>
    <mergeCell ref="A9:A10"/>
    <mergeCell ref="B9:C10"/>
    <mergeCell ref="A12:C14"/>
    <mergeCell ref="A2:B2"/>
  </mergeCells>
  <pageMargins left="0.34" right="0.19" top="0.34"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sheetPr>
    <tabColor rgb="FFFF0000"/>
  </sheetPr>
  <dimension ref="A1:XFC34"/>
  <sheetViews>
    <sheetView topLeftCell="A18" workbookViewId="0">
      <selection activeCell="C30" sqref="C7:D30"/>
    </sheetView>
  </sheetViews>
  <sheetFormatPr defaultColWidth="0" defaultRowHeight="15" zeroHeight="1"/>
  <cols>
    <col min="1" max="1" width="36.140625" customWidth="1"/>
    <col min="2" max="2" width="40" customWidth="1"/>
    <col min="3" max="4" width="29.85546875" customWidth="1"/>
    <col min="5" max="5" width="2.5703125" customWidth="1"/>
    <col min="6" max="16383" width="9.140625" hidden="1"/>
    <col min="16384" max="16384" width="7" hidden="1"/>
  </cols>
  <sheetData>
    <row r="1" spans="1:5" ht="18.75">
      <c r="A1" s="906" t="s">
        <v>549</v>
      </c>
      <c r="B1" s="906"/>
      <c r="C1" s="906"/>
      <c r="D1" s="906"/>
      <c r="E1" s="904"/>
    </row>
    <row r="2" spans="1:5" ht="26.25">
      <c r="A2" s="911" t="str">
        <f>'Cover Page'!A1</f>
        <v>ç/kkukpk;Z] jkmekfo jk;eyok³k ¼vkWfQl vkbZ-Mh- la[;k %&amp;12345½</v>
      </c>
      <c r="B2" s="911"/>
      <c r="C2" s="911"/>
      <c r="D2" s="911"/>
      <c r="E2" s="904"/>
    </row>
    <row r="3" spans="1:5" ht="18.75">
      <c r="A3" s="907" t="str">
        <f>Master!G5</f>
        <v>2202-02-109-(07)-(01) (STATE FUND+CENTRAL ASS.)</v>
      </c>
      <c r="B3" s="907"/>
      <c r="C3" s="301" t="s">
        <v>776</v>
      </c>
      <c r="D3" s="245">
        <f>Master!E3</f>
        <v>12345</v>
      </c>
      <c r="E3" s="904"/>
    </row>
    <row r="4" spans="1:5">
      <c r="A4" s="908" t="str">
        <f>'Formet 9'!A7:T7</f>
        <v>BUDGET HEAD : 2202 -सामान्य शिक्षा-02-109 -राजकीय माध्यमिक विद्यालय-07 -राष्ट्रीय माध्यमिक शिक्षा अभियान-01 -माध्यमिक शिक्षा अभियान- सामान्य व्यय (S.F. + C.A.)</v>
      </c>
      <c r="B4" s="908"/>
      <c r="C4" s="908"/>
      <c r="D4" s="908"/>
      <c r="E4" s="904"/>
    </row>
    <row r="5" spans="1:5" ht="34.15" customHeight="1">
      <c r="A5" s="909" t="s">
        <v>550</v>
      </c>
      <c r="B5" s="910"/>
      <c r="C5" s="259" t="s">
        <v>810</v>
      </c>
      <c r="D5" s="259" t="s">
        <v>811</v>
      </c>
      <c r="E5" s="904"/>
    </row>
    <row r="6" spans="1:5" ht="15.75" customHeight="1">
      <c r="A6" s="905" t="s">
        <v>551</v>
      </c>
      <c r="B6" s="905"/>
      <c r="C6" s="246"/>
      <c r="D6" s="246"/>
      <c r="E6" s="904"/>
    </row>
    <row r="7" spans="1:5" ht="18.75">
      <c r="A7" s="913" t="s">
        <v>86</v>
      </c>
      <c r="B7" s="913"/>
      <c r="C7" s="399">
        <f>Summary!B8</f>
        <v>823600</v>
      </c>
      <c r="D7" s="399">
        <f>Summary!C8</f>
        <v>848400</v>
      </c>
      <c r="E7" s="904"/>
    </row>
    <row r="8" spans="1:5" ht="18.75">
      <c r="A8" s="913" t="s">
        <v>87</v>
      </c>
      <c r="B8" s="913"/>
      <c r="C8" s="399">
        <f>Summary!B9</f>
        <v>2967200</v>
      </c>
      <c r="D8" s="399">
        <f>Summary!C9</f>
        <v>3057200</v>
      </c>
      <c r="E8" s="904"/>
    </row>
    <row r="9" spans="1:5" ht="14.45" customHeight="1">
      <c r="A9" s="913" t="s">
        <v>552</v>
      </c>
      <c r="B9" s="913"/>
      <c r="C9" s="399">
        <f>Summary!B10</f>
        <v>3790800</v>
      </c>
      <c r="D9" s="399">
        <f>Summary!C10</f>
        <v>3905600</v>
      </c>
      <c r="E9" s="904"/>
    </row>
    <row r="10" spans="1:5" ht="14.45" customHeight="1">
      <c r="A10" s="914" t="s">
        <v>553</v>
      </c>
      <c r="B10" s="914"/>
      <c r="C10" s="399">
        <f>Summary!B11</f>
        <v>0</v>
      </c>
      <c r="D10" s="399">
        <f>Summary!C11</f>
        <v>0</v>
      </c>
      <c r="E10" s="904"/>
    </row>
    <row r="11" spans="1:5" ht="14.45" customHeight="1">
      <c r="A11" s="913" t="s">
        <v>744</v>
      </c>
      <c r="B11" s="913"/>
      <c r="C11" s="399">
        <f>Summary!B12</f>
        <v>1592136</v>
      </c>
      <c r="D11" s="399">
        <f>Summary!C12</f>
        <v>1640352</v>
      </c>
      <c r="E11" s="904"/>
    </row>
    <row r="12" spans="1:5" ht="14.45" customHeight="1">
      <c r="A12" s="913" t="s">
        <v>745</v>
      </c>
      <c r="B12" s="913"/>
      <c r="C12" s="399">
        <f>Summary!B13</f>
        <v>38280</v>
      </c>
      <c r="D12" s="399">
        <f>Summary!C13</f>
        <v>77708.400000000009</v>
      </c>
      <c r="E12" s="904"/>
    </row>
    <row r="13" spans="1:5" ht="14.45" customHeight="1">
      <c r="A13" s="913" t="s">
        <v>554</v>
      </c>
      <c r="B13" s="913"/>
      <c r="C13" s="399">
        <f>Summary!B14</f>
        <v>0</v>
      </c>
      <c r="D13" s="399">
        <f>Summary!C14</f>
        <v>744610</v>
      </c>
      <c r="E13" s="904"/>
    </row>
    <row r="14" spans="1:5" ht="14.45" customHeight="1">
      <c r="A14" s="913" t="s">
        <v>555</v>
      </c>
      <c r="B14" s="913"/>
      <c r="C14" s="399">
        <f>Summary!B15</f>
        <v>341172</v>
      </c>
      <c r="D14" s="399">
        <f>Summary!C15</f>
        <v>351504</v>
      </c>
      <c r="E14" s="904"/>
    </row>
    <row r="15" spans="1:5" ht="14.45" customHeight="1">
      <c r="A15" s="913" t="s">
        <v>640</v>
      </c>
      <c r="B15" s="913"/>
      <c r="C15" s="399">
        <f>Summary!B16</f>
        <v>219887</v>
      </c>
      <c r="D15" s="399">
        <f>Summary!C16</f>
        <v>226490</v>
      </c>
      <c r="E15" s="904"/>
    </row>
    <row r="16" spans="1:5" ht="14.45" customHeight="1">
      <c r="A16" s="913" t="s">
        <v>556</v>
      </c>
      <c r="B16" s="913"/>
      <c r="C16" s="399">
        <f>Summary!B17</f>
        <v>0</v>
      </c>
      <c r="D16" s="399">
        <f>Summary!C17</f>
        <v>0</v>
      </c>
      <c r="E16" s="904"/>
    </row>
    <row r="17" spans="1:5" ht="14.45" customHeight="1">
      <c r="A17" s="913" t="s">
        <v>557</v>
      </c>
      <c r="B17" s="913"/>
      <c r="C17" s="399">
        <f>Summary!B18</f>
        <v>121932</v>
      </c>
      <c r="D17" s="399">
        <f>Summary!C18</f>
        <v>121932</v>
      </c>
      <c r="E17" s="904"/>
    </row>
    <row r="18" spans="1:5" ht="14.45" customHeight="1">
      <c r="A18" s="912" t="s">
        <v>558</v>
      </c>
      <c r="B18" s="912"/>
      <c r="C18" s="399">
        <f>Summary!B19</f>
        <v>483600</v>
      </c>
      <c r="D18" s="399">
        <f>Summary!C19</f>
        <v>483600</v>
      </c>
      <c r="E18" s="904"/>
    </row>
    <row r="19" spans="1:5" s="216" customFormat="1" ht="14.45" customHeight="1">
      <c r="A19" s="912" t="s">
        <v>650</v>
      </c>
      <c r="B19" s="912"/>
      <c r="C19" s="399">
        <f>Summary!B20</f>
        <v>393600</v>
      </c>
      <c r="D19" s="399">
        <f>Summary!C20</f>
        <v>393600</v>
      </c>
      <c r="E19" s="904"/>
    </row>
    <row r="20" spans="1:5" ht="14.45" customHeight="1">
      <c r="A20" s="913" t="s">
        <v>651</v>
      </c>
      <c r="B20" s="913"/>
      <c r="C20" s="399">
        <f>Summary!B21</f>
        <v>0</v>
      </c>
      <c r="D20" s="399">
        <f>Summary!C21</f>
        <v>0</v>
      </c>
      <c r="E20" s="904"/>
    </row>
    <row r="21" spans="1:5" ht="14.45" customHeight="1">
      <c r="A21" s="913" t="s">
        <v>652</v>
      </c>
      <c r="B21" s="913"/>
      <c r="C21" s="399">
        <f>Summary!B22</f>
        <v>0</v>
      </c>
      <c r="D21" s="399">
        <f>Summary!C22</f>
        <v>0</v>
      </c>
      <c r="E21" s="904"/>
    </row>
    <row r="22" spans="1:5" ht="14.45" customHeight="1">
      <c r="A22" s="263" t="s">
        <v>646</v>
      </c>
      <c r="B22" s="247"/>
      <c r="C22" s="399">
        <f>Summary!B23</f>
        <v>0</v>
      </c>
      <c r="D22" s="399">
        <f>Summary!C23</f>
        <v>0</v>
      </c>
      <c r="E22" s="904"/>
    </row>
    <row r="23" spans="1:5" ht="14.45" customHeight="1">
      <c r="A23" s="263" t="s">
        <v>647</v>
      </c>
      <c r="B23" s="247"/>
      <c r="C23" s="399">
        <f>Summary!B24</f>
        <v>0</v>
      </c>
      <c r="D23" s="399">
        <f>Summary!C24</f>
        <v>0</v>
      </c>
      <c r="E23" s="904"/>
    </row>
    <row r="24" spans="1:5" ht="14.45" customHeight="1">
      <c r="A24" s="263" t="s">
        <v>653</v>
      </c>
      <c r="B24" s="247"/>
      <c r="C24" s="399">
        <f>Summary!B25</f>
        <v>0</v>
      </c>
      <c r="D24" s="399">
        <f>Summary!C25</f>
        <v>0</v>
      </c>
      <c r="E24" s="904"/>
    </row>
    <row r="25" spans="1:5" ht="14.45" customHeight="1">
      <c r="A25" s="263" t="s">
        <v>654</v>
      </c>
      <c r="B25" s="247"/>
      <c r="C25" s="399">
        <f>Summary!B26</f>
        <v>0</v>
      </c>
      <c r="D25" s="399">
        <f>Summary!C26</f>
        <v>0</v>
      </c>
      <c r="E25" s="904"/>
    </row>
    <row r="26" spans="1:5" ht="14.45" customHeight="1">
      <c r="A26" s="913" t="s">
        <v>559</v>
      </c>
      <c r="B26" s="913"/>
      <c r="C26" s="755">
        <f>SUM(C11:C25)</f>
        <v>3190607</v>
      </c>
      <c r="D26" s="755">
        <f>SUM(D11:D25)</f>
        <v>4039796.4</v>
      </c>
      <c r="E26" s="904"/>
    </row>
    <row r="27" spans="1:5" ht="14.45" customHeight="1">
      <c r="A27" s="917" t="s">
        <v>560</v>
      </c>
      <c r="B27" s="918"/>
      <c r="C27" s="756">
        <f>SUM(C26,C9)</f>
        <v>6981407</v>
      </c>
      <c r="D27" s="756">
        <f>SUM(D26,D9)</f>
        <v>7945396.4000000004</v>
      </c>
      <c r="E27" s="904"/>
    </row>
    <row r="28" spans="1:5" ht="14.45" customHeight="1">
      <c r="A28" s="913" t="s">
        <v>273</v>
      </c>
      <c r="B28" s="913"/>
      <c r="C28" s="399">
        <f>Summary!B30</f>
        <v>0</v>
      </c>
      <c r="D28" s="399">
        <f>Summary!C30</f>
        <v>50000</v>
      </c>
      <c r="E28" s="904"/>
    </row>
    <row r="29" spans="1:5" ht="14.45" customHeight="1">
      <c r="A29" s="913" t="s">
        <v>274</v>
      </c>
      <c r="B29" s="913"/>
      <c r="C29" s="399">
        <f>Summary!B31</f>
        <v>0</v>
      </c>
      <c r="D29" s="399">
        <f>Summary!C31</f>
        <v>0</v>
      </c>
      <c r="E29" s="904"/>
    </row>
    <row r="30" spans="1:5" ht="15.75" customHeight="1">
      <c r="A30" s="914" t="s">
        <v>561</v>
      </c>
      <c r="B30" s="914"/>
      <c r="C30" s="755">
        <f>SUM(C27:C29)</f>
        <v>6981407</v>
      </c>
      <c r="D30" s="755">
        <f>SUM(D27:D29)</f>
        <v>7995396.4000000004</v>
      </c>
      <c r="E30" s="904"/>
    </row>
    <row r="31" spans="1:5" ht="15.75">
      <c r="A31" s="916" t="s">
        <v>562</v>
      </c>
      <c r="B31" s="916"/>
      <c r="C31" s="916"/>
      <c r="D31" s="916"/>
      <c r="E31" s="904"/>
    </row>
    <row r="32" spans="1:5" ht="8.4499999999999993" customHeight="1">
      <c r="A32" s="904"/>
      <c r="B32" s="904"/>
      <c r="C32" s="904"/>
      <c r="D32" s="915" t="str">
        <f>A!D3</f>
        <v>ç/kkukpk;Z] jkmekfo jk;eyok³k ¼vkWfQl vkbZ-Mh- la[;k %&amp;12345½</v>
      </c>
      <c r="E32" s="904"/>
    </row>
    <row r="33" spans="1:5">
      <c r="A33" s="904"/>
      <c r="B33" s="904"/>
      <c r="C33" s="904"/>
      <c r="D33" s="915"/>
      <c r="E33" s="904"/>
    </row>
    <row r="34" spans="1:5">
      <c r="A34" s="904"/>
      <c r="B34" s="904"/>
      <c r="C34" s="904"/>
      <c r="D34" s="915"/>
      <c r="E34" s="904"/>
    </row>
  </sheetData>
  <sheetProtection password="E8FA" sheet="1" objects="1" scenarios="1" formatColumns="0" formatRows="0"/>
  <mergeCells count="30">
    <mergeCell ref="A15:B15"/>
    <mergeCell ref="A16:B16"/>
    <mergeCell ref="A17:B17"/>
    <mergeCell ref="A19:B19"/>
    <mergeCell ref="D32:D34"/>
    <mergeCell ref="A30:B30"/>
    <mergeCell ref="A31:D31"/>
    <mergeCell ref="A20:B20"/>
    <mergeCell ref="A21:B21"/>
    <mergeCell ref="A26:B26"/>
    <mergeCell ref="A27:B27"/>
    <mergeCell ref="A28:B28"/>
    <mergeCell ref="A29:B29"/>
    <mergeCell ref="A32:C34"/>
    <mergeCell ref="E1:E34"/>
    <mergeCell ref="A6:B6"/>
    <mergeCell ref="A1:D1"/>
    <mergeCell ref="A3:B3"/>
    <mergeCell ref="A4:D4"/>
    <mergeCell ref="A5:B5"/>
    <mergeCell ref="A2:D2"/>
    <mergeCell ref="A18:B18"/>
    <mergeCell ref="A7:B7"/>
    <mergeCell ref="A8:B8"/>
    <mergeCell ref="A9:B9"/>
    <mergeCell ref="A10:B10"/>
    <mergeCell ref="A11:B11"/>
    <mergeCell ref="A12:B12"/>
    <mergeCell ref="A13:B13"/>
    <mergeCell ref="A14:B14"/>
  </mergeCells>
  <pageMargins left="0.7" right="0.21" top="0.19" bottom="0.18" header="0.15" footer="0.14000000000000001"/>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XFC44"/>
  <sheetViews>
    <sheetView workbookViewId="0">
      <selection activeCell="O9" sqref="O9:O32"/>
    </sheetView>
  </sheetViews>
  <sheetFormatPr defaultColWidth="0" defaultRowHeight="15" zeroHeight="1"/>
  <cols>
    <col min="1" max="1" width="6.28515625" customWidth="1"/>
    <col min="2" max="2" width="18.85546875" customWidth="1"/>
    <col min="3" max="3" width="24.7109375" customWidth="1"/>
    <col min="4" max="4" width="24.42578125" customWidth="1"/>
    <col min="5" max="5" width="8" customWidth="1"/>
    <col min="6" max="10" width="8.5703125" customWidth="1"/>
    <col min="11" max="11" width="8.5703125" style="216" customWidth="1"/>
    <col min="12" max="12" width="7" customWidth="1"/>
    <col min="13" max="14" width="8.5703125" hidden="1" customWidth="1"/>
    <col min="15" max="15" width="13.42578125" customWidth="1"/>
    <col min="16" max="16" width="13.140625" customWidth="1"/>
    <col min="17" max="17" width="3.42578125" customWidth="1"/>
    <col min="18" max="16383" width="3.42578125" hidden="1"/>
    <col min="16384" max="16384" width="5.140625" hidden="1"/>
  </cols>
  <sheetData>
    <row r="1" spans="1:25" ht="16.5" thickBot="1">
      <c r="A1" s="104"/>
      <c r="B1" s="104"/>
      <c r="C1" s="104"/>
      <c r="D1" s="104"/>
      <c r="E1" s="104"/>
      <c r="F1" s="104"/>
      <c r="G1" s="104"/>
      <c r="H1" s="104"/>
      <c r="I1" s="104"/>
      <c r="J1" s="104"/>
      <c r="K1" s="104"/>
      <c r="L1" s="104"/>
      <c r="M1" s="104"/>
      <c r="N1" s="935">
        <f>Summary!$C$1</f>
        <v>12345</v>
      </c>
      <c r="O1" s="935"/>
      <c r="P1" s="935"/>
      <c r="Q1" s="904"/>
    </row>
    <row r="2" spans="1:25" s="110" customFormat="1" ht="16.5" customHeight="1">
      <c r="A2" s="925" t="str">
        <f>Summary!$A$2</f>
        <v>ç/kkukpk;Z] jkmekfo jk;eyok³k ¼vkWfQl vkbZ-Mh- la[;k %&amp;12345½</v>
      </c>
      <c r="B2" s="925"/>
      <c r="C2" s="925"/>
      <c r="D2" s="925"/>
      <c r="E2" s="925"/>
      <c r="F2" s="925"/>
      <c r="G2" s="925"/>
      <c r="H2" s="925"/>
      <c r="I2" s="925"/>
      <c r="J2" s="925"/>
      <c r="K2" s="925"/>
      <c r="L2" s="925"/>
      <c r="M2" s="925"/>
      <c r="N2" s="925"/>
      <c r="O2" s="936" t="str">
        <f>Master!$C$4</f>
        <v>ctV vuqeku fofÙk; o"kZ %</v>
      </c>
      <c r="P2" s="937"/>
      <c r="Q2" s="904"/>
    </row>
    <row r="3" spans="1:25" ht="13.5" customHeight="1" thickBot="1">
      <c r="A3" s="926" t="s">
        <v>327</v>
      </c>
      <c r="B3" s="926"/>
      <c r="C3" s="926"/>
      <c r="D3" s="926"/>
      <c r="E3" s="926"/>
      <c r="F3" s="926"/>
      <c r="G3" s="926"/>
      <c r="H3" s="926"/>
      <c r="I3" s="926"/>
      <c r="J3" s="926"/>
      <c r="K3" s="926"/>
      <c r="L3" s="926"/>
      <c r="M3" s="926"/>
      <c r="N3" s="926"/>
      <c r="O3" s="921" t="str">
        <f>Master!$E$4</f>
        <v>2023-24</v>
      </c>
      <c r="P3" s="922"/>
      <c r="Q3" s="904"/>
    </row>
    <row r="4" spans="1:25" ht="17.25" customHeight="1">
      <c r="A4" s="927" t="s">
        <v>328</v>
      </c>
      <c r="B4" s="927"/>
      <c r="C4" s="927"/>
      <c r="D4" s="927"/>
      <c r="E4" s="927"/>
      <c r="F4" s="927"/>
      <c r="G4" s="927"/>
      <c r="H4" s="927"/>
      <c r="I4" s="927"/>
      <c r="J4" s="927"/>
      <c r="K4" s="927"/>
      <c r="L4" s="927"/>
      <c r="M4" s="927"/>
      <c r="N4" s="927"/>
      <c r="O4" s="289"/>
      <c r="P4" s="289"/>
      <c r="Q4" s="904"/>
    </row>
    <row r="5" spans="1:25">
      <c r="A5" s="938" t="str">
        <f>'Formet 8'!B7</f>
        <v>BUDGET HEAD : 2202 -सामान्य शिक्षा-02-109 -राजकीय माध्यमिक विद्यालय-07 -राष्ट्रीय माध्यमिक शिक्षा अभियान-01 -माध्यमिक शिक्षा अभियान- सामान्य व्यय (S.F. + C.A.)</v>
      </c>
      <c r="B5" s="938"/>
      <c r="C5" s="938"/>
      <c r="D5" s="938"/>
      <c r="E5" s="938"/>
      <c r="F5" s="938"/>
      <c r="G5" s="938"/>
      <c r="H5" s="938"/>
      <c r="I5" s="938"/>
      <c r="J5" s="938"/>
      <c r="K5" s="938"/>
      <c r="L5" s="938"/>
      <c r="M5" s="939" t="s">
        <v>893</v>
      </c>
      <c r="N5" s="939"/>
      <c r="O5" s="939"/>
      <c r="P5" s="939"/>
      <c r="Q5" s="904"/>
    </row>
    <row r="6" spans="1:25" ht="34.5" customHeight="1">
      <c r="A6" s="934" t="s">
        <v>322</v>
      </c>
      <c r="B6" s="934" t="s">
        <v>329</v>
      </c>
      <c r="C6" s="934" t="s">
        <v>330</v>
      </c>
      <c r="D6" s="934" t="s">
        <v>331</v>
      </c>
      <c r="E6" s="934" t="s">
        <v>332</v>
      </c>
      <c r="F6" s="934" t="s">
        <v>836</v>
      </c>
      <c r="G6" s="934" t="s">
        <v>837</v>
      </c>
      <c r="H6" s="934" t="s">
        <v>838</v>
      </c>
      <c r="I6" s="934" t="s">
        <v>333</v>
      </c>
      <c r="J6" s="932" t="s">
        <v>589</v>
      </c>
      <c r="K6" s="933"/>
      <c r="L6" s="933"/>
      <c r="M6" s="733"/>
      <c r="N6" s="734"/>
      <c r="O6" s="934" t="s">
        <v>926</v>
      </c>
      <c r="P6" s="934" t="s">
        <v>334</v>
      </c>
      <c r="Q6" s="904"/>
    </row>
    <row r="7" spans="1:25" ht="53.45" customHeight="1">
      <c r="A7" s="934"/>
      <c r="B7" s="934"/>
      <c r="C7" s="934"/>
      <c r="D7" s="934"/>
      <c r="E7" s="934"/>
      <c r="F7" s="934"/>
      <c r="G7" s="934"/>
      <c r="H7" s="934"/>
      <c r="I7" s="934"/>
      <c r="J7" s="737" t="s">
        <v>922</v>
      </c>
      <c r="K7" s="737" t="s">
        <v>923</v>
      </c>
      <c r="L7" s="738" t="s">
        <v>417</v>
      </c>
      <c r="M7" s="735"/>
      <c r="N7" s="736"/>
      <c r="O7" s="934"/>
      <c r="P7" s="934"/>
      <c r="Q7" s="904"/>
    </row>
    <row r="8" spans="1:25" ht="9.75" customHeight="1">
      <c r="A8" s="113">
        <v>1</v>
      </c>
      <c r="B8" s="113">
        <v>1</v>
      </c>
      <c r="C8" s="113">
        <v>2</v>
      </c>
      <c r="D8" s="113">
        <v>3</v>
      </c>
      <c r="E8" s="113">
        <v>4</v>
      </c>
      <c r="F8" s="113">
        <v>5</v>
      </c>
      <c r="G8" s="113">
        <v>6</v>
      </c>
      <c r="H8" s="113">
        <v>7</v>
      </c>
      <c r="I8" s="113">
        <v>8</v>
      </c>
      <c r="J8" s="739">
        <v>9</v>
      </c>
      <c r="K8" s="739">
        <v>10</v>
      </c>
      <c r="L8" s="739"/>
      <c r="M8" s="930">
        <v>10</v>
      </c>
      <c r="N8" s="931"/>
      <c r="O8" s="113">
        <v>11</v>
      </c>
      <c r="P8" s="113">
        <v>12</v>
      </c>
      <c r="Q8" s="904"/>
    </row>
    <row r="9" spans="1:25" ht="15" customHeight="1">
      <c r="A9" s="105">
        <f>W9</f>
        <v>1</v>
      </c>
      <c r="B9" s="93" t="s">
        <v>335</v>
      </c>
      <c r="C9" s="111" t="str">
        <f>'Format 1B'!C8</f>
        <v>NON PLAN - BOYS</v>
      </c>
      <c r="D9" s="708" t="s">
        <v>54</v>
      </c>
      <c r="E9" s="435" t="s">
        <v>336</v>
      </c>
      <c r="F9" s="436">
        <f>COUNTIF(Master!$E$60:$E$285,'Format 1A'!D9)</f>
        <v>1</v>
      </c>
      <c r="G9" s="437" t="s">
        <v>337</v>
      </c>
      <c r="H9" s="437" t="s">
        <v>337</v>
      </c>
      <c r="I9" s="437">
        <f>SUM(F9:H9)</f>
        <v>1</v>
      </c>
      <c r="J9" s="740">
        <v>0</v>
      </c>
      <c r="K9" s="740">
        <f>COUNTIF(Master!$A$60:$A$285,'Format 1A'!D9)</f>
        <v>1</v>
      </c>
      <c r="L9" s="740">
        <f>SUM(J9:K9)</f>
        <v>1</v>
      </c>
      <c r="M9" s="923">
        <f>SUMIF('Formet 8'!G$12:G$246,'Format 1A'!D9,'Formet 8'!BW$12:BW$246)</f>
        <v>1</v>
      </c>
      <c r="N9" s="924"/>
      <c r="O9" s="438">
        <f>I9-L9</f>
        <v>0</v>
      </c>
      <c r="P9" s="439"/>
      <c r="Q9" s="904"/>
      <c r="R9">
        <f>IF(F9&gt;0,1,0)</f>
        <v>1</v>
      </c>
      <c r="S9">
        <f>I9</f>
        <v>1</v>
      </c>
      <c r="T9">
        <f>SUMIF('Formet 8'!G$12:G$246,'Format 1A'!D9,'Formet 8'!CA$12:CA$246)</f>
        <v>0</v>
      </c>
      <c r="U9">
        <f>SUMIF('Formet 8'!G$12:G$584,'Format 1A'!D9,'Formet 8'!BW$12:BW$584)</f>
        <v>1</v>
      </c>
      <c r="V9">
        <f>S9-(T9+U9)</f>
        <v>0</v>
      </c>
      <c r="W9">
        <f>IF(R9=0,0,1)</f>
        <v>1</v>
      </c>
      <c r="Y9">
        <f>COUNTIF(Master!$A$60:$A$285,'Format 1A'!D9)</f>
        <v>1</v>
      </c>
    </row>
    <row r="10" spans="1:25" ht="15" customHeight="1">
      <c r="A10" s="105">
        <f t="shared" ref="A10:A32" si="0">W10</f>
        <v>0</v>
      </c>
      <c r="B10" s="93" t="s">
        <v>335</v>
      </c>
      <c r="C10" s="111" t="str">
        <f>'Format 1B'!C9</f>
        <v>NON PLAN - BOYS</v>
      </c>
      <c r="D10" s="708" t="s">
        <v>920</v>
      </c>
      <c r="E10" s="435" t="s">
        <v>921</v>
      </c>
      <c r="F10" s="436">
        <f>COUNTIF(Master!$E$60:$E$285,'Format 1A'!D10)</f>
        <v>0</v>
      </c>
      <c r="G10" s="437" t="s">
        <v>337</v>
      </c>
      <c r="H10" s="437" t="s">
        <v>337</v>
      </c>
      <c r="I10" s="437">
        <f t="shared" ref="I10:I31" si="1">SUM(F10:H10)</f>
        <v>0</v>
      </c>
      <c r="J10" s="740">
        <v>0</v>
      </c>
      <c r="K10" s="740">
        <f>COUNTIF(Master!$A$60:$A$285,'Format 1A'!D10)</f>
        <v>0</v>
      </c>
      <c r="L10" s="740">
        <f t="shared" ref="L10:L32" si="2">SUM(J10:K10)</f>
        <v>0</v>
      </c>
      <c r="M10" s="923">
        <f>SUMIF('Formet 8'!G$12:G$246,'Format 1A'!D10,'Formet 8'!BW$12:BW$246)</f>
        <v>0</v>
      </c>
      <c r="N10" s="924"/>
      <c r="O10" s="438">
        <f t="shared" ref="O10:O32" si="3">I10-L10</f>
        <v>0</v>
      </c>
      <c r="P10" s="439"/>
      <c r="Q10" s="904"/>
      <c r="R10" s="216">
        <f t="shared" ref="R10:R32" si="4">IF(F10&gt;0,1,0)</f>
        <v>0</v>
      </c>
      <c r="S10">
        <f t="shared" ref="S10:S31" si="5">I10</f>
        <v>0</v>
      </c>
      <c r="T10">
        <f>SUMIF('Formet 8'!G$12:G$246,'Format 1A'!D10,'Formet 8'!CA$12:CA$246)</f>
        <v>0</v>
      </c>
      <c r="U10">
        <f>SUMIF('Formet 8'!G$12:G$584,'Format 1A'!D10,'Formet 8'!BW$12:BW$584)</f>
        <v>0</v>
      </c>
      <c r="V10">
        <f t="shared" ref="V10:V31" si="6">S10-(T10+U10)</f>
        <v>0</v>
      </c>
      <c r="W10">
        <f>IF(F10&gt;0,MAX(W9)+1,0)</f>
        <v>0</v>
      </c>
    </row>
    <row r="11" spans="1:25" ht="15" customHeight="1">
      <c r="A11" s="105">
        <f t="shared" si="0"/>
        <v>2</v>
      </c>
      <c r="B11" s="93" t="s">
        <v>335</v>
      </c>
      <c r="C11" s="111" t="str">
        <f>'Format 1B'!C10</f>
        <v>NON PLAN - BOYS</v>
      </c>
      <c r="D11" s="708" t="s">
        <v>889</v>
      </c>
      <c r="E11" s="435" t="s">
        <v>338</v>
      </c>
      <c r="F11" s="436">
        <f>COUNTIF(Master!$E$60:$E$285,'Format 1A'!D11)</f>
        <v>1</v>
      </c>
      <c r="G11" s="437" t="s">
        <v>337</v>
      </c>
      <c r="H11" s="437" t="s">
        <v>337</v>
      </c>
      <c r="I11" s="437">
        <f t="shared" si="1"/>
        <v>1</v>
      </c>
      <c r="J11" s="740">
        <v>0</v>
      </c>
      <c r="K11" s="740">
        <f>COUNTIF(Master!$A$60:$A$285,'Format 1A'!D11)</f>
        <v>1</v>
      </c>
      <c r="L11" s="740">
        <f t="shared" si="2"/>
        <v>1</v>
      </c>
      <c r="M11" s="923">
        <f>SUMIF('Formet 8'!G$12:G$246,'Format 1A'!D11,'Formet 8'!BW$12:BW$246)</f>
        <v>1</v>
      </c>
      <c r="N11" s="924"/>
      <c r="O11" s="438">
        <f t="shared" si="3"/>
        <v>0</v>
      </c>
      <c r="P11" s="439"/>
      <c r="Q11" s="904"/>
      <c r="R11" s="216">
        <f t="shared" si="4"/>
        <v>1</v>
      </c>
      <c r="S11">
        <f t="shared" si="5"/>
        <v>1</v>
      </c>
      <c r="T11">
        <f>SUMIF('Formet 8'!G$12:G$246,'Format 1A'!D11,'Formet 8'!CA$12:CA$246)</f>
        <v>0</v>
      </c>
      <c r="U11">
        <f>SUMIF('Formet 8'!G$12:G$584,'Format 1A'!D11,'Formet 8'!BW$12:BW$584)</f>
        <v>1</v>
      </c>
      <c r="V11">
        <f t="shared" si="6"/>
        <v>0</v>
      </c>
      <c r="W11" s="216">
        <f>IF(F11&gt;0,MAX($W$9:W10)+1,0)</f>
        <v>2</v>
      </c>
    </row>
    <row r="12" spans="1:25" ht="15" customHeight="1">
      <c r="A12" s="105">
        <f t="shared" si="0"/>
        <v>0</v>
      </c>
      <c r="B12" s="93" t="s">
        <v>335</v>
      </c>
      <c r="C12" s="111" t="str">
        <f>'Format 1B'!C11</f>
        <v>NON PLAN - BOYS</v>
      </c>
      <c r="D12" s="708" t="s">
        <v>57</v>
      </c>
      <c r="E12" s="435" t="s">
        <v>338</v>
      </c>
      <c r="F12" s="436">
        <f>COUNTIF(Master!$E$60:$E$285,'Format 1A'!D12)</f>
        <v>0</v>
      </c>
      <c r="G12" s="437" t="s">
        <v>337</v>
      </c>
      <c r="H12" s="437" t="s">
        <v>337</v>
      </c>
      <c r="I12" s="437">
        <f t="shared" si="1"/>
        <v>0</v>
      </c>
      <c r="J12" s="740">
        <v>0</v>
      </c>
      <c r="K12" s="740">
        <f>COUNTIF(Master!$A$60:$A$285,'Format 1A'!D12)</f>
        <v>0</v>
      </c>
      <c r="L12" s="740">
        <f t="shared" si="2"/>
        <v>0</v>
      </c>
      <c r="M12" s="923">
        <f>SUMIF('Formet 8'!G$12:G$246,'Format 1A'!D12,'Formet 8'!BW$12:BW$246)</f>
        <v>0</v>
      </c>
      <c r="N12" s="924"/>
      <c r="O12" s="438">
        <f t="shared" si="3"/>
        <v>0</v>
      </c>
      <c r="P12" s="439"/>
      <c r="Q12" s="904"/>
      <c r="R12" s="216">
        <f t="shared" si="4"/>
        <v>0</v>
      </c>
      <c r="S12">
        <f t="shared" si="5"/>
        <v>0</v>
      </c>
      <c r="T12">
        <f>SUMIF('Formet 8'!G$12:G$246,'Format 1A'!D12,'Formet 8'!CA$12:CA$246)</f>
        <v>0</v>
      </c>
      <c r="U12">
        <f>SUMIF('Formet 8'!G$12:G$584,'Format 1A'!D12,'Formet 8'!BW$12:BW$584)</f>
        <v>0</v>
      </c>
      <c r="V12">
        <f t="shared" si="6"/>
        <v>0</v>
      </c>
      <c r="W12" s="216">
        <f>IF(F12&gt;0,MAX($W$9:W11)+1,0)</f>
        <v>0</v>
      </c>
    </row>
    <row r="13" spans="1:25" ht="15" customHeight="1">
      <c r="A13" s="105">
        <f t="shared" si="0"/>
        <v>0</v>
      </c>
      <c r="B13" s="93" t="s">
        <v>335</v>
      </c>
      <c r="C13" s="111" t="str">
        <f>'Format 1B'!C12</f>
        <v>NON PLAN - BOYS</v>
      </c>
      <c r="D13" s="708" t="s">
        <v>204</v>
      </c>
      <c r="E13" s="435" t="s">
        <v>338</v>
      </c>
      <c r="F13" s="436">
        <f>COUNTIF(Master!$E$60:$E$285,'Format 1A'!D13)</f>
        <v>0</v>
      </c>
      <c r="G13" s="437" t="s">
        <v>337</v>
      </c>
      <c r="H13" s="437" t="s">
        <v>337</v>
      </c>
      <c r="I13" s="437">
        <f t="shared" si="1"/>
        <v>0</v>
      </c>
      <c r="J13" s="740">
        <v>0</v>
      </c>
      <c r="K13" s="740">
        <f>COUNTIF(Master!$A$60:$A$285,'Format 1A'!D13)</f>
        <v>0</v>
      </c>
      <c r="L13" s="740">
        <f t="shared" si="2"/>
        <v>0</v>
      </c>
      <c r="M13" s="923">
        <f>SUMIF('Formet 8'!G$12:G$246,'Format 1A'!D13,'Formet 8'!BW$12:BW$246)</f>
        <v>0</v>
      </c>
      <c r="N13" s="924"/>
      <c r="O13" s="438">
        <f t="shared" si="3"/>
        <v>0</v>
      </c>
      <c r="P13" s="439"/>
      <c r="Q13" s="904"/>
      <c r="R13" s="216">
        <f t="shared" si="4"/>
        <v>0</v>
      </c>
      <c r="S13">
        <f t="shared" si="5"/>
        <v>0</v>
      </c>
      <c r="T13">
        <f>SUMIF('Formet 8'!G$12:G$246,'Format 1A'!D13,'Formet 8'!CA$12:CA$246)</f>
        <v>0</v>
      </c>
      <c r="U13">
        <f>SUMIF('Formet 8'!G$12:G$584,'Format 1A'!D13,'Formet 8'!BW$12:BW$584)</f>
        <v>0</v>
      </c>
      <c r="V13">
        <f t="shared" si="6"/>
        <v>0</v>
      </c>
      <c r="W13" s="216">
        <f>IF(F13&gt;0,MAX($W$9:W12)+1,0)</f>
        <v>0</v>
      </c>
    </row>
    <row r="14" spans="1:25" ht="15" customHeight="1">
      <c r="A14" s="105">
        <f t="shared" si="0"/>
        <v>0</v>
      </c>
      <c r="B14" s="93" t="s">
        <v>335</v>
      </c>
      <c r="C14" s="111" t="str">
        <f>'Format 1B'!C13</f>
        <v>NON PLAN - BOYS</v>
      </c>
      <c r="D14" s="708" t="s">
        <v>197</v>
      </c>
      <c r="E14" s="435" t="s">
        <v>338</v>
      </c>
      <c r="F14" s="436">
        <f>COUNTIF(Master!$E$60:$E$285,'Format 1A'!D14)</f>
        <v>0</v>
      </c>
      <c r="G14" s="437" t="s">
        <v>337</v>
      </c>
      <c r="H14" s="437" t="s">
        <v>337</v>
      </c>
      <c r="I14" s="437">
        <f t="shared" si="1"/>
        <v>0</v>
      </c>
      <c r="J14" s="740">
        <v>0</v>
      </c>
      <c r="K14" s="740">
        <f>COUNTIF(Master!$A$60:$A$285,'Format 1A'!D14)</f>
        <v>0</v>
      </c>
      <c r="L14" s="740">
        <f t="shared" si="2"/>
        <v>0</v>
      </c>
      <c r="M14" s="923">
        <f>SUMIF('Formet 8'!G$12:G$246,'Format 1A'!D14,'Formet 8'!BW$12:BW$246)</f>
        <v>0</v>
      </c>
      <c r="N14" s="924"/>
      <c r="O14" s="438">
        <f t="shared" si="3"/>
        <v>0</v>
      </c>
      <c r="P14" s="439"/>
      <c r="Q14" s="904"/>
      <c r="R14" s="216">
        <f t="shared" si="4"/>
        <v>0</v>
      </c>
      <c r="S14">
        <f t="shared" si="5"/>
        <v>0</v>
      </c>
      <c r="T14">
        <f>SUMIF('Formet 8'!G$12:G$246,'Format 1A'!D14,'Formet 8'!CA$12:CA$246)</f>
        <v>0</v>
      </c>
      <c r="U14">
        <f>SUMIF('Formet 8'!G$12:G$584,'Format 1A'!D14,'Formet 8'!BW$12:BW$584)</f>
        <v>0</v>
      </c>
      <c r="V14">
        <f t="shared" si="6"/>
        <v>0</v>
      </c>
      <c r="W14" s="216">
        <f>IF(F14&gt;0,MAX($W$9:W13)+1,0)</f>
        <v>0</v>
      </c>
    </row>
    <row r="15" spans="1:25" ht="15" customHeight="1">
      <c r="A15" s="105">
        <f t="shared" si="0"/>
        <v>0</v>
      </c>
      <c r="B15" s="93" t="s">
        <v>335</v>
      </c>
      <c r="C15" s="111" t="str">
        <f>'Format 1B'!C14</f>
        <v>NON PLAN - BOYS</v>
      </c>
      <c r="D15" s="708" t="s">
        <v>199</v>
      </c>
      <c r="E15" s="435" t="s">
        <v>338</v>
      </c>
      <c r="F15" s="436">
        <f>COUNTIF(Master!$E$60:$E$285,'Format 1A'!D15)</f>
        <v>0</v>
      </c>
      <c r="G15" s="437" t="s">
        <v>337</v>
      </c>
      <c r="H15" s="437" t="s">
        <v>337</v>
      </c>
      <c r="I15" s="437">
        <f t="shared" si="1"/>
        <v>0</v>
      </c>
      <c r="J15" s="740">
        <v>0</v>
      </c>
      <c r="K15" s="740">
        <f>COUNTIF(Master!$A$60:$A$285,'Format 1A'!D15)</f>
        <v>0</v>
      </c>
      <c r="L15" s="740">
        <f t="shared" si="2"/>
        <v>0</v>
      </c>
      <c r="M15" s="923">
        <f>SUMIF('Formet 8'!G$12:G$246,'Format 1A'!D15,'Formet 8'!BW$12:BW$246)</f>
        <v>0</v>
      </c>
      <c r="N15" s="924"/>
      <c r="O15" s="438">
        <f t="shared" si="3"/>
        <v>0</v>
      </c>
      <c r="P15" s="439"/>
      <c r="Q15" s="904"/>
      <c r="R15" s="216">
        <f t="shared" si="4"/>
        <v>0</v>
      </c>
      <c r="S15">
        <f t="shared" si="5"/>
        <v>0</v>
      </c>
      <c r="T15">
        <f>SUMIF('Formet 8'!G$12:G$246,'Format 1A'!D15,'Formet 8'!CA$12:CA$246)</f>
        <v>0</v>
      </c>
      <c r="U15">
        <f>SUMIF('Formet 8'!G$12:G$584,'Format 1A'!D15,'Formet 8'!BW$12:BW$584)</f>
        <v>0</v>
      </c>
      <c r="V15">
        <f t="shared" si="6"/>
        <v>0</v>
      </c>
      <c r="W15" s="216">
        <f>IF(F15&gt;0,MAX($W$9:W14)+1,0)</f>
        <v>0</v>
      </c>
    </row>
    <row r="16" spans="1:25" ht="15" customHeight="1">
      <c r="A16" s="105">
        <f t="shared" si="0"/>
        <v>0</v>
      </c>
      <c r="B16" s="93" t="s">
        <v>335</v>
      </c>
      <c r="C16" s="111" t="str">
        <f>'Format 1B'!C15</f>
        <v>NON PLAN - BOYS</v>
      </c>
      <c r="D16" s="708" t="s">
        <v>202</v>
      </c>
      <c r="E16" s="435" t="s">
        <v>338</v>
      </c>
      <c r="F16" s="436">
        <f>COUNTIF(Master!$E$60:$E$285,'Format 1A'!D16)</f>
        <v>0</v>
      </c>
      <c r="G16" s="437" t="s">
        <v>337</v>
      </c>
      <c r="H16" s="437" t="s">
        <v>337</v>
      </c>
      <c r="I16" s="437">
        <f t="shared" si="1"/>
        <v>0</v>
      </c>
      <c r="J16" s="740">
        <v>0</v>
      </c>
      <c r="K16" s="740">
        <f>COUNTIF(Master!$A$60:$A$285,'Format 1A'!D16)</f>
        <v>0</v>
      </c>
      <c r="L16" s="740">
        <f t="shared" si="2"/>
        <v>0</v>
      </c>
      <c r="M16" s="923">
        <f>SUMIF('Formet 8'!G$12:G$246,'Format 1A'!D16,'Formet 8'!BW$12:BW$246)</f>
        <v>0</v>
      </c>
      <c r="N16" s="924"/>
      <c r="O16" s="438">
        <f t="shared" si="3"/>
        <v>0</v>
      </c>
      <c r="P16" s="439"/>
      <c r="Q16" s="904"/>
      <c r="R16" s="216">
        <f t="shared" si="4"/>
        <v>0</v>
      </c>
      <c r="S16">
        <f t="shared" si="5"/>
        <v>0</v>
      </c>
      <c r="T16">
        <f>SUMIF('Formet 8'!G$12:G$246,'Format 1A'!D16,'Formet 8'!CA$12:CA$246)</f>
        <v>0</v>
      </c>
      <c r="U16">
        <f>SUMIF('Formet 8'!G$12:G$584,'Format 1A'!D16,'Formet 8'!BW$12:BW$584)</f>
        <v>0</v>
      </c>
      <c r="V16">
        <f t="shared" si="6"/>
        <v>0</v>
      </c>
      <c r="W16" s="216">
        <f>IF(F16&gt;0,MAX($W$9:W15)+1,0)</f>
        <v>0</v>
      </c>
    </row>
    <row r="17" spans="1:23" ht="15" customHeight="1">
      <c r="A17" s="105">
        <f t="shared" si="0"/>
        <v>0</v>
      </c>
      <c r="B17" s="93" t="s">
        <v>335</v>
      </c>
      <c r="C17" s="111" t="str">
        <f>'Format 1B'!C16</f>
        <v>NON PLAN - BOYS</v>
      </c>
      <c r="D17" s="708" t="s">
        <v>890</v>
      </c>
      <c r="E17" s="435" t="s">
        <v>891</v>
      </c>
      <c r="F17" s="436">
        <f>COUNTIF(Master!$E$60:$E$285,'Format 1A'!D17)</f>
        <v>0</v>
      </c>
      <c r="G17" s="437" t="s">
        <v>337</v>
      </c>
      <c r="H17" s="437" t="s">
        <v>337</v>
      </c>
      <c r="I17" s="437">
        <f t="shared" si="1"/>
        <v>0</v>
      </c>
      <c r="J17" s="740">
        <v>0</v>
      </c>
      <c r="K17" s="740">
        <f>COUNTIF(Master!$A$60:$A$285,'Format 1A'!D17)</f>
        <v>0</v>
      </c>
      <c r="L17" s="740">
        <f t="shared" si="2"/>
        <v>0</v>
      </c>
      <c r="M17" s="923">
        <f>SUMIF('Formet 8'!G$12:G$246,'Format 1A'!D17,'Formet 8'!BW$12:BW$246)</f>
        <v>0</v>
      </c>
      <c r="N17" s="924"/>
      <c r="O17" s="438">
        <f t="shared" si="3"/>
        <v>0</v>
      </c>
      <c r="P17" s="439"/>
      <c r="Q17" s="904"/>
      <c r="R17" s="216">
        <f t="shared" si="4"/>
        <v>0</v>
      </c>
      <c r="S17">
        <f t="shared" si="5"/>
        <v>0</v>
      </c>
      <c r="T17">
        <f>SUMIF('Formet 8'!G$12:G$246,'Format 1A'!D17,'Formet 8'!CA$12:CA$246)</f>
        <v>0</v>
      </c>
      <c r="U17">
        <f>SUMIF('Formet 8'!G$12:G$584,'Format 1A'!D17,'Formet 8'!BW$12:BW$584)</f>
        <v>0</v>
      </c>
      <c r="V17">
        <f t="shared" si="6"/>
        <v>0</v>
      </c>
      <c r="W17" s="216">
        <f>IF(F17&gt;0,MAX($W$9:W16)+1,0)</f>
        <v>0</v>
      </c>
    </row>
    <row r="18" spans="1:23" ht="15" customHeight="1">
      <c r="A18" s="105">
        <f t="shared" si="0"/>
        <v>3</v>
      </c>
      <c r="B18" s="93" t="s">
        <v>335</v>
      </c>
      <c r="C18" s="111" t="str">
        <f>'Format 1B'!C17</f>
        <v>NON PLAN - BOYS</v>
      </c>
      <c r="D18" s="708" t="s">
        <v>58</v>
      </c>
      <c r="E18" s="435" t="s">
        <v>340</v>
      </c>
      <c r="F18" s="436">
        <f>COUNTIF(Master!$E$60:$E$285,'Format 1A'!D18)</f>
        <v>2</v>
      </c>
      <c r="G18" s="437" t="s">
        <v>337</v>
      </c>
      <c r="H18" s="437" t="s">
        <v>337</v>
      </c>
      <c r="I18" s="437">
        <f t="shared" si="1"/>
        <v>2</v>
      </c>
      <c r="J18" s="740">
        <v>0</v>
      </c>
      <c r="K18" s="740">
        <f>COUNTIF(Master!$A$60:$A$285,'Format 1A'!D18)</f>
        <v>1</v>
      </c>
      <c r="L18" s="740">
        <f t="shared" si="2"/>
        <v>1</v>
      </c>
      <c r="M18" s="923">
        <v>0</v>
      </c>
      <c r="N18" s="924"/>
      <c r="O18" s="438">
        <f t="shared" si="3"/>
        <v>1</v>
      </c>
      <c r="P18" s="439"/>
      <c r="Q18" s="904"/>
      <c r="R18" s="216">
        <f t="shared" si="4"/>
        <v>1</v>
      </c>
      <c r="S18">
        <f t="shared" si="5"/>
        <v>2</v>
      </c>
      <c r="T18">
        <f>SUMIF('Formet 8'!G$12:G$246,'Format 1A'!D18,'Formet 8'!CA$12:CA$246)</f>
        <v>1</v>
      </c>
      <c r="U18">
        <f>SUMIF('Formet 8'!G$12:G$584,'Format 1A'!D18,'Formet 8'!BW$12:BW$584)</f>
        <v>1</v>
      </c>
      <c r="V18">
        <f t="shared" si="6"/>
        <v>0</v>
      </c>
      <c r="W18" s="216">
        <f>IF(F18&gt;0,MAX($W$9:W17)+1,0)</f>
        <v>3</v>
      </c>
    </row>
    <row r="19" spans="1:23" ht="15" customHeight="1">
      <c r="A19" s="105">
        <f t="shared" si="0"/>
        <v>0</v>
      </c>
      <c r="B19" s="93" t="s">
        <v>335</v>
      </c>
      <c r="C19" s="111" t="str">
        <f>'Format 1B'!C18</f>
        <v>NON PLAN - BOYS</v>
      </c>
      <c r="D19" s="709" t="s">
        <v>207</v>
      </c>
      <c r="E19" s="435" t="s">
        <v>340</v>
      </c>
      <c r="F19" s="436">
        <f>COUNTIF(Master!$E$60:$E$285,'Format 1A'!D19)</f>
        <v>0</v>
      </c>
      <c r="G19" s="437" t="s">
        <v>337</v>
      </c>
      <c r="H19" s="437" t="s">
        <v>337</v>
      </c>
      <c r="I19" s="437">
        <f t="shared" si="1"/>
        <v>0</v>
      </c>
      <c r="J19" s="740">
        <v>0</v>
      </c>
      <c r="K19" s="740">
        <f>COUNTIF(Master!$A$60:$A$285,'Format 1A'!D19)</f>
        <v>0</v>
      </c>
      <c r="L19" s="740">
        <f t="shared" si="2"/>
        <v>0</v>
      </c>
      <c r="M19" s="923">
        <f>SUMIF('Formet 8'!G$12:G$246,'Format 1A'!D19,'Formet 8'!BW$12:BW$246)</f>
        <v>0</v>
      </c>
      <c r="N19" s="924"/>
      <c r="O19" s="438">
        <f t="shared" si="3"/>
        <v>0</v>
      </c>
      <c r="P19" s="439"/>
      <c r="Q19" s="904"/>
      <c r="R19" s="216">
        <f t="shared" si="4"/>
        <v>0</v>
      </c>
      <c r="S19">
        <f t="shared" si="5"/>
        <v>0</v>
      </c>
      <c r="T19">
        <f>SUMIF('Formet 8'!G$12:G$246,'Format 1A'!D19,'Formet 8'!CA$12:CA$246)</f>
        <v>0</v>
      </c>
      <c r="U19">
        <f>SUMIF('Formet 8'!G$12:G$584,'Format 1A'!D19,'Formet 8'!BW$12:BW$584)</f>
        <v>0</v>
      </c>
      <c r="V19">
        <f t="shared" si="6"/>
        <v>0</v>
      </c>
      <c r="W19" s="216">
        <f>IF(F19&gt;0,MAX($W$9:W18)+1,0)</f>
        <v>0</v>
      </c>
    </row>
    <row r="20" spans="1:23" ht="15" customHeight="1">
      <c r="A20" s="105">
        <f t="shared" si="0"/>
        <v>0</v>
      </c>
      <c r="B20" s="93" t="s">
        <v>335</v>
      </c>
      <c r="C20" s="111" t="str">
        <f>'Format 1B'!C19</f>
        <v>NON PLAN - BOYS</v>
      </c>
      <c r="D20" s="708" t="s">
        <v>61</v>
      </c>
      <c r="E20" s="435" t="s">
        <v>340</v>
      </c>
      <c r="F20" s="436">
        <f>COUNTIF(Master!$E$60:$E$285,'Format 1A'!D20)</f>
        <v>0</v>
      </c>
      <c r="G20" s="437" t="s">
        <v>337</v>
      </c>
      <c r="H20" s="437" t="s">
        <v>337</v>
      </c>
      <c r="I20" s="437">
        <f t="shared" si="1"/>
        <v>0</v>
      </c>
      <c r="J20" s="740">
        <v>0</v>
      </c>
      <c r="K20" s="740">
        <f>COUNTIF(Master!$A$60:$A$285,'Format 1A'!D20)</f>
        <v>0</v>
      </c>
      <c r="L20" s="740">
        <f t="shared" si="2"/>
        <v>0</v>
      </c>
      <c r="M20" s="923">
        <f>SUMIF('Formet 8'!G$12:G$246,'Format 1A'!D20,'Formet 8'!BW$12:BW$246)</f>
        <v>0</v>
      </c>
      <c r="N20" s="924"/>
      <c r="O20" s="438">
        <f t="shared" si="3"/>
        <v>0</v>
      </c>
      <c r="P20" s="439"/>
      <c r="Q20" s="904"/>
      <c r="R20" s="216">
        <f t="shared" si="4"/>
        <v>0</v>
      </c>
      <c r="S20">
        <f t="shared" si="5"/>
        <v>0</v>
      </c>
      <c r="T20">
        <f>SUMIF('Formet 8'!G$12:G$246,'Format 1A'!D20,'Formet 8'!CA$12:CA$246)</f>
        <v>0</v>
      </c>
      <c r="U20">
        <f>SUMIF('Formet 8'!G$12:G$584,'Format 1A'!D20,'Formet 8'!BW$12:BW$584)</f>
        <v>0</v>
      </c>
      <c r="V20">
        <f t="shared" si="6"/>
        <v>0</v>
      </c>
      <c r="W20" s="216">
        <f>IF(F20&gt;0,MAX($W$9:W19)+1,0)</f>
        <v>0</v>
      </c>
    </row>
    <row r="21" spans="1:23" ht="15" customHeight="1">
      <c r="A21" s="105">
        <f t="shared" si="0"/>
        <v>0</v>
      </c>
      <c r="B21" s="93" t="s">
        <v>335</v>
      </c>
      <c r="C21" s="111" t="str">
        <f>'Format 1B'!C20</f>
        <v>NON PLAN - BOYS</v>
      </c>
      <c r="D21" s="708" t="s">
        <v>217</v>
      </c>
      <c r="E21" s="435" t="s">
        <v>341</v>
      </c>
      <c r="F21" s="436">
        <f>COUNTIF(Master!$E$60:$E$285,'Format 1A'!D21)</f>
        <v>0</v>
      </c>
      <c r="G21" s="437" t="s">
        <v>337</v>
      </c>
      <c r="H21" s="437" t="s">
        <v>337</v>
      </c>
      <c r="I21" s="437">
        <f t="shared" si="1"/>
        <v>0</v>
      </c>
      <c r="J21" s="740">
        <v>0</v>
      </c>
      <c r="K21" s="740">
        <f>COUNTIF(Master!$A$60:$A$285,'Format 1A'!D21)</f>
        <v>0</v>
      </c>
      <c r="L21" s="740">
        <f t="shared" si="2"/>
        <v>0</v>
      </c>
      <c r="M21" s="923">
        <f>SUMIF('Formet 8'!G$12:G$246,'Format 1A'!D21,'Formet 8'!BW$12:BW$246)</f>
        <v>0</v>
      </c>
      <c r="N21" s="924"/>
      <c r="O21" s="438">
        <f t="shared" si="3"/>
        <v>0</v>
      </c>
      <c r="P21" s="439"/>
      <c r="Q21" s="904"/>
      <c r="R21" s="216">
        <f t="shared" si="4"/>
        <v>0</v>
      </c>
      <c r="S21">
        <f t="shared" si="5"/>
        <v>0</v>
      </c>
      <c r="T21">
        <f>SUMIF('Formet 8'!G$12:G$246,'Format 1A'!D21,'Formet 8'!CA$12:CA$246)</f>
        <v>0</v>
      </c>
      <c r="U21">
        <f>SUMIF('Formet 8'!G$12:G$584,'Format 1A'!D21,'Formet 8'!BW$12:BW$584)</f>
        <v>0</v>
      </c>
      <c r="V21">
        <f t="shared" si="6"/>
        <v>0</v>
      </c>
      <c r="W21" s="216">
        <f>IF(F21&gt;0,MAX($W$9:W20)+1,0)</f>
        <v>0</v>
      </c>
    </row>
    <row r="22" spans="1:23" ht="15" customHeight="1">
      <c r="A22" s="105">
        <f t="shared" si="0"/>
        <v>0</v>
      </c>
      <c r="B22" s="93" t="s">
        <v>335</v>
      </c>
      <c r="C22" s="111" t="str">
        <f>'Format 1B'!C21</f>
        <v>NON PLAN - BOYS</v>
      </c>
      <c r="D22" s="708" t="s">
        <v>219</v>
      </c>
      <c r="E22" s="435" t="s">
        <v>341</v>
      </c>
      <c r="F22" s="436">
        <f>COUNTIF(Master!$E$60:$E$285,'Format 1A'!D22)</f>
        <v>0</v>
      </c>
      <c r="G22" s="437" t="s">
        <v>337</v>
      </c>
      <c r="H22" s="437" t="s">
        <v>337</v>
      </c>
      <c r="I22" s="437">
        <f t="shared" si="1"/>
        <v>0</v>
      </c>
      <c r="J22" s="740">
        <v>0</v>
      </c>
      <c r="K22" s="740">
        <f>COUNTIF(Master!$A$60:$A$285,'Format 1A'!D22)</f>
        <v>0</v>
      </c>
      <c r="L22" s="740">
        <f t="shared" si="2"/>
        <v>0</v>
      </c>
      <c r="M22" s="923">
        <f>SUMIF('Formet 8'!G$12:G$246,'Format 1A'!D22,'Formet 8'!BW$12:BW$246)</f>
        <v>0</v>
      </c>
      <c r="N22" s="924"/>
      <c r="O22" s="438">
        <f t="shared" si="3"/>
        <v>0</v>
      </c>
      <c r="P22" s="439"/>
      <c r="Q22" s="904"/>
      <c r="R22" s="216">
        <f t="shared" si="4"/>
        <v>0</v>
      </c>
      <c r="S22">
        <f t="shared" si="5"/>
        <v>0</v>
      </c>
      <c r="T22">
        <f>SUMIF('Formet 8'!G$12:G$246,'Format 1A'!D22,'Formet 8'!CA$12:CA$246)</f>
        <v>0</v>
      </c>
      <c r="U22">
        <f>SUMIF('Formet 8'!G$12:G$584,'Format 1A'!D22,'Formet 8'!BW$12:BW$584)</f>
        <v>0</v>
      </c>
      <c r="V22">
        <f t="shared" si="6"/>
        <v>0</v>
      </c>
      <c r="W22" s="216">
        <f>IF(F22&gt;0,MAX($W$9:W21)+1,0)</f>
        <v>0</v>
      </c>
    </row>
    <row r="23" spans="1:23" ht="15" customHeight="1">
      <c r="A23" s="105">
        <f t="shared" si="0"/>
        <v>4</v>
      </c>
      <c r="B23" s="93" t="s">
        <v>335</v>
      </c>
      <c r="C23" s="111" t="str">
        <f>'Format 1B'!C22</f>
        <v>NON PLAN - BOYS</v>
      </c>
      <c r="D23" s="708" t="s">
        <v>213</v>
      </c>
      <c r="E23" s="435" t="s">
        <v>339</v>
      </c>
      <c r="F23" s="436">
        <f>COUNTIF(Master!$E$60:$E$285,'Format 1A'!D23)</f>
        <v>2</v>
      </c>
      <c r="G23" s="437" t="s">
        <v>337</v>
      </c>
      <c r="H23" s="437" t="s">
        <v>337</v>
      </c>
      <c r="I23" s="437">
        <f t="shared" si="1"/>
        <v>2</v>
      </c>
      <c r="J23" s="740">
        <v>0</v>
      </c>
      <c r="K23" s="740">
        <f>COUNTIF(Master!$A$60:$A$285,'Format 1A'!D23)</f>
        <v>0</v>
      </c>
      <c r="L23" s="740">
        <f t="shared" si="2"/>
        <v>0</v>
      </c>
      <c r="M23" s="923">
        <v>2</v>
      </c>
      <c r="N23" s="924"/>
      <c r="O23" s="438">
        <f t="shared" si="3"/>
        <v>2</v>
      </c>
      <c r="P23" s="439"/>
      <c r="Q23" s="904"/>
      <c r="R23" s="216">
        <f t="shared" si="4"/>
        <v>1</v>
      </c>
      <c r="S23">
        <f t="shared" si="5"/>
        <v>2</v>
      </c>
      <c r="T23">
        <f>SUMIF('Formet 8'!G$12:G$246,'Format 1A'!D23,'Formet 8'!CA$12:CA$246)</f>
        <v>2</v>
      </c>
      <c r="U23">
        <f>SUMIF('Formet 8'!G$12:G$584,'Format 1A'!D23,'Formet 8'!BW$12:BW$584)</f>
        <v>0</v>
      </c>
      <c r="V23">
        <f t="shared" si="6"/>
        <v>0</v>
      </c>
      <c r="W23" s="216">
        <f>IF(F23&gt;0,MAX($W$9:W22)+1,0)</f>
        <v>4</v>
      </c>
    </row>
    <row r="24" spans="1:23" ht="15" customHeight="1">
      <c r="A24" s="105">
        <f t="shared" si="0"/>
        <v>5</v>
      </c>
      <c r="B24" s="93" t="s">
        <v>335</v>
      </c>
      <c r="C24" s="111" t="str">
        <f>'Format 1B'!C23</f>
        <v>NON PLAN - BOYS</v>
      </c>
      <c r="D24" s="708" t="s">
        <v>60</v>
      </c>
      <c r="E24" s="435" t="s">
        <v>339</v>
      </c>
      <c r="F24" s="436">
        <f>COUNTIF(Master!$E$60:$E$285,'Format 1A'!D24)</f>
        <v>17</v>
      </c>
      <c r="G24" s="437" t="s">
        <v>337</v>
      </c>
      <c r="H24" s="437" t="s">
        <v>337</v>
      </c>
      <c r="I24" s="437">
        <f t="shared" si="1"/>
        <v>17</v>
      </c>
      <c r="J24" s="740">
        <v>0</v>
      </c>
      <c r="K24" s="740">
        <f>COUNTIF(Master!$A$60:$A$285,'Format 1A'!D24)</f>
        <v>5</v>
      </c>
      <c r="L24" s="740">
        <f t="shared" si="2"/>
        <v>5</v>
      </c>
      <c r="M24" s="923">
        <v>122</v>
      </c>
      <c r="N24" s="924"/>
      <c r="O24" s="438">
        <f t="shared" si="3"/>
        <v>12</v>
      </c>
      <c r="P24" s="439"/>
      <c r="Q24" s="904"/>
      <c r="R24" s="216">
        <f t="shared" si="4"/>
        <v>1</v>
      </c>
      <c r="S24">
        <f t="shared" si="5"/>
        <v>17</v>
      </c>
      <c r="T24">
        <f>SUMIF('Formet 8'!G$12:G$246,'Format 1A'!D24,'Formet 8'!CA$12:CA$246)</f>
        <v>12</v>
      </c>
      <c r="U24">
        <f>SUMIF('Formet 8'!G$12:G$584,'Format 1A'!D24,'Formet 8'!BW$12:BW$584)</f>
        <v>5</v>
      </c>
      <c r="V24">
        <f t="shared" si="6"/>
        <v>0</v>
      </c>
      <c r="W24" s="216">
        <f>IF(F24&gt;0,MAX($W$9:W23)+1,0)</f>
        <v>5</v>
      </c>
    </row>
    <row r="25" spans="1:23" ht="15" customHeight="1">
      <c r="A25" s="105">
        <f t="shared" si="0"/>
        <v>0</v>
      </c>
      <c r="B25" s="93" t="s">
        <v>335</v>
      </c>
      <c r="C25" s="111" t="str">
        <f>'Format 1B'!C24</f>
        <v>NON PLAN - BOYS</v>
      </c>
      <c r="D25" s="708" t="s">
        <v>210</v>
      </c>
      <c r="E25" s="435" t="s">
        <v>339</v>
      </c>
      <c r="F25" s="436">
        <f>COUNTIF(Master!$E$60:$E$285,'Format 1A'!D25)</f>
        <v>0</v>
      </c>
      <c r="G25" s="437" t="s">
        <v>337</v>
      </c>
      <c r="H25" s="437" t="s">
        <v>337</v>
      </c>
      <c r="I25" s="437">
        <f t="shared" si="1"/>
        <v>0</v>
      </c>
      <c r="J25" s="740">
        <v>0</v>
      </c>
      <c r="K25" s="740">
        <f>COUNTIF(Master!$A$60:$A$285,'Format 1A'!D25)</f>
        <v>0</v>
      </c>
      <c r="L25" s="740">
        <f t="shared" si="2"/>
        <v>0</v>
      </c>
      <c r="M25" s="923">
        <f>SUMIF('Formet 8'!G$12:G$246,'Format 1A'!D25,'Formet 8'!BW$12:BW$246)</f>
        <v>0</v>
      </c>
      <c r="N25" s="924"/>
      <c r="O25" s="438">
        <f t="shared" si="3"/>
        <v>0</v>
      </c>
      <c r="P25" s="439"/>
      <c r="Q25" s="904"/>
      <c r="R25" s="216">
        <f t="shared" si="4"/>
        <v>0</v>
      </c>
      <c r="S25">
        <f t="shared" si="5"/>
        <v>0</v>
      </c>
      <c r="T25">
        <f>SUMIF('Formet 8'!G$12:G$246,'Format 1A'!D25,'Formet 8'!CA$12:CA$246)</f>
        <v>0</v>
      </c>
      <c r="U25">
        <f>SUMIF('Formet 8'!G$12:G$584,'Format 1A'!D25,'Formet 8'!BW$12:BW$584)</f>
        <v>0</v>
      </c>
      <c r="V25">
        <f t="shared" si="6"/>
        <v>0</v>
      </c>
      <c r="W25" s="216">
        <f>IF(F25&gt;0,MAX($W$9:W24)+1,0)</f>
        <v>0</v>
      </c>
    </row>
    <row r="26" spans="1:23" ht="15" customHeight="1">
      <c r="A26" s="105">
        <f t="shared" si="0"/>
        <v>0</v>
      </c>
      <c r="B26" s="93" t="s">
        <v>335</v>
      </c>
      <c r="C26" s="111" t="str">
        <f>'Format 1B'!C25</f>
        <v>NON PLAN - BOYS</v>
      </c>
      <c r="D26" s="708" t="s">
        <v>217</v>
      </c>
      <c r="E26" s="435" t="s">
        <v>341</v>
      </c>
      <c r="F26" s="436">
        <f>COUNTIF(Master!$E$60:$E$285,'Format 1A'!D26)</f>
        <v>0</v>
      </c>
      <c r="G26" s="437" t="s">
        <v>337</v>
      </c>
      <c r="H26" s="437" t="s">
        <v>337</v>
      </c>
      <c r="I26" s="437">
        <f t="shared" si="1"/>
        <v>0</v>
      </c>
      <c r="J26" s="740">
        <v>0</v>
      </c>
      <c r="K26" s="740">
        <f>COUNTIF(Master!$A$60:$A$285,'Format 1A'!D26)</f>
        <v>0</v>
      </c>
      <c r="L26" s="740">
        <f t="shared" si="2"/>
        <v>0</v>
      </c>
      <c r="M26" s="923">
        <f>SUMIF('Formet 8'!G$12:G$246,'Format 1A'!D26,'Formet 8'!BW$12:BW$246)</f>
        <v>0</v>
      </c>
      <c r="N26" s="924"/>
      <c r="O26" s="438">
        <f t="shared" si="3"/>
        <v>0</v>
      </c>
      <c r="P26" s="439"/>
      <c r="Q26" s="904"/>
      <c r="R26" s="216">
        <f t="shared" si="4"/>
        <v>0</v>
      </c>
      <c r="S26">
        <f t="shared" si="5"/>
        <v>0</v>
      </c>
      <c r="T26">
        <f>SUMIF('Formet 8'!G$12:G$246,'Format 1A'!D26,'Formet 8'!CA$12:CA$246)</f>
        <v>0</v>
      </c>
      <c r="U26">
        <f>SUMIF('Formet 8'!G$12:G$584,'Format 1A'!D26,'Formet 8'!BW$12:BW$584)</f>
        <v>0</v>
      </c>
      <c r="V26">
        <f t="shared" si="6"/>
        <v>0</v>
      </c>
      <c r="W26" s="216">
        <f>IF(F26&gt;0,MAX($W$9:W25)+1,0)</f>
        <v>0</v>
      </c>
    </row>
    <row r="27" spans="1:23" ht="15" customHeight="1">
      <c r="A27" s="105">
        <f t="shared" si="0"/>
        <v>0</v>
      </c>
      <c r="B27" s="93" t="s">
        <v>335</v>
      </c>
      <c r="C27" s="111" t="str">
        <f>'Format 1B'!C26</f>
        <v>NON PLAN - BOYS</v>
      </c>
      <c r="D27" s="708" t="s">
        <v>62</v>
      </c>
      <c r="E27" s="435" t="s">
        <v>342</v>
      </c>
      <c r="F27" s="436">
        <f>COUNTIF(Master!$E$60:$E$285,'Format 1A'!D27)</f>
        <v>0</v>
      </c>
      <c r="G27" s="437" t="s">
        <v>337</v>
      </c>
      <c r="H27" s="437" t="s">
        <v>337</v>
      </c>
      <c r="I27" s="437">
        <f t="shared" si="1"/>
        <v>0</v>
      </c>
      <c r="J27" s="740">
        <v>0</v>
      </c>
      <c r="K27" s="740">
        <f>COUNTIF(Master!$A$60:$A$285,'Format 1A'!D27)</f>
        <v>0</v>
      </c>
      <c r="L27" s="740">
        <f t="shared" si="2"/>
        <v>0</v>
      </c>
      <c r="M27" s="923">
        <f>SUMIF('Formet 8'!G$12:G$246,'Format 1A'!D27,'Formet 8'!BW$12:BW$246)</f>
        <v>0</v>
      </c>
      <c r="N27" s="924"/>
      <c r="O27" s="438">
        <f t="shared" si="3"/>
        <v>0</v>
      </c>
      <c r="P27" s="439"/>
      <c r="Q27" s="904"/>
      <c r="R27" s="216">
        <f t="shared" si="4"/>
        <v>0</v>
      </c>
      <c r="S27">
        <f t="shared" si="5"/>
        <v>0</v>
      </c>
      <c r="T27">
        <f>SUMIF('Formet 8'!G$12:G$246,'Format 1A'!D27,'Formet 8'!CA$12:CA$246)</f>
        <v>0</v>
      </c>
      <c r="U27">
        <f>SUMIF('Formet 8'!G$12:G$584,'Format 1A'!D27,'Formet 8'!BW$12:BW$584)</f>
        <v>0</v>
      </c>
      <c r="V27">
        <f t="shared" si="6"/>
        <v>0</v>
      </c>
      <c r="W27" s="216">
        <f>IF(F27&gt;0,MAX($W$9:W26)+1,0)</f>
        <v>0</v>
      </c>
    </row>
    <row r="28" spans="1:23" ht="15" customHeight="1">
      <c r="A28" s="105">
        <f t="shared" si="0"/>
        <v>0</v>
      </c>
      <c r="B28" s="93" t="s">
        <v>335</v>
      </c>
      <c r="C28" s="111" t="str">
        <f>'Format 1B'!C27</f>
        <v>NON PLAN - BOYS</v>
      </c>
      <c r="D28" s="708" t="s">
        <v>221</v>
      </c>
      <c r="E28" s="435" t="s">
        <v>342</v>
      </c>
      <c r="F28" s="436">
        <f>COUNTIF(Master!$E$60:$E$285,'Format 1A'!D28)</f>
        <v>0</v>
      </c>
      <c r="G28" s="437" t="s">
        <v>337</v>
      </c>
      <c r="H28" s="437" t="s">
        <v>337</v>
      </c>
      <c r="I28" s="437">
        <f t="shared" si="1"/>
        <v>0</v>
      </c>
      <c r="J28" s="740">
        <v>0</v>
      </c>
      <c r="K28" s="740">
        <f>COUNTIF(Master!$A$60:$A$285,'Format 1A'!D28)</f>
        <v>0</v>
      </c>
      <c r="L28" s="740">
        <f t="shared" si="2"/>
        <v>0</v>
      </c>
      <c r="M28" s="923">
        <f>SUMIF('Formet 8'!G$12:G$246,'Format 1A'!D28,'Formet 8'!BW$12:BW$246)</f>
        <v>0</v>
      </c>
      <c r="N28" s="924"/>
      <c r="O28" s="438">
        <f t="shared" si="3"/>
        <v>0</v>
      </c>
      <c r="P28" s="439"/>
      <c r="Q28" s="904"/>
      <c r="R28" s="216">
        <f t="shared" si="4"/>
        <v>0</v>
      </c>
      <c r="S28">
        <f t="shared" si="5"/>
        <v>0</v>
      </c>
      <c r="T28">
        <f>SUMIF('Formet 8'!G$12:G$246,'Format 1A'!D28,'Formet 8'!CA$12:CA$246)</f>
        <v>0</v>
      </c>
      <c r="U28">
        <f>SUMIF('Formet 8'!G$12:G$584,'Format 1A'!D28,'Formet 8'!BW$12:BW$584)</f>
        <v>0</v>
      </c>
      <c r="V28">
        <f t="shared" si="6"/>
        <v>0</v>
      </c>
      <c r="W28" s="216">
        <f>IF(F28&gt;0,MAX($W$9:W27)+1,0)</f>
        <v>0</v>
      </c>
    </row>
    <row r="29" spans="1:23" ht="15" customHeight="1">
      <c r="A29" s="105">
        <f t="shared" si="0"/>
        <v>0</v>
      </c>
      <c r="B29" s="93" t="s">
        <v>335</v>
      </c>
      <c r="C29" s="111" t="str">
        <f>'Format 1B'!C28</f>
        <v>NON PLAN - BOYS</v>
      </c>
      <c r="D29" s="708" t="s">
        <v>227</v>
      </c>
      <c r="E29" s="435" t="s">
        <v>343</v>
      </c>
      <c r="F29" s="436">
        <f>COUNTIF(Master!$E$60:$E$285,'Format 1A'!D29)</f>
        <v>0</v>
      </c>
      <c r="G29" s="437" t="s">
        <v>337</v>
      </c>
      <c r="H29" s="437" t="s">
        <v>337</v>
      </c>
      <c r="I29" s="437">
        <f t="shared" si="1"/>
        <v>0</v>
      </c>
      <c r="J29" s="740">
        <v>0</v>
      </c>
      <c r="K29" s="740">
        <f>COUNTIF(Master!$A$60:$A$285,'Format 1A'!D29)</f>
        <v>0</v>
      </c>
      <c r="L29" s="740">
        <f t="shared" si="2"/>
        <v>0</v>
      </c>
      <c r="M29" s="923">
        <f>SUMIF('Formet 8'!G$12:G$246,'Format 1A'!D29,'Formet 8'!BW$12:BW$246)</f>
        <v>0</v>
      </c>
      <c r="N29" s="924"/>
      <c r="O29" s="438">
        <f t="shared" si="3"/>
        <v>0</v>
      </c>
      <c r="P29" s="439"/>
      <c r="Q29" s="904"/>
      <c r="R29" s="216">
        <f t="shared" si="4"/>
        <v>0</v>
      </c>
      <c r="S29">
        <f t="shared" si="5"/>
        <v>0</v>
      </c>
      <c r="T29">
        <f>SUMIF('Formet 8'!G$12:G$246,'Format 1A'!D29,'Formet 8'!CA$12:CA$246)</f>
        <v>0</v>
      </c>
      <c r="U29">
        <f>SUMIF('Formet 8'!G$12:G$584,'Format 1A'!D29,'Formet 8'!BW$12:BW$584)</f>
        <v>0</v>
      </c>
      <c r="V29">
        <f t="shared" si="6"/>
        <v>0</v>
      </c>
      <c r="W29" s="216">
        <f>IF(F29&gt;0,MAX($W$9:W28)+1,0)</f>
        <v>0</v>
      </c>
    </row>
    <row r="30" spans="1:23" ht="15" customHeight="1">
      <c r="A30" s="105">
        <f t="shared" si="0"/>
        <v>0</v>
      </c>
      <c r="B30" s="93" t="s">
        <v>335</v>
      </c>
      <c r="C30" s="111" t="str">
        <f>'Format 1B'!C29</f>
        <v>NON PLAN - BOYS</v>
      </c>
      <c r="D30" s="708" t="s">
        <v>225</v>
      </c>
      <c r="E30" s="435" t="s">
        <v>343</v>
      </c>
      <c r="F30" s="436">
        <f>COUNTIF(Master!$E$60:$E$285,'Format 1A'!D30)</f>
        <v>0</v>
      </c>
      <c r="G30" s="437" t="s">
        <v>337</v>
      </c>
      <c r="H30" s="437" t="s">
        <v>337</v>
      </c>
      <c r="I30" s="437">
        <f t="shared" si="1"/>
        <v>0</v>
      </c>
      <c r="J30" s="740">
        <v>0</v>
      </c>
      <c r="K30" s="740">
        <f>COUNTIF(Master!$A$60:$A$285,'Format 1A'!D30)</f>
        <v>0</v>
      </c>
      <c r="L30" s="740">
        <f t="shared" si="2"/>
        <v>0</v>
      </c>
      <c r="M30" s="923">
        <f>SUMIF('Formet 8'!G$12:G$246,'Format 1A'!D30,'Formet 8'!BW$12:BW$246)</f>
        <v>0</v>
      </c>
      <c r="N30" s="924"/>
      <c r="O30" s="438">
        <f t="shared" si="3"/>
        <v>0</v>
      </c>
      <c r="P30" s="439"/>
      <c r="Q30" s="904"/>
      <c r="R30" s="216">
        <f t="shared" si="4"/>
        <v>0</v>
      </c>
      <c r="S30">
        <f t="shared" si="5"/>
        <v>0</v>
      </c>
      <c r="T30">
        <f>SUMIF('Formet 8'!G$12:G$246,'Format 1A'!D30,'Formet 8'!CA$12:CA$246)</f>
        <v>0</v>
      </c>
      <c r="U30">
        <f>SUMIF('Formet 8'!G$12:G$584,'Format 1A'!D30,'Formet 8'!BW$12:BW$584)</f>
        <v>0</v>
      </c>
      <c r="V30">
        <f t="shared" si="6"/>
        <v>0</v>
      </c>
      <c r="W30" s="216">
        <f>IF(F30&gt;0,MAX($W$9:W29)+1,0)</f>
        <v>0</v>
      </c>
    </row>
    <row r="31" spans="1:23" ht="15" customHeight="1">
      <c r="A31" s="105">
        <f t="shared" si="0"/>
        <v>6</v>
      </c>
      <c r="B31" s="93" t="s">
        <v>335</v>
      </c>
      <c r="C31" s="111" t="str">
        <f>'Format 1B'!C30</f>
        <v>NON PLAN - BOYS</v>
      </c>
      <c r="D31" s="708" t="s">
        <v>63</v>
      </c>
      <c r="E31" s="435" t="s">
        <v>343</v>
      </c>
      <c r="F31" s="436">
        <f>COUNTIF(Master!$E$60:$E$285,'Format 1A'!D31)</f>
        <v>1</v>
      </c>
      <c r="G31" s="437" t="s">
        <v>337</v>
      </c>
      <c r="H31" s="437" t="s">
        <v>337</v>
      </c>
      <c r="I31" s="437">
        <f t="shared" si="1"/>
        <v>1</v>
      </c>
      <c r="J31" s="740">
        <v>0</v>
      </c>
      <c r="K31" s="740">
        <f>COUNTIF(Master!$A$60:$A$285,'Format 1A'!D31)</f>
        <v>1</v>
      </c>
      <c r="L31" s="740">
        <f t="shared" si="2"/>
        <v>1</v>
      </c>
      <c r="M31" s="923">
        <f>SUMIF('Formet 8'!G$12:G$246,'Format 1A'!D31,'Formet 8'!BW$12:BW$246)</f>
        <v>1</v>
      </c>
      <c r="N31" s="924"/>
      <c r="O31" s="438">
        <f t="shared" si="3"/>
        <v>0</v>
      </c>
      <c r="P31" s="439"/>
      <c r="Q31" s="904"/>
      <c r="R31" s="216">
        <f t="shared" si="4"/>
        <v>1</v>
      </c>
      <c r="S31">
        <f t="shared" si="5"/>
        <v>1</v>
      </c>
      <c r="T31">
        <f>SUMIF('Formet 8'!G$12:G$246,'Format 1A'!D31,'Formet 8'!CA$12:CA$246)</f>
        <v>0</v>
      </c>
      <c r="U31">
        <f>SUMIF('Formet 8'!G$12:G$584,'Format 1A'!D31,'Formet 8'!BW$12:BW$584)</f>
        <v>1</v>
      </c>
      <c r="V31">
        <f t="shared" si="6"/>
        <v>0</v>
      </c>
      <c r="W31" s="216">
        <f>IF(F31&gt;0,MAX($W$9:W30)+1,0)</f>
        <v>6</v>
      </c>
    </row>
    <row r="32" spans="1:23" s="216" customFormat="1" ht="15" customHeight="1">
      <c r="A32" s="105">
        <f t="shared" si="0"/>
        <v>7</v>
      </c>
      <c r="B32" s="713" t="s">
        <v>894</v>
      </c>
      <c r="C32" s="111" t="str">
        <f>'Format 1B'!C31</f>
        <v>NON PLAN - BOYS</v>
      </c>
      <c r="D32" s="710" t="s">
        <v>840</v>
      </c>
      <c r="E32" s="440" t="s">
        <v>337</v>
      </c>
      <c r="F32" s="436">
        <f>COUNTIF(Master!$E$60:$E$285,'Format 1A'!D32)</f>
        <v>2</v>
      </c>
      <c r="G32" s="441">
        <v>0</v>
      </c>
      <c r="H32" s="441">
        <v>0</v>
      </c>
      <c r="I32" s="441">
        <f>F32</f>
        <v>2</v>
      </c>
      <c r="J32" s="740">
        <v>0</v>
      </c>
      <c r="K32" s="740">
        <f>COUNTIF(Master!$A$60:$A$285,'Format 1A'!D32)</f>
        <v>2</v>
      </c>
      <c r="L32" s="740">
        <f t="shared" si="2"/>
        <v>2</v>
      </c>
      <c r="M32" s="923">
        <f>SUMIF('Formet 8'!G$12:G$246,'Format 1A'!D32,'Formet 8'!BW$12:BW$246)</f>
        <v>0</v>
      </c>
      <c r="N32" s="924"/>
      <c r="O32" s="438">
        <f t="shared" si="3"/>
        <v>0</v>
      </c>
      <c r="P32" s="442"/>
      <c r="Q32" s="904"/>
      <c r="R32" s="216">
        <f t="shared" si="4"/>
        <v>1</v>
      </c>
      <c r="W32" s="216">
        <f>IF(F32&gt;0,MAX($W$9:W31)+1,0)</f>
        <v>7</v>
      </c>
    </row>
    <row r="33" spans="1:17" ht="18.75">
      <c r="A33" s="107"/>
      <c r="B33" s="107"/>
      <c r="C33" s="108"/>
      <c r="D33" s="109" t="s">
        <v>344</v>
      </c>
      <c r="E33" s="108"/>
      <c r="F33" s="109">
        <f>SUM(F9:F32)</f>
        <v>26</v>
      </c>
      <c r="G33" s="109">
        <f>SUM(G9:G32)</f>
        <v>0</v>
      </c>
      <c r="H33" s="109">
        <f>SUM(H9:H32)</f>
        <v>0</v>
      </c>
      <c r="I33" s="109">
        <f>SUM(I9:I32)</f>
        <v>26</v>
      </c>
      <c r="J33" s="741">
        <f>SUM(J9:J32)</f>
        <v>0</v>
      </c>
      <c r="K33" s="741">
        <f t="shared" ref="K33:L33" si="7">SUM(K9:K32)</f>
        <v>11</v>
      </c>
      <c r="L33" s="741">
        <f t="shared" si="7"/>
        <v>11</v>
      </c>
      <c r="M33" s="928">
        <f>SUM(M9:M32)</f>
        <v>127</v>
      </c>
      <c r="N33" s="929"/>
      <c r="O33" s="89">
        <f>SUM(O9:O32)</f>
        <v>15</v>
      </c>
      <c r="P33" s="109"/>
      <c r="Q33" s="904"/>
    </row>
    <row r="34" spans="1:17">
      <c r="A34" s="104"/>
      <c r="B34" s="104"/>
      <c r="C34" s="104"/>
      <c r="D34" s="104"/>
      <c r="E34" s="104"/>
      <c r="F34" s="104"/>
      <c r="G34" s="104"/>
      <c r="H34" s="104"/>
      <c r="I34" s="104"/>
      <c r="J34" s="104"/>
      <c r="K34" s="104"/>
      <c r="L34" s="104"/>
      <c r="M34" s="104"/>
      <c r="N34" s="104"/>
      <c r="O34" s="104"/>
      <c r="P34" s="104"/>
      <c r="Q34" s="904"/>
    </row>
    <row r="35" spans="1:17" ht="18.75">
      <c r="A35" s="104"/>
      <c r="B35" s="41"/>
      <c r="C35" s="41"/>
      <c r="D35" s="41"/>
      <c r="E35" s="41"/>
      <c r="F35" s="41"/>
      <c r="G35" s="41"/>
      <c r="H35" s="41"/>
      <c r="I35" s="104"/>
      <c r="J35" s="104"/>
      <c r="K35" s="104"/>
      <c r="L35" s="919" t="str">
        <f>Master!E2</f>
        <v>ç/kkukpk;Z]</v>
      </c>
      <c r="M35" s="919"/>
      <c r="N35" s="919"/>
      <c r="O35" s="919"/>
      <c r="P35" s="919"/>
      <c r="Q35" s="904"/>
    </row>
    <row r="36" spans="1:17" ht="24" customHeight="1">
      <c r="A36" s="104"/>
      <c r="B36" s="41"/>
      <c r="C36" s="41"/>
      <c r="D36" s="41"/>
      <c r="E36" s="41"/>
      <c r="F36" s="41"/>
      <c r="G36" s="41"/>
      <c r="H36" s="41"/>
      <c r="I36" s="104"/>
      <c r="J36" s="104"/>
      <c r="K36" s="104"/>
      <c r="L36" s="920" t="str">
        <f>Master!H2</f>
        <v>jkmekfo jk;eyok³k</v>
      </c>
      <c r="M36" s="920"/>
      <c r="N36" s="920"/>
      <c r="O36" s="920"/>
      <c r="P36" s="920"/>
      <c r="Q36" s="904"/>
    </row>
    <row r="37" spans="1:17" ht="15" hidden="1" customHeight="1">
      <c r="A37" s="104"/>
      <c r="B37" s="41"/>
      <c r="C37" s="41"/>
      <c r="D37" s="41"/>
      <c r="E37" s="41"/>
      <c r="F37" s="41"/>
      <c r="G37" s="41"/>
      <c r="H37" s="41"/>
      <c r="I37" s="104"/>
      <c r="J37" s="104"/>
      <c r="K37" s="104"/>
      <c r="L37" s="920"/>
      <c r="M37" s="920"/>
      <c r="N37" s="920"/>
      <c r="O37" s="920"/>
      <c r="P37" s="920"/>
    </row>
    <row r="38" spans="1:17" ht="15" hidden="1" customHeight="1">
      <c r="L38" s="920"/>
      <c r="M38" s="920"/>
      <c r="N38" s="920"/>
      <c r="O38" s="920"/>
      <c r="P38" s="920"/>
    </row>
    <row r="39" spans="1:17" hidden="1"/>
    <row r="40" spans="1:17" hidden="1"/>
    <row r="41" spans="1:17" hidden="1"/>
    <row r="42" spans="1:17" hidden="1"/>
    <row r="43" spans="1:17" hidden="1"/>
    <row r="44" spans="1:17" hidden="1"/>
  </sheetData>
  <sheetProtection password="E8FA" sheet="1" objects="1" scenarios="1" formatColumns="0" formatRows="0"/>
  <mergeCells count="49">
    <mergeCell ref="J6:L6"/>
    <mergeCell ref="P6:P7"/>
    <mergeCell ref="N1:P1"/>
    <mergeCell ref="A6:A7"/>
    <mergeCell ref="B6:B7"/>
    <mergeCell ref="C6:C7"/>
    <mergeCell ref="D6:D7"/>
    <mergeCell ref="E6:E7"/>
    <mergeCell ref="F6:F7"/>
    <mergeCell ref="G6:G7"/>
    <mergeCell ref="H6:H7"/>
    <mergeCell ref="I6:I7"/>
    <mergeCell ref="O6:O7"/>
    <mergeCell ref="O2:P2"/>
    <mergeCell ref="A5:L5"/>
    <mergeCell ref="M5:P5"/>
    <mergeCell ref="M8:N8"/>
    <mergeCell ref="M9:N9"/>
    <mergeCell ref="M10:N10"/>
    <mergeCell ref="M11:N11"/>
    <mergeCell ref="M12:N12"/>
    <mergeCell ref="M13:N13"/>
    <mergeCell ref="M14:N14"/>
    <mergeCell ref="M15:N15"/>
    <mergeCell ref="M16:N16"/>
    <mergeCell ref="M17:N17"/>
    <mergeCell ref="M31:N31"/>
    <mergeCell ref="M20:N20"/>
    <mergeCell ref="M21:N21"/>
    <mergeCell ref="M29:N29"/>
    <mergeCell ref="M30:N30"/>
    <mergeCell ref="M26:N26"/>
    <mergeCell ref="M27:N27"/>
    <mergeCell ref="L35:P35"/>
    <mergeCell ref="L36:P38"/>
    <mergeCell ref="Q1:Q36"/>
    <mergeCell ref="O3:P3"/>
    <mergeCell ref="M32:N32"/>
    <mergeCell ref="A2:N2"/>
    <mergeCell ref="A3:N3"/>
    <mergeCell ref="A4:N4"/>
    <mergeCell ref="M22:N22"/>
    <mergeCell ref="M28:N28"/>
    <mergeCell ref="M23:N23"/>
    <mergeCell ref="M18:N18"/>
    <mergeCell ref="M25:N25"/>
    <mergeCell ref="M19:N19"/>
    <mergeCell ref="M24:N24"/>
    <mergeCell ref="M33:N33"/>
  </mergeCells>
  <conditionalFormatting sqref="O9:O32">
    <cfRule type="cellIs" dxfId="10" priority="2" operator="greaterThan">
      <formula>0</formula>
    </cfRule>
  </conditionalFormatting>
  <conditionalFormatting sqref="A9:L32">
    <cfRule type="expression" dxfId="9" priority="1">
      <formula>$A9&gt;0</formula>
    </cfRule>
  </conditionalFormatting>
  <pageMargins left="0.21" right="0.21" top="0.35" bottom="0.33" header="0.3" footer="0.3"/>
  <pageSetup paperSize="9" scale="85"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sheetPr>
    <tabColor theme="9" tint="-0.499984740745262"/>
  </sheetPr>
  <dimension ref="A1:S43"/>
  <sheetViews>
    <sheetView workbookViewId="0">
      <selection activeCell="A8" sqref="A8:A31"/>
    </sheetView>
  </sheetViews>
  <sheetFormatPr defaultColWidth="0" defaultRowHeight="15" zeroHeight="1"/>
  <cols>
    <col min="1" max="1" width="4.42578125" style="114" customWidth="1"/>
    <col min="2" max="2" width="15.28515625" style="114" customWidth="1"/>
    <col min="3" max="3" width="13.85546875" style="114" customWidth="1"/>
    <col min="4" max="4" width="17.28515625" style="114" customWidth="1"/>
    <col min="5" max="5" width="5.42578125" style="114" customWidth="1"/>
    <col min="6" max="18" width="6.140625" style="114" customWidth="1"/>
    <col min="19" max="19" width="3.28515625" style="114" customWidth="1"/>
    <col min="20" max="16384" width="9.140625" style="114" hidden="1"/>
  </cols>
  <sheetData>
    <row r="1" spans="1:19" ht="21.75" customHeight="1">
      <c r="A1" s="948" t="str">
        <f>'P 4(A)'!E4</f>
        <v>vk; dk foLr`r ctV vuqeku foÙkh; o"kZ  ¼ 1 vizSy ls 31 ekpZ rd ½ dk</v>
      </c>
      <c r="B1" s="948"/>
      <c r="C1" s="948"/>
      <c r="D1" s="948"/>
      <c r="E1" s="948"/>
      <c r="F1" s="948"/>
      <c r="G1" s="948"/>
      <c r="H1" s="948"/>
      <c r="I1" s="948"/>
      <c r="J1" s="948"/>
      <c r="K1" s="948"/>
      <c r="L1" s="948"/>
      <c r="M1" s="948"/>
      <c r="N1" s="948"/>
      <c r="O1" s="945">
        <f>Summary!$C$1</f>
        <v>12345</v>
      </c>
      <c r="P1" s="945"/>
      <c r="Q1" s="945"/>
      <c r="R1" s="945"/>
      <c r="S1" s="940"/>
    </row>
    <row r="2" spans="1:19" ht="20.25">
      <c r="A2" s="946" t="str">
        <f>Summary!A2</f>
        <v>ç/kkukpk;Z] jkmekfo jk;eyok³k ¼vkWfQl vkbZ-Mh- la[;k %&amp;12345½</v>
      </c>
      <c r="B2" s="946"/>
      <c r="C2" s="946"/>
      <c r="D2" s="946"/>
      <c r="E2" s="946"/>
      <c r="F2" s="946"/>
      <c r="G2" s="946"/>
      <c r="H2" s="946"/>
      <c r="I2" s="946"/>
      <c r="J2" s="946"/>
      <c r="K2" s="946"/>
      <c r="L2" s="946"/>
      <c r="M2" s="946"/>
      <c r="N2" s="946"/>
      <c r="O2" s="946"/>
      <c r="P2" s="946"/>
      <c r="Q2" s="946"/>
      <c r="R2" s="946"/>
      <c r="S2" s="940"/>
    </row>
    <row r="3" spans="1:19" ht="18.75">
      <c r="A3" s="947" t="s">
        <v>327</v>
      </c>
      <c r="B3" s="947"/>
      <c r="C3" s="947"/>
      <c r="D3" s="947"/>
      <c r="E3" s="947"/>
      <c r="F3" s="947"/>
      <c r="G3" s="947"/>
      <c r="H3" s="947"/>
      <c r="I3" s="947"/>
      <c r="J3" s="947"/>
      <c r="K3" s="947"/>
      <c r="L3" s="947"/>
      <c r="M3" s="947"/>
      <c r="N3" s="947"/>
      <c r="O3" s="947"/>
      <c r="P3" s="947"/>
      <c r="Q3" s="947"/>
      <c r="R3" s="947"/>
      <c r="S3" s="940"/>
    </row>
    <row r="4" spans="1:19" ht="20.25">
      <c r="A4" s="946" t="s">
        <v>357</v>
      </c>
      <c r="B4" s="946"/>
      <c r="C4" s="946"/>
      <c r="D4" s="946"/>
      <c r="E4" s="946"/>
      <c r="F4" s="946"/>
      <c r="G4" s="946"/>
      <c r="H4" s="946"/>
      <c r="I4" s="946"/>
      <c r="J4" s="946"/>
      <c r="K4" s="946"/>
      <c r="L4" s="946"/>
      <c r="M4" s="946"/>
      <c r="N4" s="946"/>
      <c r="O4" s="946"/>
      <c r="P4" s="946"/>
      <c r="Q4" s="946"/>
      <c r="R4" s="946"/>
      <c r="S4" s="940"/>
    </row>
    <row r="5" spans="1:19" ht="27.75" customHeight="1">
      <c r="A5" s="943" t="str">
        <f>Summary!A5</f>
        <v>BUDGET HEAD : 2202 -सामान्य शिक्षा-02-109 -राजकीय माध्यमिक विद्यालय-07 -राष्ट्रीय माध्यमिक शिक्षा अभियान-01 -माध्यमिक शिक्षा अभियान- सामान्य व्यय (S.F. + C.A.)</v>
      </c>
      <c r="B5" s="943"/>
      <c r="C5" s="943"/>
      <c r="D5" s="943"/>
      <c r="E5" s="943"/>
      <c r="F5" s="943"/>
      <c r="G5" s="943"/>
      <c r="H5" s="943"/>
      <c r="I5" s="943"/>
      <c r="J5" s="943"/>
      <c r="K5" s="943"/>
      <c r="L5" s="943"/>
      <c r="M5" s="943"/>
      <c r="N5" s="943"/>
      <c r="O5" s="943"/>
      <c r="P5" s="944" t="s">
        <v>281</v>
      </c>
      <c r="Q5" s="944"/>
      <c r="R5" s="944"/>
      <c r="S5" s="940"/>
    </row>
    <row r="6" spans="1:19" ht="102" customHeight="1">
      <c r="A6" s="119" t="s">
        <v>6</v>
      </c>
      <c r="B6" s="119" t="s">
        <v>329</v>
      </c>
      <c r="C6" s="119" t="s">
        <v>358</v>
      </c>
      <c r="D6" s="119" t="s">
        <v>331</v>
      </c>
      <c r="E6" s="244" t="s">
        <v>332</v>
      </c>
      <c r="F6" s="244" t="s">
        <v>359</v>
      </c>
      <c r="G6" s="244" t="s">
        <v>360</v>
      </c>
      <c r="H6" s="244" t="s">
        <v>361</v>
      </c>
      <c r="I6" s="244" t="s">
        <v>362</v>
      </c>
      <c r="J6" s="244" t="s">
        <v>361</v>
      </c>
      <c r="K6" s="244" t="s">
        <v>363</v>
      </c>
      <c r="L6" s="244" t="s">
        <v>361</v>
      </c>
      <c r="M6" s="244" t="s">
        <v>364</v>
      </c>
      <c r="N6" s="244" t="s">
        <v>361</v>
      </c>
      <c r="O6" s="244" t="s">
        <v>365</v>
      </c>
      <c r="P6" s="244" t="s">
        <v>361</v>
      </c>
      <c r="Q6" s="244" t="s">
        <v>366</v>
      </c>
      <c r="R6" s="244" t="s">
        <v>361</v>
      </c>
      <c r="S6" s="940"/>
    </row>
    <row r="7" spans="1:19" s="115" customFormat="1" ht="12.75" customHeight="1">
      <c r="A7" s="124">
        <v>1</v>
      </c>
      <c r="B7" s="124">
        <v>2</v>
      </c>
      <c r="C7" s="124">
        <v>3</v>
      </c>
      <c r="D7" s="124">
        <v>4</v>
      </c>
      <c r="E7" s="124">
        <v>5</v>
      </c>
      <c r="F7" s="124">
        <v>6</v>
      </c>
      <c r="G7" s="124">
        <v>7</v>
      </c>
      <c r="H7" s="124">
        <v>8</v>
      </c>
      <c r="I7" s="124">
        <v>9</v>
      </c>
      <c r="J7" s="124">
        <v>10</v>
      </c>
      <c r="K7" s="124">
        <v>11</v>
      </c>
      <c r="L7" s="124">
        <v>12</v>
      </c>
      <c r="M7" s="124">
        <v>13</v>
      </c>
      <c r="N7" s="124">
        <v>14</v>
      </c>
      <c r="O7" s="124">
        <v>15</v>
      </c>
      <c r="P7" s="124">
        <v>16</v>
      </c>
      <c r="Q7" s="124">
        <v>17</v>
      </c>
      <c r="R7" s="124">
        <v>18</v>
      </c>
      <c r="S7" s="940"/>
    </row>
    <row r="8" spans="1:19" s="115" customFormat="1" ht="16.149999999999999" customHeight="1">
      <c r="A8" s="119">
        <f>'Format 1A'!A9</f>
        <v>1</v>
      </c>
      <c r="B8" s="119" t="s">
        <v>335</v>
      </c>
      <c r="C8" s="125" t="str">
        <f>'[2]Data Entry'!C$5</f>
        <v>NON PLAN - BOYS</v>
      </c>
      <c r="D8" s="547" t="str">
        <f>'Format 1A'!D9</f>
        <v>PRINCIPAL</v>
      </c>
      <c r="E8" s="550" t="str">
        <f>'Format 1A'!E9</f>
        <v>L-16</v>
      </c>
      <c r="F8" s="551">
        <f>'Format 1A'!O9</f>
        <v>0</v>
      </c>
      <c r="G8" s="552" t="s">
        <v>368</v>
      </c>
      <c r="H8" s="552" t="s">
        <v>368</v>
      </c>
      <c r="I8" s="552" t="s">
        <v>368</v>
      </c>
      <c r="J8" s="552" t="s">
        <v>368</v>
      </c>
      <c r="K8" s="552" t="s">
        <v>368</v>
      </c>
      <c r="L8" s="552" t="s">
        <v>368</v>
      </c>
      <c r="M8" s="552">
        <f>SUMIF('Formet 8'!G$12:G$350,'Format 1A'!D9,'Formet 8'!BY$12:BY$350)</f>
        <v>0</v>
      </c>
      <c r="N8" s="552">
        <f>SUMIF('Formet 8'!G$12:G$350,'Format 1A'!D9,'Formet 8'!BZ$12:BZ$350)</f>
        <v>0</v>
      </c>
      <c r="O8" s="552" t="s">
        <v>368</v>
      </c>
      <c r="P8" s="552" t="s">
        <v>368</v>
      </c>
      <c r="Q8" s="552" t="s">
        <v>368</v>
      </c>
      <c r="R8" s="552" t="s">
        <v>368</v>
      </c>
      <c r="S8" s="940"/>
    </row>
    <row r="9" spans="1:19" s="115" customFormat="1" ht="16.149999999999999" customHeight="1">
      <c r="A9" s="712">
        <f>'Format 1A'!A10</f>
        <v>0</v>
      </c>
      <c r="B9" s="119" t="s">
        <v>335</v>
      </c>
      <c r="C9" s="125" t="str">
        <f>'[2]Data Entry'!C$5</f>
        <v>NON PLAN - BOYS</v>
      </c>
      <c r="D9" s="547" t="str">
        <f>'Format 1A'!D10</f>
        <v>VICE PRINCIPAL</v>
      </c>
      <c r="E9" s="550" t="str">
        <f>'Format 1A'!E10</f>
        <v>L-14</v>
      </c>
      <c r="F9" s="551">
        <f>'Format 1A'!O10</f>
        <v>0</v>
      </c>
      <c r="G9" s="552" t="s">
        <v>368</v>
      </c>
      <c r="H9" s="552" t="s">
        <v>368</v>
      </c>
      <c r="I9" s="552" t="s">
        <v>368</v>
      </c>
      <c r="J9" s="552" t="s">
        <v>368</v>
      </c>
      <c r="K9" s="552" t="s">
        <v>368</v>
      </c>
      <c r="L9" s="552" t="s">
        <v>368</v>
      </c>
      <c r="M9" s="552">
        <f>SUMIF('Formet 8'!G$12:G$350,'Format 1A'!D10,'Formet 8'!BY$12:BY$350)</f>
        <v>0</v>
      </c>
      <c r="N9" s="552">
        <f>SUMIF('Formet 8'!G$12:G$350,'Format 1A'!D10,'Formet 8'!BZ$12:BZ$350)</f>
        <v>0</v>
      </c>
      <c r="O9" s="552" t="s">
        <v>368</v>
      </c>
      <c r="P9" s="552" t="s">
        <v>368</v>
      </c>
      <c r="Q9" s="552" t="s">
        <v>368</v>
      </c>
      <c r="R9" s="552" t="s">
        <v>368</v>
      </c>
      <c r="S9" s="940"/>
    </row>
    <row r="10" spans="1:19" s="115" customFormat="1" ht="16.149999999999999" customHeight="1">
      <c r="A10" s="712">
        <f>'Format 1A'!A11</f>
        <v>2</v>
      </c>
      <c r="B10" s="119" t="s">
        <v>335</v>
      </c>
      <c r="C10" s="125" t="str">
        <f>'[2]Data Entry'!C$5</f>
        <v>NON PLAN - BOYS</v>
      </c>
      <c r="D10" s="547" t="str">
        <f>'Format 1A'!D11</f>
        <v>LECTURER</v>
      </c>
      <c r="E10" s="550" t="str">
        <f>'Format 1A'!E11</f>
        <v>L-12</v>
      </c>
      <c r="F10" s="551">
        <f>'Format 1A'!O11</f>
        <v>0</v>
      </c>
      <c r="G10" s="552" t="s">
        <v>368</v>
      </c>
      <c r="H10" s="552" t="s">
        <v>368</v>
      </c>
      <c r="I10" s="552" t="s">
        <v>368</v>
      </c>
      <c r="J10" s="552" t="s">
        <v>368</v>
      </c>
      <c r="K10" s="552" t="s">
        <v>368</v>
      </c>
      <c r="L10" s="552" t="s">
        <v>368</v>
      </c>
      <c r="M10" s="552">
        <f>SUMIF('Formet 8'!G$12:G$350,'Format 1A'!D11,'Formet 8'!BY$12:BY$350)</f>
        <v>0</v>
      </c>
      <c r="N10" s="552">
        <f>SUMIF('Formet 8'!G$12:G$350,'Format 1A'!D11,'Formet 8'!BZ$12:BZ$350)</f>
        <v>0</v>
      </c>
      <c r="O10" s="552" t="s">
        <v>368</v>
      </c>
      <c r="P10" s="552" t="s">
        <v>368</v>
      </c>
      <c r="Q10" s="552" t="s">
        <v>368</v>
      </c>
      <c r="R10" s="552" t="s">
        <v>368</v>
      </c>
      <c r="S10" s="940"/>
    </row>
    <row r="11" spans="1:19" s="115" customFormat="1" ht="16.149999999999999" customHeight="1">
      <c r="A11" s="712">
        <f>'Format 1A'!A12</f>
        <v>0</v>
      </c>
      <c r="B11" s="119" t="s">
        <v>335</v>
      </c>
      <c r="C11" s="125" t="str">
        <f>'[2]Data Entry'!C$5</f>
        <v>NON PLAN - BOYS</v>
      </c>
      <c r="D11" s="547" t="str">
        <f>'Format 1A'!D12</f>
        <v>TEACHER-I</v>
      </c>
      <c r="E11" s="550" t="str">
        <f>'Format 1A'!E12</f>
        <v>L-12</v>
      </c>
      <c r="F11" s="551">
        <f>'Format 1A'!O12</f>
        <v>0</v>
      </c>
      <c r="G11" s="552" t="s">
        <v>368</v>
      </c>
      <c r="H11" s="552" t="s">
        <v>368</v>
      </c>
      <c r="I11" s="552" t="s">
        <v>368</v>
      </c>
      <c r="J11" s="552" t="s">
        <v>368</v>
      </c>
      <c r="K11" s="552" t="s">
        <v>368</v>
      </c>
      <c r="L11" s="552" t="s">
        <v>368</v>
      </c>
      <c r="M11" s="552">
        <f>SUMIF('Formet 8'!G$12:G$350,'Format 1A'!D12,'Formet 8'!BY$12:BY$350)</f>
        <v>0</v>
      </c>
      <c r="N11" s="552">
        <f>SUMIF('Formet 8'!G$12:G$350,'Format 1A'!D12,'Formet 8'!BZ$12:BZ$350)</f>
        <v>0</v>
      </c>
      <c r="O11" s="552" t="s">
        <v>368</v>
      </c>
      <c r="P11" s="552" t="s">
        <v>368</v>
      </c>
      <c r="Q11" s="552" t="s">
        <v>368</v>
      </c>
      <c r="R11" s="552" t="s">
        <v>368</v>
      </c>
      <c r="S11" s="940"/>
    </row>
    <row r="12" spans="1:19" s="115" customFormat="1" ht="16.149999999999999" customHeight="1">
      <c r="A12" s="712">
        <f>'Format 1A'!A13</f>
        <v>0</v>
      </c>
      <c r="B12" s="119" t="s">
        <v>335</v>
      </c>
      <c r="C12" s="125" t="str">
        <f>'[2]Data Entry'!C$5</f>
        <v>NON PLAN - BOYS</v>
      </c>
      <c r="D12" s="549" t="str">
        <f>'Format 1A'!D13</f>
        <v>PTI  I</v>
      </c>
      <c r="E12" s="550" t="str">
        <f>'Format 1A'!E13</f>
        <v>L-12</v>
      </c>
      <c r="F12" s="551">
        <f>'Format 1A'!O13</f>
        <v>0</v>
      </c>
      <c r="G12" s="552" t="s">
        <v>368</v>
      </c>
      <c r="H12" s="552" t="s">
        <v>368</v>
      </c>
      <c r="I12" s="552" t="s">
        <v>368</v>
      </c>
      <c r="J12" s="552" t="s">
        <v>368</v>
      </c>
      <c r="K12" s="552" t="s">
        <v>368</v>
      </c>
      <c r="L12" s="552" t="s">
        <v>368</v>
      </c>
      <c r="M12" s="552">
        <f>SUMIF('Formet 8'!G$12:G$350,'Format 1A'!D13,'Formet 8'!BY$12:BY$350)</f>
        <v>0</v>
      </c>
      <c r="N12" s="552">
        <f>SUMIF('Formet 8'!G$12:G$350,'Format 1A'!D13,'Formet 8'!BZ$12:BZ$350)</f>
        <v>0</v>
      </c>
      <c r="O12" s="552" t="s">
        <v>368</v>
      </c>
      <c r="P12" s="552" t="s">
        <v>368</v>
      </c>
      <c r="Q12" s="552" t="s">
        <v>368</v>
      </c>
      <c r="R12" s="552" t="s">
        <v>368</v>
      </c>
      <c r="S12" s="940"/>
    </row>
    <row r="13" spans="1:19" s="115" customFormat="1" ht="16.149999999999999" customHeight="1">
      <c r="A13" s="712">
        <f>'Format 1A'!A14</f>
        <v>0</v>
      </c>
      <c r="B13" s="119" t="s">
        <v>335</v>
      </c>
      <c r="C13" s="125" t="str">
        <f>'[2]Data Entry'!C$5</f>
        <v>NON PLAN - BOYS</v>
      </c>
      <c r="D13" s="547" t="str">
        <f>'Format 1A'!D14</f>
        <v>AGRICULTURE TEACH</v>
      </c>
      <c r="E13" s="550" t="str">
        <f>'Format 1A'!E14</f>
        <v>L-12</v>
      </c>
      <c r="F13" s="551">
        <f>'Format 1A'!O14</f>
        <v>0</v>
      </c>
      <c r="G13" s="552" t="s">
        <v>368</v>
      </c>
      <c r="H13" s="552" t="s">
        <v>368</v>
      </c>
      <c r="I13" s="552" t="s">
        <v>368</v>
      </c>
      <c r="J13" s="552" t="s">
        <v>368</v>
      </c>
      <c r="K13" s="552" t="s">
        <v>368</v>
      </c>
      <c r="L13" s="552" t="s">
        <v>368</v>
      </c>
      <c r="M13" s="552">
        <f>SUMIF('Formet 8'!G$12:G$350,'Format 1A'!D14,'Formet 8'!BY$12:BY$350)</f>
        <v>0</v>
      </c>
      <c r="N13" s="552">
        <f>SUMIF('Formet 8'!G$12:G$350,'Format 1A'!D14,'Formet 8'!BZ$12:BZ$350)</f>
        <v>0</v>
      </c>
      <c r="O13" s="552" t="s">
        <v>368</v>
      </c>
      <c r="P13" s="552" t="s">
        <v>368</v>
      </c>
      <c r="Q13" s="552" t="s">
        <v>368</v>
      </c>
      <c r="R13" s="552" t="s">
        <v>368</v>
      </c>
      <c r="S13" s="940"/>
    </row>
    <row r="14" spans="1:19" s="115" customFormat="1" ht="16.149999999999999" customHeight="1">
      <c r="A14" s="712">
        <f>'Format 1A'!A15</f>
        <v>0</v>
      </c>
      <c r="B14" s="119" t="s">
        <v>335</v>
      </c>
      <c r="C14" s="125" t="str">
        <f>'[2]Data Entry'!C$5</f>
        <v>NON PLAN - BOYS</v>
      </c>
      <c r="D14" s="547" t="str">
        <f>'Format 1A'!D15</f>
        <v>INSTRUCTOR</v>
      </c>
      <c r="E14" s="550" t="str">
        <f>'Format 1A'!E15</f>
        <v>L-12</v>
      </c>
      <c r="F14" s="551">
        <f>'Format 1A'!O15</f>
        <v>0</v>
      </c>
      <c r="G14" s="552" t="s">
        <v>368</v>
      </c>
      <c r="H14" s="552" t="s">
        <v>368</v>
      </c>
      <c r="I14" s="552" t="s">
        <v>368</v>
      </c>
      <c r="J14" s="552" t="s">
        <v>368</v>
      </c>
      <c r="K14" s="552" t="s">
        <v>368</v>
      </c>
      <c r="L14" s="552" t="s">
        <v>368</v>
      </c>
      <c r="M14" s="552">
        <f>SUMIF('Formet 8'!G$12:G$350,'Format 1A'!D15,'Formet 8'!BY$12:BY$350)</f>
        <v>0</v>
      </c>
      <c r="N14" s="552">
        <f>SUMIF('Formet 8'!G$12:G$350,'Format 1A'!D15,'Formet 8'!BZ$12:BZ$350)</f>
        <v>0</v>
      </c>
      <c r="O14" s="552" t="s">
        <v>368</v>
      </c>
      <c r="P14" s="552" t="s">
        <v>368</v>
      </c>
      <c r="Q14" s="552" t="s">
        <v>368</v>
      </c>
      <c r="R14" s="552" t="s">
        <v>368</v>
      </c>
      <c r="S14" s="940"/>
    </row>
    <row r="15" spans="1:19" s="115" customFormat="1" ht="16.149999999999999" customHeight="1">
      <c r="A15" s="712">
        <f>'Format 1A'!A16</f>
        <v>0</v>
      </c>
      <c r="B15" s="119" t="s">
        <v>335</v>
      </c>
      <c r="C15" s="125" t="str">
        <f>'[2]Data Entry'!C$5</f>
        <v>NON PLAN - BOYS</v>
      </c>
      <c r="D15" s="547" t="str">
        <f>'Format 1A'!D16</f>
        <v>LIBRARIAN I</v>
      </c>
      <c r="E15" s="550" t="str">
        <f>'Format 1A'!E16</f>
        <v>L-12</v>
      </c>
      <c r="F15" s="551">
        <f>'Format 1A'!O16</f>
        <v>0</v>
      </c>
      <c r="G15" s="552" t="s">
        <v>368</v>
      </c>
      <c r="H15" s="552" t="s">
        <v>368</v>
      </c>
      <c r="I15" s="552" t="s">
        <v>368</v>
      </c>
      <c r="J15" s="552" t="s">
        <v>368</v>
      </c>
      <c r="K15" s="552" t="s">
        <v>368</v>
      </c>
      <c r="L15" s="552" t="s">
        <v>368</v>
      </c>
      <c r="M15" s="552">
        <f>SUMIF('Formet 8'!G$12:G$350,'Format 1A'!D16,'Formet 8'!BY$12:BY$350)</f>
        <v>0</v>
      </c>
      <c r="N15" s="552">
        <f>SUMIF('Formet 8'!G$12:G$350,'Format 1A'!D16,'Formet 8'!BZ$12:BZ$350)</f>
        <v>0</v>
      </c>
      <c r="O15" s="552" t="s">
        <v>368</v>
      </c>
      <c r="P15" s="552" t="s">
        <v>368</v>
      </c>
      <c r="Q15" s="552" t="s">
        <v>368</v>
      </c>
      <c r="R15" s="552" t="s">
        <v>368</v>
      </c>
      <c r="S15" s="940"/>
    </row>
    <row r="16" spans="1:19" s="115" customFormat="1" ht="16.149999999999999" customHeight="1">
      <c r="A16" s="712">
        <f>'Format 1A'!A17</f>
        <v>0</v>
      </c>
      <c r="B16" s="119" t="s">
        <v>335</v>
      </c>
      <c r="C16" s="125" t="str">
        <f>'[2]Data Entry'!C$5</f>
        <v>NON PLAN - BOYS</v>
      </c>
      <c r="D16" s="547" t="str">
        <f>'Format 1A'!D17</f>
        <v>BASIC COMPUTER INST.</v>
      </c>
      <c r="E16" s="550" t="str">
        <f>'Format 1A'!E17</f>
        <v>L-8</v>
      </c>
      <c r="F16" s="551">
        <f>'Format 1A'!O17</f>
        <v>0</v>
      </c>
      <c r="G16" s="552" t="s">
        <v>368</v>
      </c>
      <c r="H16" s="552" t="s">
        <v>368</v>
      </c>
      <c r="I16" s="552" t="s">
        <v>368</v>
      </c>
      <c r="J16" s="552" t="s">
        <v>368</v>
      </c>
      <c r="K16" s="552" t="s">
        <v>368</v>
      </c>
      <c r="L16" s="552" t="s">
        <v>368</v>
      </c>
      <c r="M16" s="552">
        <f>SUMIF('Formet 8'!G$12:G$350,'Format 1A'!D17,'Formet 8'!BY$12:BY$350)</f>
        <v>0</v>
      </c>
      <c r="N16" s="552">
        <f>SUMIF('Formet 8'!G$12:G$350,'Format 1A'!D17,'Formet 8'!BZ$12:BZ$350)</f>
        <v>0</v>
      </c>
      <c r="O16" s="552" t="s">
        <v>368</v>
      </c>
      <c r="P16" s="552" t="s">
        <v>368</v>
      </c>
      <c r="Q16" s="552" t="s">
        <v>368</v>
      </c>
      <c r="R16" s="552" t="s">
        <v>368</v>
      </c>
      <c r="S16" s="940"/>
    </row>
    <row r="17" spans="1:19" s="115" customFormat="1" ht="16.149999999999999" customHeight="1">
      <c r="A17" s="712">
        <f>'Format 1A'!A18</f>
        <v>3</v>
      </c>
      <c r="B17" s="119" t="s">
        <v>335</v>
      </c>
      <c r="C17" s="125" t="str">
        <f>'[2]Data Entry'!C$5</f>
        <v>NON PLAN - BOYS</v>
      </c>
      <c r="D17" s="547" t="str">
        <f>'Format 1A'!D18</f>
        <v>TEACHER-II</v>
      </c>
      <c r="E17" s="550" t="str">
        <f>'Format 1A'!E18</f>
        <v>L-11</v>
      </c>
      <c r="F17" s="551">
        <f>'Format 1A'!O18</f>
        <v>1</v>
      </c>
      <c r="G17" s="552" t="s">
        <v>368</v>
      </c>
      <c r="H17" s="552" t="s">
        <v>368</v>
      </c>
      <c r="I17" s="552" t="s">
        <v>368</v>
      </c>
      <c r="J17" s="552" t="s">
        <v>368</v>
      </c>
      <c r="K17" s="552" t="s">
        <v>368</v>
      </c>
      <c r="L17" s="552" t="s">
        <v>368</v>
      </c>
      <c r="M17" s="552">
        <f>SUMIF('Formet 8'!G$12:G$350,'Format 1A'!D18,'Formet 8'!BY$12:BY$350)</f>
        <v>0</v>
      </c>
      <c r="N17" s="552">
        <f>SUMIF('Formet 8'!G$12:G$350,'Format 1A'!D18,'Formet 8'!BZ$12:BZ$350)</f>
        <v>0</v>
      </c>
      <c r="O17" s="552" t="s">
        <v>368</v>
      </c>
      <c r="P17" s="552" t="s">
        <v>368</v>
      </c>
      <c r="Q17" s="552" t="s">
        <v>368</v>
      </c>
      <c r="R17" s="552" t="s">
        <v>368</v>
      </c>
      <c r="S17" s="940"/>
    </row>
    <row r="18" spans="1:19" s="115" customFormat="1" ht="16.149999999999999" customHeight="1">
      <c r="A18" s="712">
        <f>'Format 1A'!A19</f>
        <v>0</v>
      </c>
      <c r="B18" s="119" t="s">
        <v>335</v>
      </c>
      <c r="C18" s="125" t="str">
        <f>'[2]Data Entry'!C$5</f>
        <v>NON PLAN - BOYS</v>
      </c>
      <c r="D18" s="549" t="str">
        <f>'Format 1A'!D19</f>
        <v>PTI II</v>
      </c>
      <c r="E18" s="550" t="str">
        <f>'Format 1A'!E19</f>
        <v>L-11</v>
      </c>
      <c r="F18" s="551">
        <f>'Format 1A'!O19</f>
        <v>0</v>
      </c>
      <c r="G18" s="552" t="s">
        <v>368</v>
      </c>
      <c r="H18" s="552" t="s">
        <v>368</v>
      </c>
      <c r="I18" s="552" t="s">
        <v>368</v>
      </c>
      <c r="J18" s="552" t="s">
        <v>368</v>
      </c>
      <c r="K18" s="552" t="s">
        <v>368</v>
      </c>
      <c r="L18" s="552" t="s">
        <v>368</v>
      </c>
      <c r="M18" s="552">
        <f>SUMIF('Formet 8'!G$12:G$350,'Format 1A'!D19,'Formet 8'!BY$12:BY$350)</f>
        <v>0</v>
      </c>
      <c r="N18" s="552">
        <f>SUMIF('Formet 8'!G$12:G$350,'Format 1A'!D19,'Formet 8'!BZ$12:BZ$350)</f>
        <v>0</v>
      </c>
      <c r="O18" s="552" t="s">
        <v>368</v>
      </c>
      <c r="P18" s="552" t="s">
        <v>368</v>
      </c>
      <c r="Q18" s="552" t="s">
        <v>368</v>
      </c>
      <c r="R18" s="552" t="s">
        <v>368</v>
      </c>
      <c r="S18" s="940"/>
    </row>
    <row r="19" spans="1:19" s="115" customFormat="1" ht="16.149999999999999" customHeight="1">
      <c r="A19" s="712">
        <f>'Format 1A'!A20</f>
        <v>0</v>
      </c>
      <c r="B19" s="119" t="s">
        <v>335</v>
      </c>
      <c r="C19" s="125" t="str">
        <f>'[2]Data Entry'!C$5</f>
        <v>NON PLAN - BOYS</v>
      </c>
      <c r="D19" s="547" t="str">
        <f>'Format 1A'!D20</f>
        <v>LIBRARIAN II</v>
      </c>
      <c r="E19" s="550" t="str">
        <f>'Format 1A'!E20</f>
        <v>L-11</v>
      </c>
      <c r="F19" s="551">
        <f>'Format 1A'!O20</f>
        <v>0</v>
      </c>
      <c r="G19" s="552" t="s">
        <v>368</v>
      </c>
      <c r="H19" s="552" t="s">
        <v>368</v>
      </c>
      <c r="I19" s="552" t="s">
        <v>368</v>
      </c>
      <c r="J19" s="552" t="s">
        <v>368</v>
      </c>
      <c r="K19" s="552" t="s">
        <v>368</v>
      </c>
      <c r="L19" s="552" t="s">
        <v>368</v>
      </c>
      <c r="M19" s="552">
        <f>SUMIF('Formet 8'!G$12:G$350,'Format 1A'!D20,'Formet 8'!BY$12:BY$350)</f>
        <v>0</v>
      </c>
      <c r="N19" s="552">
        <f>SUMIF('Formet 8'!G$12:G$350,'Format 1A'!D20,'Formet 8'!BZ$12:BZ$350)</f>
        <v>0</v>
      </c>
      <c r="O19" s="552" t="s">
        <v>368</v>
      </c>
      <c r="P19" s="552" t="s">
        <v>368</v>
      </c>
      <c r="Q19" s="552" t="s">
        <v>368</v>
      </c>
      <c r="R19" s="552" t="s">
        <v>368</v>
      </c>
      <c r="S19" s="940"/>
    </row>
    <row r="20" spans="1:19" s="115" customFormat="1" ht="16.149999999999999" customHeight="1">
      <c r="A20" s="712">
        <f>'Format 1A'!A21</f>
        <v>0</v>
      </c>
      <c r="B20" s="119" t="s">
        <v>335</v>
      </c>
      <c r="C20" s="125" t="str">
        <f>'[2]Data Entry'!C$5</f>
        <v>NON PLAN - BOYS</v>
      </c>
      <c r="D20" s="547" t="str">
        <f>'Format 1A'!D21</f>
        <v>LAB ASST</v>
      </c>
      <c r="E20" s="550" t="str">
        <f>'Format 1A'!E21</f>
        <v>L-9</v>
      </c>
      <c r="F20" s="551">
        <f>'Format 1A'!O21</f>
        <v>0</v>
      </c>
      <c r="G20" s="552" t="s">
        <v>368</v>
      </c>
      <c r="H20" s="552" t="s">
        <v>368</v>
      </c>
      <c r="I20" s="552" t="s">
        <v>368</v>
      </c>
      <c r="J20" s="552" t="s">
        <v>368</v>
      </c>
      <c r="K20" s="552" t="s">
        <v>368</v>
      </c>
      <c r="L20" s="552" t="s">
        <v>368</v>
      </c>
      <c r="M20" s="552">
        <f>SUMIF('Formet 8'!G$12:G$350,'Format 1A'!D21,'Formet 8'!BY$12:BY$350)</f>
        <v>0</v>
      </c>
      <c r="N20" s="552">
        <f>SUMIF('Formet 8'!G$12:G$350,'Format 1A'!D21,'Formet 8'!BZ$12:BZ$350)</f>
        <v>0</v>
      </c>
      <c r="O20" s="552" t="s">
        <v>368</v>
      </c>
      <c r="P20" s="552" t="s">
        <v>368</v>
      </c>
      <c r="Q20" s="552" t="s">
        <v>368</v>
      </c>
      <c r="R20" s="552" t="s">
        <v>368</v>
      </c>
      <c r="S20" s="940"/>
    </row>
    <row r="21" spans="1:19" s="115" customFormat="1" ht="16.149999999999999" customHeight="1">
      <c r="A21" s="712">
        <f>'Format 1A'!A22</f>
        <v>0</v>
      </c>
      <c r="B21" s="119" t="s">
        <v>335</v>
      </c>
      <c r="C21" s="125" t="str">
        <f>'[2]Data Entry'!C$5</f>
        <v>NON PLAN - BOYS</v>
      </c>
      <c r="D21" s="547" t="str">
        <f>'Format 1A'!D22</f>
        <v>CLERK GRADE I</v>
      </c>
      <c r="E21" s="550" t="str">
        <f>'Format 1A'!E22</f>
        <v>L-9</v>
      </c>
      <c r="F21" s="551">
        <f>'Format 1A'!O22</f>
        <v>0</v>
      </c>
      <c r="G21" s="552" t="s">
        <v>368</v>
      </c>
      <c r="H21" s="552" t="s">
        <v>368</v>
      </c>
      <c r="I21" s="552" t="s">
        <v>368</v>
      </c>
      <c r="J21" s="552" t="s">
        <v>368</v>
      </c>
      <c r="K21" s="552" t="s">
        <v>368</v>
      </c>
      <c r="L21" s="552" t="s">
        <v>368</v>
      </c>
      <c r="M21" s="552">
        <f>SUMIF('Formet 8'!G$12:G$350,'Format 1A'!D22,'Formet 8'!BY$12:BY$350)</f>
        <v>0</v>
      </c>
      <c r="N21" s="552">
        <f>SUMIF('Formet 8'!G$12:G$350,'Format 1A'!D22,'Formet 8'!BZ$12:BZ$350)</f>
        <v>0</v>
      </c>
      <c r="O21" s="552" t="s">
        <v>368</v>
      </c>
      <c r="P21" s="552" t="s">
        <v>368</v>
      </c>
      <c r="Q21" s="552" t="s">
        <v>368</v>
      </c>
      <c r="R21" s="552" t="s">
        <v>368</v>
      </c>
      <c r="S21" s="940"/>
    </row>
    <row r="22" spans="1:19" s="115" customFormat="1" ht="16.149999999999999" customHeight="1">
      <c r="A22" s="712">
        <f>'Format 1A'!A23</f>
        <v>4</v>
      </c>
      <c r="B22" s="119" t="s">
        <v>335</v>
      </c>
      <c r="C22" s="125" t="str">
        <f>'[2]Data Entry'!C$5</f>
        <v>NON PLAN - BOYS</v>
      </c>
      <c r="D22" s="549" t="str">
        <f>'Format 1A'!D23</f>
        <v>PTI  III</v>
      </c>
      <c r="E22" s="550" t="str">
        <f>'Format 1A'!E23</f>
        <v>L-10</v>
      </c>
      <c r="F22" s="551">
        <f>'Format 1A'!O23</f>
        <v>2</v>
      </c>
      <c r="G22" s="552" t="s">
        <v>368</v>
      </c>
      <c r="H22" s="552" t="s">
        <v>368</v>
      </c>
      <c r="I22" s="552" t="s">
        <v>368</v>
      </c>
      <c r="J22" s="552" t="s">
        <v>368</v>
      </c>
      <c r="K22" s="552" t="s">
        <v>368</v>
      </c>
      <c r="L22" s="552" t="s">
        <v>368</v>
      </c>
      <c r="M22" s="552">
        <f>SUMIF('Formet 8'!G$12:G$350,'Format 1A'!D23,'Formet 8'!BY$12:BY$350)</f>
        <v>0</v>
      </c>
      <c r="N22" s="552">
        <f>SUMIF('Formet 8'!G$12:G$350,'Format 1A'!D23,'Formet 8'!BZ$12:BZ$350)</f>
        <v>0</v>
      </c>
      <c r="O22" s="552" t="s">
        <v>368</v>
      </c>
      <c r="P22" s="552" t="s">
        <v>368</v>
      </c>
      <c r="Q22" s="552" t="s">
        <v>368</v>
      </c>
      <c r="R22" s="552" t="s">
        <v>368</v>
      </c>
      <c r="S22" s="940"/>
    </row>
    <row r="23" spans="1:19" s="115" customFormat="1" ht="16.149999999999999" customHeight="1">
      <c r="A23" s="712">
        <f>'Format 1A'!A24</f>
        <v>5</v>
      </c>
      <c r="B23" s="119" t="s">
        <v>335</v>
      </c>
      <c r="C23" s="125" t="str">
        <f>'[2]Data Entry'!C$5</f>
        <v>NON PLAN - BOYS</v>
      </c>
      <c r="D23" s="547" t="str">
        <f>'Format 1A'!D24</f>
        <v>TEACHER-III</v>
      </c>
      <c r="E23" s="550" t="str">
        <f>'Format 1A'!E24</f>
        <v>L-10</v>
      </c>
      <c r="F23" s="551">
        <f>'Format 1A'!O24</f>
        <v>12</v>
      </c>
      <c r="G23" s="552" t="s">
        <v>368</v>
      </c>
      <c r="H23" s="552" t="s">
        <v>368</v>
      </c>
      <c r="I23" s="552" t="s">
        <v>368</v>
      </c>
      <c r="J23" s="552" t="s">
        <v>368</v>
      </c>
      <c r="K23" s="552" t="s">
        <v>368</v>
      </c>
      <c r="L23" s="552" t="s">
        <v>368</v>
      </c>
      <c r="M23" s="552">
        <f>SUMIF('Formet 8'!G$12:G$350,'Format 1A'!D24,'Formet 8'!BY$12:BY$350)</f>
        <v>0</v>
      </c>
      <c r="N23" s="552">
        <f>SUMIF('Formet 8'!G$12:G$350,'Format 1A'!D24,'Formet 8'!BZ$12:BZ$350)</f>
        <v>0</v>
      </c>
      <c r="O23" s="552" t="s">
        <v>368</v>
      </c>
      <c r="P23" s="552" t="s">
        <v>368</v>
      </c>
      <c r="Q23" s="552" t="s">
        <v>368</v>
      </c>
      <c r="R23" s="552" t="s">
        <v>368</v>
      </c>
      <c r="S23" s="940"/>
    </row>
    <row r="24" spans="1:19" s="115" customFormat="1" ht="16.149999999999999" customHeight="1">
      <c r="A24" s="712">
        <f>'Format 1A'!A25</f>
        <v>0</v>
      </c>
      <c r="B24" s="119" t="s">
        <v>335</v>
      </c>
      <c r="C24" s="125" t="str">
        <f>'[2]Data Entry'!C$5</f>
        <v>NON PLAN - BOYS</v>
      </c>
      <c r="D24" s="547" t="str">
        <f>'Format 1A'!D25</f>
        <v>LIBRARIAN III</v>
      </c>
      <c r="E24" s="550" t="str">
        <f>'Format 1A'!E25</f>
        <v>L-10</v>
      </c>
      <c r="F24" s="551">
        <f>'Format 1A'!O25</f>
        <v>0</v>
      </c>
      <c r="G24" s="552" t="s">
        <v>368</v>
      </c>
      <c r="H24" s="552" t="s">
        <v>368</v>
      </c>
      <c r="I24" s="552" t="s">
        <v>368</v>
      </c>
      <c r="J24" s="552" t="s">
        <v>368</v>
      </c>
      <c r="K24" s="552" t="s">
        <v>368</v>
      </c>
      <c r="L24" s="552" t="s">
        <v>368</v>
      </c>
      <c r="M24" s="552">
        <f>SUMIF('Formet 8'!G$12:G$350,'Format 1A'!D25,'Formet 8'!BY$12:BY$350)</f>
        <v>0</v>
      </c>
      <c r="N24" s="552">
        <f>SUMIF('Formet 8'!G$12:G$350,'Format 1A'!D25,'Formet 8'!BZ$12:BZ$350)</f>
        <v>0</v>
      </c>
      <c r="O24" s="552" t="s">
        <v>368</v>
      </c>
      <c r="P24" s="552" t="s">
        <v>368</v>
      </c>
      <c r="Q24" s="552" t="s">
        <v>368</v>
      </c>
      <c r="R24" s="552" t="s">
        <v>368</v>
      </c>
      <c r="S24" s="940"/>
    </row>
    <row r="25" spans="1:19" s="115" customFormat="1" ht="16.149999999999999" customHeight="1">
      <c r="A25" s="712">
        <f>'Format 1A'!A26</f>
        <v>0</v>
      </c>
      <c r="B25" s="119" t="s">
        <v>335</v>
      </c>
      <c r="C25" s="125" t="str">
        <f>'[2]Data Entry'!C$5</f>
        <v>NON PLAN - BOYS</v>
      </c>
      <c r="D25" s="547" t="str">
        <f>'Format 1A'!D26</f>
        <v>LAB ASST</v>
      </c>
      <c r="E25" s="550" t="str">
        <f>'Format 1A'!E26</f>
        <v>L-9</v>
      </c>
      <c r="F25" s="551">
        <f>'Format 1A'!O26</f>
        <v>0</v>
      </c>
      <c r="G25" s="552" t="s">
        <v>368</v>
      </c>
      <c r="H25" s="552" t="s">
        <v>368</v>
      </c>
      <c r="I25" s="552" t="s">
        <v>368</v>
      </c>
      <c r="J25" s="552" t="s">
        <v>368</v>
      </c>
      <c r="K25" s="552" t="s">
        <v>368</v>
      </c>
      <c r="L25" s="552" t="s">
        <v>368</v>
      </c>
      <c r="M25" s="552">
        <f>SUMIF('Formet 8'!G$12:G$350,'Format 1A'!D26,'Formet 8'!BY$12:BY$350)</f>
        <v>0</v>
      </c>
      <c r="N25" s="552">
        <f>SUMIF('Formet 8'!G$12:G$350,'Format 1A'!D26,'Formet 8'!BZ$12:BZ$350)</f>
        <v>0</v>
      </c>
      <c r="O25" s="552" t="s">
        <v>368</v>
      </c>
      <c r="P25" s="552" t="s">
        <v>368</v>
      </c>
      <c r="Q25" s="552" t="s">
        <v>368</v>
      </c>
      <c r="R25" s="552" t="s">
        <v>368</v>
      </c>
      <c r="S25" s="940"/>
    </row>
    <row r="26" spans="1:19" s="115" customFormat="1" ht="16.149999999999999" customHeight="1">
      <c r="A26" s="712">
        <f>'Format 1A'!A27</f>
        <v>0</v>
      </c>
      <c r="B26" s="119" t="s">
        <v>335</v>
      </c>
      <c r="C26" s="125" t="str">
        <f>'[2]Data Entry'!C$5</f>
        <v>NON PLAN - BOYS</v>
      </c>
      <c r="D26" s="547" t="str">
        <f>'Format 1A'!D27</f>
        <v>CLERK GRADE II</v>
      </c>
      <c r="E26" s="550" t="str">
        <f>'Format 1A'!E27</f>
        <v>L-5</v>
      </c>
      <c r="F26" s="551">
        <f>'Format 1A'!O27</f>
        <v>0</v>
      </c>
      <c r="G26" s="552" t="s">
        <v>368</v>
      </c>
      <c r="H26" s="552" t="s">
        <v>368</v>
      </c>
      <c r="I26" s="552" t="s">
        <v>368</v>
      </c>
      <c r="J26" s="552" t="s">
        <v>368</v>
      </c>
      <c r="K26" s="552" t="s">
        <v>368</v>
      </c>
      <c r="L26" s="552" t="s">
        <v>368</v>
      </c>
      <c r="M26" s="552">
        <f>SUMIF('Formet 8'!G$12:G$350,'Format 1A'!D27,'Formet 8'!BY$12:BY$350)</f>
        <v>0</v>
      </c>
      <c r="N26" s="552">
        <f>SUMIF('Formet 8'!G$12:G$350,'Format 1A'!D27,'Formet 8'!BZ$12:BZ$350)</f>
        <v>0</v>
      </c>
      <c r="O26" s="552" t="s">
        <v>368</v>
      </c>
      <c r="P26" s="552" t="s">
        <v>368</v>
      </c>
      <c r="Q26" s="552" t="s">
        <v>368</v>
      </c>
      <c r="R26" s="552" t="s">
        <v>368</v>
      </c>
      <c r="S26" s="940"/>
    </row>
    <row r="27" spans="1:19" s="115" customFormat="1" ht="16.149999999999999" customHeight="1">
      <c r="A27" s="712">
        <f>'Format 1A'!A28</f>
        <v>0</v>
      </c>
      <c r="B27" s="119" t="s">
        <v>335</v>
      </c>
      <c r="C27" s="125" t="str">
        <f>'[2]Data Entry'!C$5</f>
        <v>NON PLAN - BOYS</v>
      </c>
      <c r="D27" s="547" t="str">
        <f>'Format 1A'!D28</f>
        <v>FIELDMAN &amp; FIELD REC</v>
      </c>
      <c r="E27" s="550" t="str">
        <f>'Format 1A'!E28</f>
        <v>L-5</v>
      </c>
      <c r="F27" s="551">
        <f>'Format 1A'!O28</f>
        <v>0</v>
      </c>
      <c r="G27" s="552" t="s">
        <v>368</v>
      </c>
      <c r="H27" s="552" t="s">
        <v>368</v>
      </c>
      <c r="I27" s="552" t="s">
        <v>368</v>
      </c>
      <c r="J27" s="552" t="s">
        <v>368</v>
      </c>
      <c r="K27" s="552" t="s">
        <v>368</v>
      </c>
      <c r="L27" s="552" t="s">
        <v>368</v>
      </c>
      <c r="M27" s="552">
        <f>SUMIF('Formet 8'!G$12:G$350,'Format 1A'!D28,'Formet 8'!BY$12:BY$350)</f>
        <v>0</v>
      </c>
      <c r="N27" s="552">
        <f>SUMIF('Formet 8'!G$12:G$350,'Format 1A'!D28,'Formet 8'!BZ$12:BZ$350)</f>
        <v>0</v>
      </c>
      <c r="O27" s="552" t="s">
        <v>368</v>
      </c>
      <c r="P27" s="552" t="s">
        <v>368</v>
      </c>
      <c r="Q27" s="552" t="s">
        <v>368</v>
      </c>
      <c r="R27" s="552" t="s">
        <v>368</v>
      </c>
      <c r="S27" s="940"/>
    </row>
    <row r="28" spans="1:19" s="115" customFormat="1" ht="16.149999999999999" customHeight="1">
      <c r="A28" s="712">
        <f>'Format 1A'!A29</f>
        <v>0</v>
      </c>
      <c r="B28" s="119" t="s">
        <v>335</v>
      </c>
      <c r="C28" s="125" t="str">
        <f>'[2]Data Entry'!C$5</f>
        <v>NON PLAN - BOYS</v>
      </c>
      <c r="D28" s="547" t="str">
        <f>'Format 1A'!D29</f>
        <v>LAB BOY</v>
      </c>
      <c r="E28" s="550" t="str">
        <f>'Format 1A'!E29</f>
        <v>L-1</v>
      </c>
      <c r="F28" s="551">
        <f>'Format 1A'!O29</f>
        <v>0</v>
      </c>
      <c r="G28" s="552" t="s">
        <v>368</v>
      </c>
      <c r="H28" s="552" t="s">
        <v>368</v>
      </c>
      <c r="I28" s="552" t="s">
        <v>368</v>
      </c>
      <c r="J28" s="552" t="s">
        <v>368</v>
      </c>
      <c r="K28" s="552" t="s">
        <v>368</v>
      </c>
      <c r="L28" s="552" t="s">
        <v>368</v>
      </c>
      <c r="M28" s="552">
        <f>SUMIF('Formet 8'!G$12:G$350,'Format 1A'!D29,'Formet 8'!BY$12:BY$350)</f>
        <v>0</v>
      </c>
      <c r="N28" s="552">
        <f>SUMIF('Formet 8'!G$12:G$350,'Format 1A'!D29,'Formet 8'!BZ$12:BZ$350)</f>
        <v>0</v>
      </c>
      <c r="O28" s="552" t="s">
        <v>368</v>
      </c>
      <c r="P28" s="552" t="s">
        <v>368</v>
      </c>
      <c r="Q28" s="552" t="s">
        <v>368</v>
      </c>
      <c r="R28" s="552" t="s">
        <v>368</v>
      </c>
      <c r="S28" s="940"/>
    </row>
    <row r="29" spans="1:19" s="115" customFormat="1" ht="16.149999999999999" customHeight="1">
      <c r="A29" s="712">
        <f>'Format 1A'!A30</f>
        <v>0</v>
      </c>
      <c r="B29" s="119" t="s">
        <v>335</v>
      </c>
      <c r="C29" s="125" t="str">
        <f>'[2]Data Entry'!C$5</f>
        <v>NON PLAN - BOYS</v>
      </c>
      <c r="D29" s="547" t="str">
        <f>'Format 1A'!D30</f>
        <v>JAMADAR</v>
      </c>
      <c r="E29" s="550" t="str">
        <f>'Format 1A'!E30</f>
        <v>L-1</v>
      </c>
      <c r="F29" s="551">
        <f>'Format 1A'!O30</f>
        <v>0</v>
      </c>
      <c r="G29" s="552" t="s">
        <v>368</v>
      </c>
      <c r="H29" s="552" t="s">
        <v>368</v>
      </c>
      <c r="I29" s="552" t="s">
        <v>368</v>
      </c>
      <c r="J29" s="552" t="s">
        <v>368</v>
      </c>
      <c r="K29" s="552" t="s">
        <v>368</v>
      </c>
      <c r="L29" s="552" t="s">
        <v>368</v>
      </c>
      <c r="M29" s="552">
        <f>SUMIF('Formet 8'!G$12:G$350,'Format 1A'!D30,'Formet 8'!BY$12:BY$350)</f>
        <v>0</v>
      </c>
      <c r="N29" s="552">
        <f>SUMIF('Formet 8'!G$12:G$350,'Format 1A'!D30,'Formet 8'!BZ$12:BZ$350)</f>
        <v>0</v>
      </c>
      <c r="O29" s="552" t="s">
        <v>368</v>
      </c>
      <c r="P29" s="552" t="s">
        <v>368</v>
      </c>
      <c r="Q29" s="552" t="s">
        <v>368</v>
      </c>
      <c r="R29" s="552" t="s">
        <v>368</v>
      </c>
      <c r="S29" s="940"/>
    </row>
    <row r="30" spans="1:19" s="115" customFormat="1" ht="16.149999999999999" customHeight="1">
      <c r="A30" s="712">
        <f>'Format 1A'!A31</f>
        <v>6</v>
      </c>
      <c r="B30" s="119" t="s">
        <v>335</v>
      </c>
      <c r="C30" s="125" t="str">
        <f>'[2]Data Entry'!C$5</f>
        <v>NON PLAN - BOYS</v>
      </c>
      <c r="D30" s="547" t="str">
        <f>'Format 1A'!D31</f>
        <v>PEON</v>
      </c>
      <c r="E30" s="550" t="str">
        <f>'Format 1A'!E31</f>
        <v>L-1</v>
      </c>
      <c r="F30" s="551">
        <f>'Format 1A'!O31</f>
        <v>0</v>
      </c>
      <c r="G30" s="552" t="s">
        <v>368</v>
      </c>
      <c r="H30" s="552" t="s">
        <v>368</v>
      </c>
      <c r="I30" s="552" t="s">
        <v>368</v>
      </c>
      <c r="J30" s="552" t="s">
        <v>368</v>
      </c>
      <c r="K30" s="552" t="s">
        <v>368</v>
      </c>
      <c r="L30" s="552" t="s">
        <v>368</v>
      </c>
      <c r="M30" s="552">
        <f>SUMIF('Formet 8'!G$12:G$350,'Format 1A'!D31,'Formet 8'!BY$12:BY$350)</f>
        <v>0</v>
      </c>
      <c r="N30" s="552">
        <f>SUMIF('Formet 8'!G$12:G$350,'Format 1A'!D31,'Formet 8'!BZ$12:BZ$350)</f>
        <v>0</v>
      </c>
      <c r="O30" s="552" t="s">
        <v>368</v>
      </c>
      <c r="P30" s="552" t="s">
        <v>368</v>
      </c>
      <c r="Q30" s="552" t="s">
        <v>368</v>
      </c>
      <c r="R30" s="552" t="s">
        <v>368</v>
      </c>
      <c r="S30" s="940"/>
    </row>
    <row r="31" spans="1:19" s="115" customFormat="1" ht="16.149999999999999" customHeight="1">
      <c r="A31" s="712">
        <f>'Format 1A'!A32</f>
        <v>7</v>
      </c>
      <c r="B31" s="712" t="s">
        <v>894</v>
      </c>
      <c r="C31" s="125" t="str">
        <f>'[2]Data Entry'!C$5</f>
        <v>NON PLAN - BOYS</v>
      </c>
      <c r="D31" s="547" t="str">
        <f>'Format 1A'!D32</f>
        <v>Sanvida Employee</v>
      </c>
      <c r="E31" s="550" t="str">
        <f>'Format 1A'!E32</f>
        <v>-</v>
      </c>
      <c r="F31" s="551">
        <f>'Format 1A'!O32</f>
        <v>0</v>
      </c>
      <c r="G31" s="715"/>
      <c r="H31" s="715"/>
      <c r="I31" s="715"/>
      <c r="J31" s="715"/>
      <c r="K31" s="715"/>
      <c r="L31" s="715"/>
      <c r="M31" s="715"/>
      <c r="N31" s="715"/>
      <c r="O31" s="715"/>
      <c r="P31" s="715"/>
      <c r="Q31" s="715"/>
      <c r="R31" s="715"/>
      <c r="S31" s="940"/>
    </row>
    <row r="32" spans="1:19" s="116" customFormat="1" ht="12.75" customHeight="1">
      <c r="A32" s="127"/>
      <c r="B32" s="128"/>
      <c r="C32" s="129"/>
      <c r="D32" s="129" t="s">
        <v>344</v>
      </c>
      <c r="E32" s="130"/>
      <c r="F32" s="131">
        <f>SUM(F8:F30)</f>
        <v>15</v>
      </c>
      <c r="G32" s="132" t="s">
        <v>368</v>
      </c>
      <c r="H32" s="132" t="s">
        <v>368</v>
      </c>
      <c r="I32" s="132" t="s">
        <v>368</v>
      </c>
      <c r="J32" s="132" t="s">
        <v>368</v>
      </c>
      <c r="K32" s="132" t="s">
        <v>368</v>
      </c>
      <c r="L32" s="132" t="s">
        <v>368</v>
      </c>
      <c r="M32" s="131">
        <f>SUM(M8:M30)</f>
        <v>0</v>
      </c>
      <c r="N32" s="131">
        <f>SUM(N8:N30)</f>
        <v>0</v>
      </c>
      <c r="O32" s="132" t="s">
        <v>368</v>
      </c>
      <c r="P32" s="132" t="s">
        <v>368</v>
      </c>
      <c r="Q32" s="132" t="s">
        <v>368</v>
      </c>
      <c r="R32" s="132" t="s">
        <v>368</v>
      </c>
      <c r="S32" s="940"/>
    </row>
    <row r="33" spans="1:19" ht="11.25" customHeight="1">
      <c r="A33" s="941"/>
      <c r="B33" s="941"/>
      <c r="C33" s="941"/>
      <c r="D33" s="941"/>
      <c r="E33" s="941"/>
      <c r="F33" s="941"/>
      <c r="G33" s="941"/>
      <c r="H33" s="941"/>
      <c r="I33" s="941"/>
      <c r="J33" s="941"/>
      <c r="K33" s="941"/>
      <c r="L33" s="941"/>
      <c r="M33" s="941"/>
      <c r="N33" s="941"/>
      <c r="O33" s="941"/>
      <c r="P33" s="941"/>
      <c r="Q33" s="941"/>
      <c r="R33" s="941"/>
      <c r="S33" s="940"/>
    </row>
    <row r="34" spans="1:19" ht="11.25" customHeight="1">
      <c r="A34" s="942"/>
      <c r="B34" s="942"/>
      <c r="C34" s="942"/>
      <c r="D34" s="942"/>
      <c r="E34" s="942"/>
      <c r="F34" s="942"/>
      <c r="G34" s="942"/>
      <c r="H34" s="942"/>
      <c r="I34" s="942"/>
      <c r="J34" s="942"/>
      <c r="K34" s="942"/>
      <c r="L34" s="942"/>
      <c r="M34" s="942"/>
      <c r="N34" s="919" t="str">
        <f>Master!E2</f>
        <v>ç/kkukpk;Z]</v>
      </c>
      <c r="O34" s="919"/>
      <c r="P34" s="919"/>
      <c r="Q34" s="919"/>
      <c r="R34" s="919"/>
      <c r="S34" s="940"/>
    </row>
    <row r="35" spans="1:19" ht="11.25" customHeight="1">
      <c r="A35" s="942"/>
      <c r="B35" s="942"/>
      <c r="C35" s="942"/>
      <c r="D35" s="942"/>
      <c r="E35" s="942"/>
      <c r="F35" s="942"/>
      <c r="G35" s="942"/>
      <c r="H35" s="942"/>
      <c r="I35" s="942"/>
      <c r="J35" s="942"/>
      <c r="K35" s="942"/>
      <c r="L35" s="942"/>
      <c r="M35" s="942"/>
      <c r="N35" s="919"/>
      <c r="O35" s="919"/>
      <c r="P35" s="919"/>
      <c r="Q35" s="919"/>
      <c r="R35" s="919"/>
      <c r="S35" s="940"/>
    </row>
    <row r="36" spans="1:19" ht="11.25" customHeight="1">
      <c r="A36" s="942"/>
      <c r="B36" s="942"/>
      <c r="C36" s="942"/>
      <c r="D36" s="942"/>
      <c r="E36" s="942"/>
      <c r="F36" s="942"/>
      <c r="G36" s="942"/>
      <c r="H36" s="942"/>
      <c r="I36" s="942"/>
      <c r="J36" s="942"/>
      <c r="K36" s="942"/>
      <c r="L36" s="942"/>
      <c r="M36" s="942"/>
      <c r="N36" s="920" t="str">
        <f>Master!H2</f>
        <v>jkmekfo jk;eyok³k</v>
      </c>
      <c r="O36" s="920"/>
      <c r="P36" s="920"/>
      <c r="Q36" s="920"/>
      <c r="R36" s="920"/>
      <c r="S36" s="940"/>
    </row>
    <row r="37" spans="1:19" ht="11.25" customHeight="1">
      <c r="A37" s="942"/>
      <c r="B37" s="942"/>
      <c r="C37" s="942"/>
      <c r="D37" s="942"/>
      <c r="E37" s="942"/>
      <c r="F37" s="942"/>
      <c r="G37" s="942"/>
      <c r="H37" s="942"/>
      <c r="I37" s="942"/>
      <c r="J37" s="942"/>
      <c r="K37" s="942"/>
      <c r="L37" s="942"/>
      <c r="M37" s="942"/>
      <c r="N37" s="920"/>
      <c r="O37" s="920"/>
      <c r="P37" s="920"/>
      <c r="Q37" s="920"/>
      <c r="R37" s="920"/>
      <c r="S37" s="940"/>
    </row>
    <row r="38" spans="1:19" ht="11.25" hidden="1" customHeight="1">
      <c r="A38" s="41"/>
      <c r="B38" s="41"/>
      <c r="C38" s="41"/>
      <c r="D38" s="41"/>
      <c r="E38" s="41"/>
      <c r="F38" s="41"/>
      <c r="G38" s="41"/>
      <c r="H38" s="41"/>
      <c r="I38" s="41"/>
      <c r="J38" s="41"/>
      <c r="K38" s="41"/>
      <c r="L38" s="41"/>
      <c r="M38" s="41"/>
      <c r="N38" s="920"/>
      <c r="O38" s="920"/>
      <c r="P38" s="920"/>
      <c r="Q38" s="920"/>
      <c r="R38" s="920"/>
      <c r="S38" s="940"/>
    </row>
    <row r="39" spans="1:19" hidden="1">
      <c r="A39" s="123"/>
      <c r="B39" s="123"/>
      <c r="C39" s="123"/>
      <c r="D39" s="123"/>
      <c r="E39" s="123"/>
      <c r="F39" s="123"/>
      <c r="G39" s="123"/>
      <c r="H39" s="123"/>
      <c r="I39" s="123"/>
      <c r="J39" s="123"/>
      <c r="K39" s="123"/>
      <c r="L39" s="123"/>
      <c r="M39" s="123"/>
      <c r="N39" s="123"/>
      <c r="O39" s="123"/>
      <c r="P39" s="123"/>
      <c r="Q39" s="123"/>
      <c r="R39" s="123"/>
    </row>
    <row r="40" spans="1:19" hidden="1"/>
    <row r="41" spans="1:19" hidden="1"/>
    <row r="42" spans="1:19" hidden="1"/>
    <row r="43" spans="1:19" hidden="1"/>
  </sheetData>
  <sheetProtection password="E8FA" sheet="1" objects="1" scenarios="1" formatColumns="0" formatRows="0"/>
  <mergeCells count="12">
    <mergeCell ref="S1:S38"/>
    <mergeCell ref="N33:R33"/>
    <mergeCell ref="A33:M37"/>
    <mergeCell ref="N36:R38"/>
    <mergeCell ref="N34:R35"/>
    <mergeCell ref="A5:O5"/>
    <mergeCell ref="P5:R5"/>
    <mergeCell ref="O1:R1"/>
    <mergeCell ref="A2:R2"/>
    <mergeCell ref="A3:R3"/>
    <mergeCell ref="A4:R4"/>
    <mergeCell ref="A1:N1"/>
  </mergeCells>
  <pageMargins left="0.7" right="0.19" top="0.31" bottom="0.16" header="0.3" footer="0.1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M38"/>
  <sheetViews>
    <sheetView topLeftCell="A11" workbookViewId="0">
      <selection activeCell="F31" sqref="F31:G31"/>
    </sheetView>
  </sheetViews>
  <sheetFormatPr defaultColWidth="0" defaultRowHeight="15" zeroHeight="1"/>
  <cols>
    <col min="1" max="1" width="7.28515625" style="716" customWidth="1"/>
    <col min="2" max="2" width="24.85546875" style="716" customWidth="1"/>
    <col min="3" max="3" width="25" style="716" customWidth="1"/>
    <col min="4" max="4" width="24.5703125" style="716" customWidth="1"/>
    <col min="5" max="5" width="20.42578125" style="716" customWidth="1"/>
    <col min="6" max="6" width="17.42578125" style="28" customWidth="1"/>
    <col min="7" max="7" width="16.7109375" style="28" customWidth="1"/>
    <col min="8" max="8" width="4.42578125" style="28" customWidth="1"/>
    <col min="9" max="10" width="9.140625" style="28" hidden="1" customWidth="1"/>
    <col min="11" max="13" width="0" style="28" hidden="1" customWidth="1"/>
    <col min="14" max="16384" width="9.140625" style="28" hidden="1"/>
  </cols>
  <sheetData>
    <row r="1" spans="1:13" ht="15.75">
      <c r="A1" s="961" t="str">
        <f>'Format 1B'!A1</f>
        <v>vk; dk foLr`r ctV vuqeku foÙkh; o"kZ  ¼ 1 vizSy ls 31 ekpZ rd ½ dk</v>
      </c>
      <c r="B1" s="961"/>
      <c r="C1" s="961"/>
      <c r="D1" s="961"/>
      <c r="E1" s="961"/>
      <c r="F1" s="952">
        <f>Summary!$C$1</f>
        <v>12345</v>
      </c>
      <c r="G1" s="952"/>
      <c r="H1" s="949"/>
    </row>
    <row r="2" spans="1:13" ht="20.25" customHeight="1">
      <c r="A2" s="953" t="str">
        <f>Summary!A2</f>
        <v>ç/kkukpk;Z] jkmekfo jk;eyok³k ¼vkWfQl vkbZ-Mh- la[;k %&amp;12345½</v>
      </c>
      <c r="B2" s="953"/>
      <c r="C2" s="953"/>
      <c r="D2" s="953"/>
      <c r="E2" s="953"/>
      <c r="F2" s="953"/>
      <c r="G2" s="953"/>
      <c r="H2" s="949"/>
      <c r="I2" s="86"/>
      <c r="J2" s="86"/>
      <c r="K2" s="86"/>
      <c r="L2" s="86"/>
      <c r="M2" s="86"/>
    </row>
    <row r="3" spans="1:13" ht="15.75" customHeight="1">
      <c r="A3" s="919" t="s">
        <v>369</v>
      </c>
      <c r="B3" s="919"/>
      <c r="C3" s="919"/>
      <c r="D3" s="919"/>
      <c r="E3" s="919"/>
      <c r="F3" s="919"/>
      <c r="G3" s="919"/>
      <c r="H3" s="949"/>
      <c r="I3" s="86"/>
      <c r="J3" s="86"/>
      <c r="K3" s="86"/>
      <c r="L3" s="86"/>
      <c r="M3" s="86"/>
    </row>
    <row r="4" spans="1:13" ht="15.75" customHeight="1">
      <c r="A4" s="950" t="str">
        <f>Summary!A5</f>
        <v>BUDGET HEAD : 2202 -सामान्य शिक्षा-02-109 -राजकीय माध्यमिक विद्यालय-07 -राष्ट्रीय माध्यमिक शिक्षा अभियान-01 -माध्यमिक शिक्षा अभियान- सामान्य व्यय (S.F. + C.A.)</v>
      </c>
      <c r="B4" s="950"/>
      <c r="C4" s="950"/>
      <c r="D4" s="950"/>
      <c r="E4" s="950"/>
      <c r="F4" s="951" t="s">
        <v>254</v>
      </c>
      <c r="G4" s="951"/>
      <c r="H4" s="949"/>
      <c r="I4" s="86"/>
      <c r="J4" s="86"/>
      <c r="K4" s="86"/>
      <c r="L4" s="86"/>
      <c r="M4" s="86"/>
    </row>
    <row r="5" spans="1:13" s="133" customFormat="1" ht="34.5" customHeight="1">
      <c r="A5" s="119" t="s">
        <v>6</v>
      </c>
      <c r="B5" s="119" t="s">
        <v>72</v>
      </c>
      <c r="C5" s="134" t="s">
        <v>370</v>
      </c>
      <c r="D5" s="954" t="s">
        <v>370</v>
      </c>
      <c r="E5" s="955"/>
      <c r="F5" s="119" t="s">
        <v>371</v>
      </c>
      <c r="G5" s="119" t="s">
        <v>372</v>
      </c>
      <c r="H5" s="949"/>
      <c r="I5" s="83"/>
      <c r="J5" s="83"/>
      <c r="K5" s="83"/>
      <c r="L5" s="83"/>
      <c r="M5" s="83"/>
    </row>
    <row r="6" spans="1:13" ht="12" customHeight="1">
      <c r="A6" s="126">
        <v>1</v>
      </c>
      <c r="B6" s="135">
        <v>2</v>
      </c>
      <c r="C6" s="136"/>
      <c r="D6" s="956">
        <v>3</v>
      </c>
      <c r="E6" s="957"/>
      <c r="F6" s="135">
        <v>5</v>
      </c>
      <c r="G6" s="135">
        <v>6</v>
      </c>
      <c r="H6" s="949"/>
      <c r="I6" s="86"/>
      <c r="J6" s="86"/>
      <c r="K6" s="86"/>
      <c r="L6" s="86"/>
      <c r="M6" s="86"/>
    </row>
    <row r="7" spans="1:13" ht="15" customHeight="1">
      <c r="A7" s="126">
        <f>'Format 1A'!A9</f>
        <v>1</v>
      </c>
      <c r="B7" s="958" t="str">
        <f>A4</f>
        <v>BUDGET HEAD : 2202 -सामान्य शिक्षा-02-109 -राजकीय माध्यमिक विद्यालय-07 -राष्ट्रीय माध्यमिक शिक्षा अभियान-01 -माध्यमिक शिक्षा अभियान- सामान्य व्यय (S.F. + C.A.)</v>
      </c>
      <c r="C7" s="404" t="str">
        <f>'Format 1A'!C9</f>
        <v>NON PLAN - BOYS</v>
      </c>
      <c r="D7" s="547" t="str">
        <f>'Format 1A'!D9</f>
        <v>PRINCIPAL</v>
      </c>
      <c r="E7" s="548" t="str">
        <f>'Format 1A'!E9</f>
        <v>L-16</v>
      </c>
      <c r="F7" s="437">
        <f>'Format 1A'!F9</f>
        <v>1</v>
      </c>
      <c r="G7" s="437">
        <v>0</v>
      </c>
      <c r="H7" s="949"/>
      <c r="I7" s="86"/>
      <c r="J7" s="86"/>
      <c r="K7" s="86">
        <f>'Format 1A'!F9</f>
        <v>1</v>
      </c>
      <c r="L7" s="86"/>
      <c r="M7" s="86"/>
    </row>
    <row r="8" spans="1:13" ht="15" customHeight="1">
      <c r="A8" s="126">
        <f>'Format 1A'!A10</f>
        <v>0</v>
      </c>
      <c r="B8" s="959"/>
      <c r="C8" s="404" t="str">
        <f>'Format 1A'!C10</f>
        <v>NON PLAN - BOYS</v>
      </c>
      <c r="D8" s="547" t="str">
        <f>'Format 1A'!D10</f>
        <v>VICE PRINCIPAL</v>
      </c>
      <c r="E8" s="548" t="str">
        <f>'Format 1A'!E10</f>
        <v>L-14</v>
      </c>
      <c r="F8" s="437">
        <f>'Format 1A'!F10</f>
        <v>0</v>
      </c>
      <c r="G8" s="437">
        <v>0</v>
      </c>
      <c r="H8" s="949"/>
      <c r="I8" s="86"/>
      <c r="J8" s="86"/>
      <c r="K8" s="86">
        <f>'Format 1A'!F10</f>
        <v>0</v>
      </c>
      <c r="L8" s="86"/>
      <c r="M8" s="86"/>
    </row>
    <row r="9" spans="1:13" ht="15" customHeight="1">
      <c r="A9" s="126">
        <f>'Format 1A'!A11</f>
        <v>2</v>
      </c>
      <c r="B9" s="959"/>
      <c r="C9" s="404" t="str">
        <f>'Format 1A'!C11</f>
        <v>NON PLAN - BOYS</v>
      </c>
      <c r="D9" s="547" t="str">
        <f>'Format 1A'!D11</f>
        <v>LECTURER</v>
      </c>
      <c r="E9" s="548" t="str">
        <f>'Format 1A'!E11</f>
        <v>L-12</v>
      </c>
      <c r="F9" s="437">
        <f>'Format 1A'!F11</f>
        <v>1</v>
      </c>
      <c r="G9" s="437">
        <v>0</v>
      </c>
      <c r="H9" s="949"/>
      <c r="I9" s="86"/>
      <c r="J9" s="86"/>
      <c r="K9" s="86">
        <f>'Format 1A'!F11</f>
        <v>1</v>
      </c>
      <c r="L9" s="86"/>
      <c r="M9" s="86"/>
    </row>
    <row r="10" spans="1:13" ht="15" customHeight="1">
      <c r="A10" s="126">
        <f>'Format 1A'!A12</f>
        <v>0</v>
      </c>
      <c r="B10" s="959"/>
      <c r="C10" s="404" t="str">
        <f>'Format 1A'!C12</f>
        <v>NON PLAN - BOYS</v>
      </c>
      <c r="D10" s="547" t="str">
        <f>'Format 1A'!D12</f>
        <v>TEACHER-I</v>
      </c>
      <c r="E10" s="548" t="str">
        <f>'Format 1A'!E12</f>
        <v>L-12</v>
      </c>
      <c r="F10" s="437">
        <f>'Format 1A'!F12</f>
        <v>0</v>
      </c>
      <c r="G10" s="437">
        <v>0</v>
      </c>
      <c r="H10" s="949"/>
      <c r="I10" s="86"/>
      <c r="J10" s="86"/>
      <c r="K10" s="86">
        <f>'Format 1A'!F12</f>
        <v>0</v>
      </c>
      <c r="L10" s="86"/>
      <c r="M10" s="86"/>
    </row>
    <row r="11" spans="1:13" ht="15" customHeight="1">
      <c r="A11" s="126">
        <f>'Format 1A'!A13</f>
        <v>0</v>
      </c>
      <c r="B11" s="959"/>
      <c r="C11" s="404" t="str">
        <f>'Format 1A'!C13</f>
        <v>NON PLAN - BOYS</v>
      </c>
      <c r="D11" s="547" t="str">
        <f>'Format 1A'!D13</f>
        <v>PTI  I</v>
      </c>
      <c r="E11" s="548" t="str">
        <f>'Format 1A'!E13</f>
        <v>L-12</v>
      </c>
      <c r="F11" s="437">
        <f>'Format 1A'!F13</f>
        <v>0</v>
      </c>
      <c r="G11" s="437">
        <v>0</v>
      </c>
      <c r="H11" s="949"/>
      <c r="I11" s="86"/>
      <c r="J11" s="86"/>
      <c r="K11" s="86">
        <f>'Format 1A'!F13</f>
        <v>0</v>
      </c>
      <c r="L11" s="86"/>
      <c r="M11" s="86"/>
    </row>
    <row r="12" spans="1:13" ht="15" customHeight="1">
      <c r="A12" s="126">
        <f>'Format 1A'!A14</f>
        <v>0</v>
      </c>
      <c r="B12" s="959"/>
      <c r="C12" s="404" t="str">
        <f>'Format 1A'!C14</f>
        <v>NON PLAN - BOYS</v>
      </c>
      <c r="D12" s="547" t="str">
        <f>'Format 1A'!D14</f>
        <v>AGRICULTURE TEACH</v>
      </c>
      <c r="E12" s="548" t="str">
        <f>'Format 1A'!E14</f>
        <v>L-12</v>
      </c>
      <c r="F12" s="437">
        <f>'Format 1A'!F14</f>
        <v>0</v>
      </c>
      <c r="G12" s="437">
        <v>0</v>
      </c>
      <c r="H12" s="949"/>
      <c r="I12" s="86"/>
      <c r="J12" s="86"/>
      <c r="K12" s="86">
        <f>'Format 1A'!F14</f>
        <v>0</v>
      </c>
      <c r="L12" s="86"/>
      <c r="M12" s="86"/>
    </row>
    <row r="13" spans="1:13" ht="15" customHeight="1">
      <c r="A13" s="126">
        <f>'Format 1A'!A15</f>
        <v>0</v>
      </c>
      <c r="B13" s="959"/>
      <c r="C13" s="404" t="str">
        <f>'Format 1A'!C15</f>
        <v>NON PLAN - BOYS</v>
      </c>
      <c r="D13" s="547" t="str">
        <f>'Format 1A'!D15</f>
        <v>INSTRUCTOR</v>
      </c>
      <c r="E13" s="548" t="str">
        <f>'Format 1A'!E15</f>
        <v>L-12</v>
      </c>
      <c r="F13" s="437">
        <f>'Format 1A'!F15</f>
        <v>0</v>
      </c>
      <c r="G13" s="437">
        <v>0</v>
      </c>
      <c r="H13" s="949"/>
      <c r="I13" s="86"/>
      <c r="J13" s="86"/>
      <c r="K13" s="86">
        <f>'Format 1A'!F15</f>
        <v>0</v>
      </c>
      <c r="L13" s="86"/>
      <c r="M13" s="86"/>
    </row>
    <row r="14" spans="1:13" ht="15" customHeight="1">
      <c r="A14" s="126">
        <f>'Format 1A'!A16</f>
        <v>0</v>
      </c>
      <c r="B14" s="959"/>
      <c r="C14" s="404" t="str">
        <f>'Format 1A'!C16</f>
        <v>NON PLAN - BOYS</v>
      </c>
      <c r="D14" s="547" t="str">
        <f>'Format 1A'!D16</f>
        <v>LIBRARIAN I</v>
      </c>
      <c r="E14" s="548" t="str">
        <f>'Format 1A'!E16</f>
        <v>L-12</v>
      </c>
      <c r="F14" s="437">
        <f>'Format 1A'!F16</f>
        <v>0</v>
      </c>
      <c r="G14" s="437">
        <v>0</v>
      </c>
      <c r="H14" s="949"/>
      <c r="K14" s="86">
        <f>'Format 1A'!F16</f>
        <v>0</v>
      </c>
    </row>
    <row r="15" spans="1:13" ht="15" customHeight="1">
      <c r="A15" s="126">
        <f>'Format 1A'!A17</f>
        <v>0</v>
      </c>
      <c r="B15" s="959"/>
      <c r="C15" s="404" t="str">
        <f>'Format 1A'!C17</f>
        <v>NON PLAN - BOYS</v>
      </c>
      <c r="D15" s="547" t="str">
        <f>'Format 1A'!D17</f>
        <v>BASIC COMPUTER INST.</v>
      </c>
      <c r="E15" s="548" t="str">
        <f>'Format 1A'!E17</f>
        <v>L-8</v>
      </c>
      <c r="F15" s="437">
        <f>'Format 1A'!F17</f>
        <v>0</v>
      </c>
      <c r="G15" s="437">
        <v>0</v>
      </c>
      <c r="H15" s="949"/>
      <c r="K15" s="86">
        <f>'Format 1A'!F17</f>
        <v>0</v>
      </c>
    </row>
    <row r="16" spans="1:13" ht="15" customHeight="1">
      <c r="A16" s="126">
        <f>'Format 1A'!A18</f>
        <v>3</v>
      </c>
      <c r="B16" s="959"/>
      <c r="C16" s="404" t="str">
        <f>'Format 1A'!C18</f>
        <v>NON PLAN - BOYS</v>
      </c>
      <c r="D16" s="547" t="str">
        <f>'Format 1A'!D18</f>
        <v>TEACHER-II</v>
      </c>
      <c r="E16" s="548" t="str">
        <f>'Format 1A'!E18</f>
        <v>L-11</v>
      </c>
      <c r="F16" s="437">
        <f>'Format 1A'!F18</f>
        <v>2</v>
      </c>
      <c r="G16" s="437">
        <v>0</v>
      </c>
      <c r="H16" s="949"/>
      <c r="K16" s="86">
        <f>'Format 1A'!F18</f>
        <v>2</v>
      </c>
    </row>
    <row r="17" spans="1:11" ht="15" customHeight="1">
      <c r="A17" s="126">
        <f>'Format 1A'!A19</f>
        <v>0</v>
      </c>
      <c r="B17" s="959"/>
      <c r="C17" s="404" t="str">
        <f>'Format 1A'!C19</f>
        <v>NON PLAN - BOYS</v>
      </c>
      <c r="D17" s="547" t="str">
        <f>'Format 1A'!D19</f>
        <v>PTI II</v>
      </c>
      <c r="E17" s="548" t="str">
        <f>'Format 1A'!E19</f>
        <v>L-11</v>
      </c>
      <c r="F17" s="437">
        <f>'Format 1A'!F19</f>
        <v>0</v>
      </c>
      <c r="G17" s="437">
        <v>0</v>
      </c>
      <c r="H17" s="949"/>
      <c r="K17" s="86">
        <f>'Format 1A'!F19</f>
        <v>0</v>
      </c>
    </row>
    <row r="18" spans="1:11" ht="15" customHeight="1">
      <c r="A18" s="126">
        <f>'Format 1A'!A20</f>
        <v>0</v>
      </c>
      <c r="B18" s="959"/>
      <c r="C18" s="404" t="str">
        <f>'Format 1A'!C20</f>
        <v>NON PLAN - BOYS</v>
      </c>
      <c r="D18" s="547" t="str">
        <f>'Format 1A'!D20</f>
        <v>LIBRARIAN II</v>
      </c>
      <c r="E18" s="548" t="str">
        <f>'Format 1A'!E20</f>
        <v>L-11</v>
      </c>
      <c r="F18" s="437">
        <f>'Format 1A'!F20</f>
        <v>0</v>
      </c>
      <c r="G18" s="437">
        <v>0</v>
      </c>
      <c r="H18" s="949"/>
      <c r="K18" s="86">
        <f>'Format 1A'!F20</f>
        <v>0</v>
      </c>
    </row>
    <row r="19" spans="1:11" ht="15" customHeight="1">
      <c r="A19" s="126">
        <f>'Format 1A'!A21</f>
        <v>0</v>
      </c>
      <c r="B19" s="959"/>
      <c r="C19" s="404" t="str">
        <f>'Format 1A'!C21</f>
        <v>NON PLAN - BOYS</v>
      </c>
      <c r="D19" s="547" t="str">
        <f>'Format 1A'!D21</f>
        <v>LAB ASST</v>
      </c>
      <c r="E19" s="548" t="str">
        <f>'Format 1A'!E21</f>
        <v>L-9</v>
      </c>
      <c r="F19" s="437">
        <f>'Format 1A'!F21</f>
        <v>0</v>
      </c>
      <c r="G19" s="437">
        <v>0</v>
      </c>
      <c r="H19" s="949"/>
      <c r="K19" s="86">
        <f>'Format 1A'!F21</f>
        <v>0</v>
      </c>
    </row>
    <row r="20" spans="1:11" ht="15" customHeight="1">
      <c r="A20" s="126">
        <f>'Format 1A'!A22</f>
        <v>0</v>
      </c>
      <c r="B20" s="959"/>
      <c r="C20" s="404" t="str">
        <f>'Format 1A'!C22</f>
        <v>NON PLAN - BOYS</v>
      </c>
      <c r="D20" s="547" t="str">
        <f>'Format 1A'!D22</f>
        <v>CLERK GRADE I</v>
      </c>
      <c r="E20" s="548" t="str">
        <f>'Format 1A'!E22</f>
        <v>L-9</v>
      </c>
      <c r="F20" s="437">
        <f>'Format 1A'!F22</f>
        <v>0</v>
      </c>
      <c r="G20" s="437">
        <v>0</v>
      </c>
      <c r="H20" s="949"/>
      <c r="K20" s="86">
        <f>'Format 1A'!F22</f>
        <v>0</v>
      </c>
    </row>
    <row r="21" spans="1:11" ht="15" customHeight="1">
      <c r="A21" s="126">
        <f>'Format 1A'!A23</f>
        <v>4</v>
      </c>
      <c r="B21" s="959"/>
      <c r="C21" s="404" t="str">
        <f>'Format 1A'!C23</f>
        <v>NON PLAN - BOYS</v>
      </c>
      <c r="D21" s="547" t="str">
        <f>'Format 1A'!D23</f>
        <v>PTI  III</v>
      </c>
      <c r="E21" s="548" t="str">
        <f>'Format 1A'!E23</f>
        <v>L-10</v>
      </c>
      <c r="F21" s="437">
        <f>'Format 1A'!F23</f>
        <v>2</v>
      </c>
      <c r="G21" s="437">
        <v>0</v>
      </c>
      <c r="H21" s="949"/>
      <c r="K21" s="86">
        <f>'Format 1A'!F23</f>
        <v>2</v>
      </c>
    </row>
    <row r="22" spans="1:11" ht="15" customHeight="1">
      <c r="A22" s="126">
        <f>'Format 1A'!A24</f>
        <v>5</v>
      </c>
      <c r="B22" s="959"/>
      <c r="C22" s="404" t="str">
        <f>'Format 1A'!C24</f>
        <v>NON PLAN - BOYS</v>
      </c>
      <c r="D22" s="547" t="str">
        <f>'Format 1A'!D24</f>
        <v>TEACHER-III</v>
      </c>
      <c r="E22" s="548" t="str">
        <f>'Format 1A'!E24</f>
        <v>L-10</v>
      </c>
      <c r="F22" s="437">
        <f>'Format 1A'!F24</f>
        <v>17</v>
      </c>
      <c r="G22" s="437">
        <v>0</v>
      </c>
      <c r="H22" s="949"/>
      <c r="K22" s="86">
        <f>'Format 1A'!F24</f>
        <v>17</v>
      </c>
    </row>
    <row r="23" spans="1:11" ht="15" customHeight="1">
      <c r="A23" s="126">
        <f>'Format 1A'!A25</f>
        <v>0</v>
      </c>
      <c r="B23" s="959"/>
      <c r="C23" s="404" t="str">
        <f>'Format 1A'!C25</f>
        <v>NON PLAN - BOYS</v>
      </c>
      <c r="D23" s="547" t="str">
        <f>'Format 1A'!D25</f>
        <v>LIBRARIAN III</v>
      </c>
      <c r="E23" s="548" t="str">
        <f>'Format 1A'!E25</f>
        <v>L-10</v>
      </c>
      <c r="F23" s="437">
        <f>'Format 1A'!F25</f>
        <v>0</v>
      </c>
      <c r="G23" s="437">
        <v>0</v>
      </c>
      <c r="H23" s="949"/>
      <c r="K23" s="86">
        <f>'Format 1A'!F25</f>
        <v>0</v>
      </c>
    </row>
    <row r="24" spans="1:11" ht="15" customHeight="1">
      <c r="A24" s="126">
        <f>'Format 1A'!A26</f>
        <v>0</v>
      </c>
      <c r="B24" s="959"/>
      <c r="C24" s="404" t="str">
        <f>'Format 1A'!C26</f>
        <v>NON PLAN - BOYS</v>
      </c>
      <c r="D24" s="547" t="str">
        <f>'Format 1A'!D26</f>
        <v>LAB ASST</v>
      </c>
      <c r="E24" s="548" t="str">
        <f>'Format 1A'!E26</f>
        <v>L-9</v>
      </c>
      <c r="F24" s="437">
        <f>'Format 1A'!F26</f>
        <v>0</v>
      </c>
      <c r="G24" s="437">
        <v>0</v>
      </c>
      <c r="H24" s="949"/>
      <c r="K24" s="86">
        <f>'Format 1A'!F26</f>
        <v>0</v>
      </c>
    </row>
    <row r="25" spans="1:11" ht="15" customHeight="1">
      <c r="A25" s="126">
        <f>'Format 1A'!A27</f>
        <v>0</v>
      </c>
      <c r="B25" s="959"/>
      <c r="C25" s="404" t="str">
        <f>'Format 1A'!C27</f>
        <v>NON PLAN - BOYS</v>
      </c>
      <c r="D25" s="547" t="str">
        <f>'Format 1A'!D27</f>
        <v>CLERK GRADE II</v>
      </c>
      <c r="E25" s="548" t="str">
        <f>'Format 1A'!E27</f>
        <v>L-5</v>
      </c>
      <c r="F25" s="437">
        <f>'Format 1A'!F27</f>
        <v>0</v>
      </c>
      <c r="G25" s="437">
        <v>0</v>
      </c>
      <c r="H25" s="949"/>
      <c r="K25" s="86">
        <f>'Format 1A'!F27</f>
        <v>0</v>
      </c>
    </row>
    <row r="26" spans="1:11" ht="15" customHeight="1">
      <c r="A26" s="126">
        <f>'Format 1A'!A28</f>
        <v>0</v>
      </c>
      <c r="B26" s="959"/>
      <c r="C26" s="404" t="str">
        <f>'Format 1A'!C28</f>
        <v>NON PLAN - BOYS</v>
      </c>
      <c r="D26" s="547" t="str">
        <f>'Format 1A'!D28</f>
        <v>FIELDMAN &amp; FIELD REC</v>
      </c>
      <c r="E26" s="548" t="str">
        <f>'Format 1A'!E28</f>
        <v>L-5</v>
      </c>
      <c r="F26" s="437">
        <f>'Format 1A'!F28</f>
        <v>0</v>
      </c>
      <c r="G26" s="437">
        <v>0</v>
      </c>
      <c r="H26" s="949"/>
      <c r="K26" s="86">
        <f>'Format 1A'!F28</f>
        <v>0</v>
      </c>
    </row>
    <row r="27" spans="1:11" ht="15" customHeight="1">
      <c r="A27" s="126">
        <f>'Format 1A'!A29</f>
        <v>0</v>
      </c>
      <c r="B27" s="959"/>
      <c r="C27" s="404" t="str">
        <f>'Format 1A'!C29</f>
        <v>NON PLAN - BOYS</v>
      </c>
      <c r="D27" s="547" t="str">
        <f>'Format 1A'!D29</f>
        <v>LAB BOY</v>
      </c>
      <c r="E27" s="548" t="str">
        <f>'Format 1A'!E29</f>
        <v>L-1</v>
      </c>
      <c r="F27" s="437">
        <f>'Format 1A'!F29</f>
        <v>0</v>
      </c>
      <c r="G27" s="437">
        <v>0</v>
      </c>
      <c r="H27" s="949"/>
      <c r="K27" s="86">
        <f>'Format 1A'!F29</f>
        <v>0</v>
      </c>
    </row>
    <row r="28" spans="1:11" ht="15" customHeight="1">
      <c r="A28" s="126">
        <f>'Format 1A'!A30</f>
        <v>0</v>
      </c>
      <c r="B28" s="959"/>
      <c r="C28" s="404" t="str">
        <f>'Format 1A'!C30</f>
        <v>NON PLAN - BOYS</v>
      </c>
      <c r="D28" s="547" t="str">
        <f>'Format 1A'!D30</f>
        <v>JAMADAR</v>
      </c>
      <c r="E28" s="548" t="str">
        <f>'Format 1A'!E30</f>
        <v>L-1</v>
      </c>
      <c r="F28" s="437">
        <f>'Format 1A'!F30</f>
        <v>0</v>
      </c>
      <c r="G28" s="437">
        <v>0</v>
      </c>
      <c r="H28" s="949"/>
      <c r="K28" s="86">
        <f>'Format 1A'!F30</f>
        <v>0</v>
      </c>
    </row>
    <row r="29" spans="1:11" ht="15" customHeight="1">
      <c r="A29" s="126">
        <f>'Format 1A'!A31</f>
        <v>6</v>
      </c>
      <c r="B29" s="960"/>
      <c r="C29" s="404" t="str">
        <f>'Format 1A'!C31</f>
        <v>NON PLAN - BOYS</v>
      </c>
      <c r="D29" s="547" t="str">
        <f>'Format 1A'!D31</f>
        <v>PEON</v>
      </c>
      <c r="E29" s="548" t="str">
        <f>'Format 1A'!E31</f>
        <v>L-1</v>
      </c>
      <c r="F29" s="437">
        <f>'Format 1A'!F31</f>
        <v>1</v>
      </c>
      <c r="G29" s="437">
        <v>0</v>
      </c>
      <c r="H29" s="949"/>
      <c r="K29" s="86">
        <f>'Format 1A'!F31</f>
        <v>1</v>
      </c>
    </row>
    <row r="30" spans="1:11" ht="18.75">
      <c r="A30" s="126">
        <f>'Format 1A'!A32</f>
        <v>7</v>
      </c>
      <c r="B30" s="138"/>
      <c r="C30" s="404" t="str">
        <f>'Format 1A'!C32</f>
        <v>NON PLAN - BOYS</v>
      </c>
      <c r="D30" s="547" t="str">
        <f>'Format 1A'!D32</f>
        <v>Sanvida Employee</v>
      </c>
      <c r="E30" s="548" t="str">
        <f>'Format 1A'!E32</f>
        <v>-</v>
      </c>
      <c r="F30" s="437">
        <f>'Format 1A'!F32</f>
        <v>2</v>
      </c>
      <c r="G30" s="141">
        <f>SUM(G7:G29)</f>
        <v>0</v>
      </c>
      <c r="H30" s="949"/>
      <c r="K30" s="86">
        <f>'Format 1A'!F33</f>
        <v>26</v>
      </c>
    </row>
    <row r="31" spans="1:11" ht="18.75">
      <c r="A31" s="137"/>
      <c r="B31" s="138"/>
      <c r="C31" s="138"/>
      <c r="D31" s="139" t="s">
        <v>344</v>
      </c>
      <c r="E31" s="140"/>
      <c r="F31" s="141">
        <f>SUM(F7:F30)</f>
        <v>26</v>
      </c>
      <c r="G31" s="141">
        <f>SUM(G7:G30)</f>
        <v>0</v>
      </c>
      <c r="H31" s="949"/>
      <c r="K31" s="86"/>
    </row>
    <row r="32" spans="1:11" ht="18.75">
      <c r="F32" s="171" t="str">
        <f>Master!E2</f>
        <v>ç/kkukpk;Z]</v>
      </c>
      <c r="G32" s="171"/>
      <c r="H32" s="949"/>
    </row>
    <row r="33" spans="6:8" ht="18.75" customHeight="1">
      <c r="F33" s="42" t="str">
        <f>Master!H2</f>
        <v>jkmekfo jk;eyok³k</v>
      </c>
      <c r="G33" s="42"/>
      <c r="H33" s="949"/>
    </row>
    <row r="34" spans="6:8" ht="18.75" customHeight="1">
      <c r="F34" s="42"/>
      <c r="G34" s="42"/>
      <c r="H34" s="949"/>
    </row>
    <row r="35" spans="6:8" ht="18.75" hidden="1" customHeight="1">
      <c r="F35" s="42"/>
      <c r="G35" s="42"/>
    </row>
    <row r="36" spans="6:8" ht="15" hidden="1" customHeight="1"/>
    <row r="37" spans="6:8" ht="15" hidden="1" customHeight="1"/>
    <row r="38" spans="6:8" ht="15" hidden="1" customHeight="1"/>
  </sheetData>
  <sheetProtection password="E8FA" sheet="1" objects="1" scenarios="1" formatColumns="0" formatRows="0"/>
  <mergeCells count="10">
    <mergeCell ref="H1:H34"/>
    <mergeCell ref="A4:E4"/>
    <mergeCell ref="F4:G4"/>
    <mergeCell ref="F1:G1"/>
    <mergeCell ref="A2:G2"/>
    <mergeCell ref="A3:G3"/>
    <mergeCell ref="D5:E5"/>
    <mergeCell ref="D6:E6"/>
    <mergeCell ref="B7:B29"/>
    <mergeCell ref="A1:E1"/>
  </mergeCells>
  <pageMargins left="0.7" right="0.45" top="0.4" bottom="0.4"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tabColor theme="9" tint="0.59999389629810485"/>
  </sheetPr>
  <dimension ref="A1:XFC51"/>
  <sheetViews>
    <sheetView workbookViewId="0">
      <selection activeCell="C33" sqref="C33"/>
    </sheetView>
  </sheetViews>
  <sheetFormatPr defaultColWidth="0" defaultRowHeight="15" zeroHeight="1"/>
  <cols>
    <col min="1" max="1" width="48.85546875" customWidth="1"/>
    <col min="2" max="2" width="20.5703125" customWidth="1"/>
    <col min="3" max="3" width="20.7109375" customWidth="1"/>
    <col min="4" max="4" width="3.28515625" style="904" customWidth="1"/>
    <col min="5" max="16383" width="9.140625" hidden="1"/>
    <col min="16384" max="16384" width="4.5703125" hidden="1"/>
  </cols>
  <sheetData>
    <row r="1" spans="1:3" ht="15.75">
      <c r="A1" s="14"/>
      <c r="B1" s="14"/>
      <c r="C1" s="82">
        <f>Master!E3</f>
        <v>12345</v>
      </c>
    </row>
    <row r="2" spans="1:3" ht="19.5" customHeight="1">
      <c r="A2" s="963" t="str">
        <f>'Cover Page'!A1</f>
        <v>ç/kkukpk;Z] jkmekfo jk;eyok³k ¼vkWfQl vkbZ-Mh- la[;k %&amp;12345½</v>
      </c>
      <c r="B2" s="963"/>
      <c r="C2" s="963"/>
    </row>
    <row r="3" spans="1:3" ht="16.5" customHeight="1">
      <c r="A3" s="964" t="str">
        <f>CONCATENATE(Master!E1,Master!H1)</f>
        <v>Principal Govt. Sr. Sec. School Raimalwada</v>
      </c>
      <c r="B3" s="964"/>
      <c r="C3" s="964"/>
    </row>
    <row r="4" spans="1:3" ht="17.25" customHeight="1">
      <c r="A4" s="965" t="s">
        <v>823</v>
      </c>
      <c r="B4" s="966"/>
      <c r="C4" s="966"/>
    </row>
    <row r="5" spans="1:3" ht="18" customHeight="1">
      <c r="A5" s="967" t="str">
        <f>CONCATENATE("BUDGET HEAD : ",VLOOKUP(Master!E5,Master!AI4:AN35,3,FALSE))</f>
        <v>BUDGET HEAD : 2202 -सामान्य शिक्षा-02-109 -राजकीय माध्यमिक विद्यालय-07 -राष्ट्रीय माध्यमिक शिक्षा अभियान-01 -माध्यमिक शिक्षा अभियान- सामान्य व्यय (S.F. + C.A.)</v>
      </c>
      <c r="B5" s="967"/>
      <c r="C5" s="967"/>
    </row>
    <row r="6" spans="1:3" ht="37.5" customHeight="1">
      <c r="A6" s="15" t="s">
        <v>37</v>
      </c>
      <c r="B6" s="16" t="s">
        <v>814</v>
      </c>
      <c r="C6" s="16" t="s">
        <v>815</v>
      </c>
    </row>
    <row r="7" spans="1:3" ht="15.95" customHeight="1">
      <c r="A7" s="17" t="s">
        <v>85</v>
      </c>
      <c r="B7" s="18"/>
      <c r="C7" s="18"/>
    </row>
    <row r="8" spans="1:3" ht="15.95" customHeight="1">
      <c r="A8" s="19" t="s">
        <v>86</v>
      </c>
      <c r="B8" s="431">
        <f>'Formet 8'!N26</f>
        <v>823600</v>
      </c>
      <c r="C8" s="431">
        <f>'Formet 8'!M26</f>
        <v>848400</v>
      </c>
    </row>
    <row r="9" spans="1:3" ht="15.95" customHeight="1">
      <c r="A9" s="19" t="s">
        <v>87</v>
      </c>
      <c r="B9" s="431">
        <f>'Formet 8'!N214</f>
        <v>2967200</v>
      </c>
      <c r="C9" s="431">
        <f>'Formet 8'!M214</f>
        <v>3057200</v>
      </c>
    </row>
    <row r="10" spans="1:3" ht="15.95" customHeight="1">
      <c r="A10" s="253" t="s">
        <v>592</v>
      </c>
      <c r="B10" s="20">
        <f>SUM(B8:B9)</f>
        <v>3790800</v>
      </c>
      <c r="C10" s="20">
        <f>SUM(C8:C9)</f>
        <v>3905600</v>
      </c>
    </row>
    <row r="11" spans="1:3" ht="15.95" customHeight="1">
      <c r="A11" s="21" t="s">
        <v>318</v>
      </c>
      <c r="B11" s="22"/>
      <c r="C11" s="22"/>
    </row>
    <row r="12" spans="1:3" ht="15.6" customHeight="1">
      <c r="A12" s="19" t="s">
        <v>88</v>
      </c>
      <c r="B12" s="432">
        <f>'Formet 8'!N217</f>
        <v>1592136</v>
      </c>
      <c r="C12" s="432">
        <f>'Formet 8'!M217</f>
        <v>1640352</v>
      </c>
    </row>
    <row r="13" spans="1:3" ht="15.6" customHeight="1">
      <c r="A13" s="19" t="s">
        <v>89</v>
      </c>
      <c r="B13" s="432">
        <f>'Formet 8'!N218</f>
        <v>38280</v>
      </c>
      <c r="C13" s="432">
        <f>'Formet 8'!M218</f>
        <v>77708.400000000009</v>
      </c>
    </row>
    <row r="14" spans="1:3" ht="15.6" customHeight="1">
      <c r="A14" s="19" t="s">
        <v>90</v>
      </c>
      <c r="B14" s="432">
        <f>'Formet 8'!N219</f>
        <v>0</v>
      </c>
      <c r="C14" s="432">
        <f>'Formet 8'!M219</f>
        <v>744610</v>
      </c>
    </row>
    <row r="15" spans="1:3" ht="13.9" customHeight="1">
      <c r="A15" s="19" t="s">
        <v>91</v>
      </c>
      <c r="B15" s="432">
        <f>'Formet 8'!N220</f>
        <v>341172</v>
      </c>
      <c r="C15" s="432">
        <f>'Formet 8'!M220</f>
        <v>351504</v>
      </c>
    </row>
    <row r="16" spans="1:3" ht="13.9" customHeight="1">
      <c r="A16" s="19" t="s">
        <v>92</v>
      </c>
      <c r="B16" s="432">
        <f>'Formet 8'!N222</f>
        <v>219887</v>
      </c>
      <c r="C16" s="432">
        <f>'Formet 8'!M222</f>
        <v>226490</v>
      </c>
    </row>
    <row r="17" spans="1:4" ht="13.9" customHeight="1">
      <c r="A17" s="19" t="s">
        <v>93</v>
      </c>
      <c r="B17" s="432">
        <v>0</v>
      </c>
      <c r="C17" s="432">
        <v>0</v>
      </c>
    </row>
    <row r="18" spans="1:4" ht="13.9" customHeight="1">
      <c r="A18" s="19" t="s">
        <v>94</v>
      </c>
      <c r="B18" s="432">
        <f>'Formet 8'!N221</f>
        <v>121932</v>
      </c>
      <c r="C18" s="432">
        <f>'Formet 8'!M221</f>
        <v>121932</v>
      </c>
    </row>
    <row r="19" spans="1:4" ht="13.9" customHeight="1">
      <c r="A19" s="19" t="s">
        <v>95</v>
      </c>
      <c r="B19" s="432">
        <f>'Formet 8'!N339</f>
        <v>483600</v>
      </c>
      <c r="C19" s="432">
        <f>'Formet 8'!M339</f>
        <v>483600</v>
      </c>
    </row>
    <row r="20" spans="1:4" s="216" customFormat="1" ht="13.9" customHeight="1">
      <c r="A20" s="19" t="s">
        <v>643</v>
      </c>
      <c r="B20" s="432">
        <f>'Formet 8'!N345+'Formet 8'!N367</f>
        <v>393600</v>
      </c>
      <c r="C20" s="432">
        <f>'Formet 8'!M367+'Formet 8'!M345</f>
        <v>393600</v>
      </c>
      <c r="D20" s="904"/>
    </row>
    <row r="21" spans="1:4" ht="13.9" customHeight="1">
      <c r="A21" s="19" t="s">
        <v>644</v>
      </c>
      <c r="B21" s="432">
        <v>0</v>
      </c>
      <c r="C21" s="432">
        <v>0</v>
      </c>
    </row>
    <row r="22" spans="1:4" ht="13.9" customHeight="1">
      <c r="A22" s="19" t="s">
        <v>645</v>
      </c>
      <c r="B22" s="432">
        <f>'Formet 8'!N223</f>
        <v>0</v>
      </c>
      <c r="C22" s="432">
        <f>'Formet 8'!M223</f>
        <v>0</v>
      </c>
    </row>
    <row r="23" spans="1:4" ht="13.9" customHeight="1">
      <c r="A23" s="19" t="s">
        <v>646</v>
      </c>
      <c r="B23" s="432">
        <f>'Formet 8'!N225</f>
        <v>0</v>
      </c>
      <c r="C23" s="432">
        <f>'Formet 8'!M225</f>
        <v>0</v>
      </c>
    </row>
    <row r="24" spans="1:4" ht="13.9" customHeight="1">
      <c r="A24" s="19" t="s">
        <v>647</v>
      </c>
      <c r="B24" s="432">
        <v>0</v>
      </c>
      <c r="C24" s="432">
        <v>0</v>
      </c>
    </row>
    <row r="25" spans="1:4" ht="13.9" customHeight="1">
      <c r="A25" s="19" t="s">
        <v>648</v>
      </c>
      <c r="B25" s="432">
        <f>'Formet 8'!N224</f>
        <v>0</v>
      </c>
      <c r="C25" s="432">
        <f>'Formet 8'!M224</f>
        <v>0</v>
      </c>
    </row>
    <row r="26" spans="1:4" ht="13.9" customHeight="1">
      <c r="A26" s="19" t="s">
        <v>649</v>
      </c>
      <c r="B26" s="432">
        <v>0</v>
      </c>
      <c r="C26" s="432">
        <v>0</v>
      </c>
    </row>
    <row r="27" spans="1:4" ht="13.9" customHeight="1">
      <c r="A27" s="23" t="s">
        <v>319</v>
      </c>
      <c r="B27" s="24">
        <f>SUM(B12:B26)</f>
        <v>3190607</v>
      </c>
      <c r="C27" s="24">
        <f>SUM(C12:C26)</f>
        <v>4039796.4</v>
      </c>
    </row>
    <row r="28" spans="1:4" ht="13.9" customHeight="1">
      <c r="A28" s="23" t="s">
        <v>115</v>
      </c>
      <c r="B28" s="24">
        <f>B10+B27</f>
        <v>6981407</v>
      </c>
      <c r="C28" s="24">
        <f>C10+C27</f>
        <v>7945396.4000000004</v>
      </c>
    </row>
    <row r="29" spans="1:4" ht="13.9" customHeight="1">
      <c r="A29" s="25" t="s">
        <v>96</v>
      </c>
      <c r="B29" s="432">
        <v>0</v>
      </c>
      <c r="C29" s="431">
        <v>0</v>
      </c>
    </row>
    <row r="30" spans="1:4" ht="13.9" customHeight="1">
      <c r="A30" s="25" t="s">
        <v>97</v>
      </c>
      <c r="B30" s="432">
        <f>'Formet 8'!N370</f>
        <v>0</v>
      </c>
      <c r="C30" s="431">
        <f>'Formet 8'!M370</f>
        <v>50000</v>
      </c>
    </row>
    <row r="31" spans="1:4" ht="13.9" customHeight="1">
      <c r="A31" s="25" t="s">
        <v>98</v>
      </c>
      <c r="B31" s="432">
        <f>'Formet 8'!N371</f>
        <v>0</v>
      </c>
      <c r="C31" s="431">
        <f>'Formet 8'!M371</f>
        <v>0</v>
      </c>
    </row>
    <row r="32" spans="1:4" ht="13.9" customHeight="1">
      <c r="A32" s="23" t="s">
        <v>99</v>
      </c>
      <c r="B32" s="24">
        <f>SUM(B28:B31)</f>
        <v>6981407</v>
      </c>
      <c r="C32" s="24">
        <f>SUM(C28:C31)</f>
        <v>7995396.4000000004</v>
      </c>
    </row>
    <row r="33" spans="1:3" ht="13.9" customHeight="1">
      <c r="A33" s="25" t="s">
        <v>100</v>
      </c>
      <c r="B33" s="432">
        <f>'Formet 9'!L24</f>
        <v>2500</v>
      </c>
      <c r="C33" s="432">
        <f>'Formet 9'!M24</f>
        <v>2500</v>
      </c>
    </row>
    <row r="34" spans="1:3" ht="13.9" customHeight="1">
      <c r="A34" s="25" t="s">
        <v>101</v>
      </c>
      <c r="B34" s="431">
        <v>0</v>
      </c>
      <c r="C34" s="431">
        <v>0</v>
      </c>
    </row>
    <row r="35" spans="1:3" ht="13.9" customHeight="1">
      <c r="A35" s="25" t="s">
        <v>102</v>
      </c>
      <c r="B35" s="431">
        <v>0</v>
      </c>
      <c r="C35" s="431">
        <v>0</v>
      </c>
    </row>
    <row r="36" spans="1:3" ht="13.9" customHeight="1">
      <c r="A36" s="25" t="s">
        <v>103</v>
      </c>
      <c r="B36" s="431">
        <v>0</v>
      </c>
      <c r="C36" s="431">
        <v>0</v>
      </c>
    </row>
    <row r="37" spans="1:3" ht="13.9" customHeight="1">
      <c r="A37" s="25" t="s">
        <v>104</v>
      </c>
      <c r="B37" s="431">
        <v>0</v>
      </c>
      <c r="C37" s="431">
        <v>0</v>
      </c>
    </row>
    <row r="38" spans="1:3" ht="13.9" customHeight="1">
      <c r="A38" s="25" t="s">
        <v>105</v>
      </c>
      <c r="B38" s="431">
        <v>0</v>
      </c>
      <c r="C38" s="431">
        <v>0</v>
      </c>
    </row>
    <row r="39" spans="1:3" ht="13.9" customHeight="1">
      <c r="A39" s="25" t="s">
        <v>106</v>
      </c>
      <c r="B39" s="431">
        <v>0</v>
      </c>
      <c r="C39" s="431">
        <v>0</v>
      </c>
    </row>
    <row r="40" spans="1:3" ht="13.9" customHeight="1">
      <c r="A40" s="25" t="s">
        <v>107</v>
      </c>
      <c r="B40" s="431">
        <f>'Formet 9'!L25</f>
        <v>0</v>
      </c>
      <c r="C40" s="431">
        <f>'Formet 9'!M25</f>
        <v>0</v>
      </c>
    </row>
    <row r="41" spans="1:3" ht="13.9" customHeight="1">
      <c r="A41" s="25" t="s">
        <v>108</v>
      </c>
      <c r="B41" s="431">
        <f>'Formet 9'!L26</f>
        <v>0</v>
      </c>
      <c r="C41" s="431">
        <f>'Formet 9'!M26</f>
        <v>0</v>
      </c>
    </row>
    <row r="42" spans="1:3" ht="13.9" customHeight="1">
      <c r="A42" s="25" t="s">
        <v>109</v>
      </c>
      <c r="B42" s="431">
        <f>'Formet 9'!L27</f>
        <v>0</v>
      </c>
      <c r="C42" s="431">
        <f>'Formet 9'!M27</f>
        <v>0</v>
      </c>
    </row>
    <row r="43" spans="1:3" ht="13.9" customHeight="1">
      <c r="A43" s="25" t="s">
        <v>110</v>
      </c>
      <c r="B43" s="431">
        <f>'Formet 9'!L29</f>
        <v>0</v>
      </c>
      <c r="C43" s="431">
        <f>'Formet 9'!M29</f>
        <v>0</v>
      </c>
    </row>
    <row r="44" spans="1:3" ht="13.9" customHeight="1">
      <c r="A44" s="25" t="s">
        <v>111</v>
      </c>
      <c r="B44" s="431">
        <v>0</v>
      </c>
      <c r="C44" s="431">
        <v>0</v>
      </c>
    </row>
    <row r="45" spans="1:3" ht="13.9" customHeight="1">
      <c r="A45" s="25" t="s">
        <v>112</v>
      </c>
      <c r="B45" s="431">
        <f>'Formet 9'!L28</f>
        <v>0</v>
      </c>
      <c r="C45" s="431">
        <f>'Formet 9'!M28</f>
        <v>0</v>
      </c>
    </row>
    <row r="46" spans="1:3" ht="13.9" customHeight="1">
      <c r="A46" s="26" t="s">
        <v>113</v>
      </c>
      <c r="B46" s="27">
        <f>SUM(B33:B45)</f>
        <v>2500</v>
      </c>
      <c r="C46" s="27">
        <f>SUM(C33:C45)</f>
        <v>2500</v>
      </c>
    </row>
    <row r="47" spans="1:3" ht="13.9" customHeight="1">
      <c r="A47" s="26" t="s">
        <v>114</v>
      </c>
      <c r="B47" s="27">
        <f>B32</f>
        <v>6981407</v>
      </c>
      <c r="C47" s="27">
        <f>C32</f>
        <v>7995396.4000000004</v>
      </c>
    </row>
    <row r="48" spans="1:3" ht="13.9" customHeight="1">
      <c r="A48" s="23" t="s">
        <v>594</v>
      </c>
      <c r="B48" s="24">
        <f>SUM(B46:B47)</f>
        <v>6983907</v>
      </c>
      <c r="C48" s="24">
        <f>SUM(C46:C47)</f>
        <v>7997896.4000000004</v>
      </c>
    </row>
    <row r="49" spans="1:3" ht="13.9" customHeight="1">
      <c r="A49" s="14"/>
      <c r="B49" s="14"/>
      <c r="C49" s="14"/>
    </row>
    <row r="50" spans="1:3" ht="13.9" customHeight="1">
      <c r="A50" s="14"/>
      <c r="B50" s="968" t="str">
        <f>Master!E2</f>
        <v>ç/kkukpk;Z]</v>
      </c>
      <c r="C50" s="968"/>
    </row>
    <row r="51" spans="1:3" ht="13.9" customHeight="1">
      <c r="A51" s="14"/>
      <c r="B51" s="962" t="str">
        <f>Master!H2</f>
        <v>jkmekfo jk;eyok³k</v>
      </c>
      <c r="C51" s="962"/>
    </row>
  </sheetData>
  <sheetProtection password="E8FA" sheet="1" objects="1" scenarios="1" formatColumns="0" formatRows="0"/>
  <mergeCells count="7">
    <mergeCell ref="D1:D1048576"/>
    <mergeCell ref="B51:C51"/>
    <mergeCell ref="A2:C2"/>
    <mergeCell ref="A3:C3"/>
    <mergeCell ref="A4:C4"/>
    <mergeCell ref="A5:C5"/>
    <mergeCell ref="B50:C50"/>
  </mergeCells>
  <pageMargins left="0.7" right="0.45" top="0.25" bottom="0.2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24</vt:i4>
      </vt:variant>
    </vt:vector>
  </HeadingPairs>
  <TitlesOfParts>
    <vt:vector size="63" baseType="lpstr">
      <vt:lpstr>Info</vt:lpstr>
      <vt:lpstr>Master</vt:lpstr>
      <vt:lpstr>Cover Page</vt:lpstr>
      <vt:lpstr>forwarding letter</vt:lpstr>
      <vt:lpstr>abc</vt:lpstr>
      <vt:lpstr>Format 1A</vt:lpstr>
      <vt:lpstr>Format 1B</vt:lpstr>
      <vt:lpstr>Format 1C</vt:lpstr>
      <vt:lpstr>Summary</vt:lpstr>
      <vt:lpstr>sharansh</vt:lpstr>
      <vt:lpstr>A</vt:lpstr>
      <vt:lpstr>Formet 8</vt:lpstr>
      <vt:lpstr>Formet 9</vt:lpstr>
      <vt:lpstr>GA2</vt:lpstr>
      <vt:lpstr>GA3</vt:lpstr>
      <vt:lpstr>9 (GA-4)</vt:lpstr>
      <vt:lpstr> Formet 10</vt:lpstr>
      <vt:lpstr>Namankan</vt:lpstr>
      <vt:lpstr>01 Salary</vt:lpstr>
      <vt:lpstr>P-2</vt:lpstr>
      <vt:lpstr>P 3</vt:lpstr>
      <vt:lpstr>P 4(A)</vt:lpstr>
      <vt:lpstr>(1) Prapatra kh</vt:lpstr>
      <vt:lpstr>Pending TA-Med List</vt:lpstr>
      <vt:lpstr>Scholership</vt:lpstr>
      <vt:lpstr>PL Encash</vt:lpstr>
      <vt:lpstr>Liveries</vt:lpstr>
      <vt:lpstr>Fix Pay</vt:lpstr>
      <vt:lpstr>Fix Pay NPS</vt:lpstr>
      <vt:lpstr>DA AREAR</vt:lpstr>
      <vt:lpstr>Sanvida</vt:lpstr>
      <vt:lpstr>Income</vt:lpstr>
      <vt:lpstr>Vardi</vt:lpstr>
      <vt:lpstr>7th pay fix. arr.</vt:lpstr>
      <vt:lpstr>vidhyarthimitra</vt:lpstr>
      <vt:lpstr>P-14</vt:lpstr>
      <vt:lpstr>P-7</vt:lpstr>
      <vt:lpstr>P-5</vt:lpstr>
      <vt:lpstr>Bonus Calc.</vt:lpstr>
      <vt:lpstr>' Formet 10'!Print_Area</vt:lpstr>
      <vt:lpstr>'(1) Prapatra kh'!Print_Area</vt:lpstr>
      <vt:lpstr>'01 Salary'!Print_Area</vt:lpstr>
      <vt:lpstr>'7th pay fix. arr.'!Print_Area</vt:lpstr>
      <vt:lpstr>'Fix Pay'!Print_Area</vt:lpstr>
      <vt:lpstr>'Fix Pay NPS'!Print_Area</vt:lpstr>
      <vt:lpstr>'Format 1A'!Print_Area</vt:lpstr>
      <vt:lpstr>'Format 1C'!Print_Area</vt:lpstr>
      <vt:lpstr>'Formet 8'!Print_Area</vt:lpstr>
      <vt:lpstr>'Formet 9'!Print_Area</vt:lpstr>
      <vt:lpstr>'forwarding letter'!Print_Area</vt:lpstr>
      <vt:lpstr>'GA2'!Print_Area</vt:lpstr>
      <vt:lpstr>Liveries!Print_Area</vt:lpstr>
      <vt:lpstr>Namankan!Print_Area</vt:lpstr>
      <vt:lpstr>'Pending TA-Med List'!Print_Area</vt:lpstr>
      <vt:lpstr>'PL Encash'!Print_Area</vt:lpstr>
      <vt:lpstr>Sanvida!Print_Area</vt:lpstr>
      <vt:lpstr>Scholership!Print_Area</vt:lpstr>
      <vt:lpstr>Summary!Print_Area</vt:lpstr>
      <vt:lpstr>Vardi!Print_Area</vt:lpstr>
      <vt:lpstr>vidhyarthimitra!Print_Area</vt:lpstr>
      <vt:lpstr>'Bonus Calc.'!Print_Titles</vt:lpstr>
      <vt:lpstr>'DA AREAR'!Print_Titles</vt:lpstr>
      <vt:lpstr>Sanvida!Print_Titles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2023-08-30T07:57:36Z</dcterms:modified>
</cp:coreProperties>
</file>